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1.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chartsheets/sheet2.xml" ContentType="application/vnd.openxmlformats-officedocument.spreadsheetml.chartsheet+xml"/>
  <Override PartName="/xl/worksheets/sheet22.xml" ContentType="application/vnd.openxmlformats-officedocument.spreadsheetml.work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worksheets/sheet23.xml" ContentType="application/vnd.openxmlformats-officedocument.spreadsheetml.worksheet+xml"/>
  <Override PartName="/xl/worksheets/sheet24.xml" ContentType="application/vnd.openxmlformats-officedocument.spreadsheetml.work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omments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8.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0.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1.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2.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4.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5.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6.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7.xml" ContentType="application/vnd.openxmlformats-officedocument.drawingml.chart+xml"/>
  <Override PartName="/xl/charts/style2.xml" ContentType="application/vnd.ms-office.chartstyle+xml"/>
  <Override PartName="/xl/charts/colors2.xml" ContentType="application/vnd.ms-office.chartcolorstyle+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charts/chart19.xml" ContentType="application/vnd.openxmlformats-officedocument.drawingml.chart+xml"/>
  <Override PartName="/xl/charts/style4.xml" ContentType="application/vnd.ms-office.chartstyle+xml"/>
  <Override PartName="/xl/charts/colors4.xml" ContentType="application/vnd.ms-office.chartcolorstyle+xml"/>
  <Override PartName="/xl/charts/chart20.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updateLinks="never" codeName="ThisWorkbook"/>
  <mc:AlternateContent xmlns:mc="http://schemas.openxmlformats.org/markup-compatibility/2006">
    <mc:Choice Requires="x15">
      <x15ac:absPath xmlns:x15ac="http://schemas.microsoft.com/office/spreadsheetml/2010/11/ac" url="D:\RE4-64\RiskEase 60\Hotel Files\"/>
    </mc:Choice>
  </mc:AlternateContent>
  <xr:revisionPtr revIDLastSave="0" documentId="8_{AEBE7E0D-F624-489E-A5E0-05A5642D432A}" xr6:coauthVersionLast="47" xr6:coauthVersionMax="47" xr10:uidLastSave="{00000000-0000-0000-0000-000000000000}"/>
  <bookViews>
    <workbookView xWindow="-96" yWindow="-96" windowWidth="23232" windowHeight="12696" tabRatio="827" firstSheet="25" activeTab="40" xr2:uid="{00000000-000D-0000-FFFF-FFFF00000000}"/>
  </bookViews>
  <sheets>
    <sheet name="Disclaimer" sheetId="50" r:id="rId1"/>
    <sheet name="IFM" sheetId="52" r:id="rId2"/>
    <sheet name="Set Problem" sheetId="92" r:id="rId3"/>
    <sheet name="CF-Owner" sheetId="1" r:id="rId4"/>
    <sheet name="CF-Project" sheetId="2" r:id="rId5"/>
    <sheet name="PL" sheetId="3" r:id="rId6"/>
    <sheet name="BS" sheetId="9" r:id="rId7"/>
    <sheet name="SAF" sheetId="4" r:id="rId8"/>
    <sheet name="Plan" sheetId="5" r:id="rId9"/>
    <sheet name="Loans" sheetId="201" r:id="rId10"/>
    <sheet name="Depr" sheetId="8" r:id="rId11"/>
    <sheet name="Tax" sheetId="7" r:id="rId12"/>
    <sheet name="Assumptions" sheetId="51" r:id="rId13"/>
    <sheet name="DSCR Chart" sheetId="14" r:id="rId14"/>
    <sheet name="RVT" sheetId="94" r:id="rId15"/>
    <sheet name="CF-Owner-Real" sheetId="41" state="veryHidden" r:id="rId16"/>
    <sheet name="CF-Project-Real" sheetId="46" state="veryHidden" r:id="rId17"/>
    <sheet name="CF-Economy" sheetId="39" state="veryHidden" r:id="rId18"/>
    <sheet name="Externalities" sheetId="48" state="veryHidden" r:id="rId19"/>
    <sheet name="Stakeholder Analysis" sheetId="47" state="veryHidden" r:id="rId20"/>
    <sheet name="__REWorksets__" sheetId="65" state="veryHidden" r:id="rId21"/>
    <sheet name="SEN-R" sheetId="202" r:id="rId22"/>
    <sheet name="SEN-R-Chart1" sheetId="204" r:id="rId23"/>
    <sheet name="SEN-A" sheetId="205" r:id="rId24"/>
    <sheet name="SEN-A-Chart1" sheetId="207" r:id="rId25"/>
    <sheet name="SEN-A-Chart2" sheetId="209" r:id="rId26"/>
    <sheet name="SEN-A-Chart3" sheetId="211" r:id="rId27"/>
    <sheet name="SEN-A-Chart4" sheetId="213" r:id="rId28"/>
    <sheet name="SEN-A-Chart5" sheetId="215" r:id="rId29"/>
    <sheet name="SEN-A-Chart6" sheetId="217" r:id="rId30"/>
    <sheet name="SEN-A-Chart7" sheetId="219" r:id="rId31"/>
    <sheet name="SRT" sheetId="220" r:id="rId32"/>
    <sheet name="AR" sheetId="221" r:id="rId33"/>
    <sheet name="AR-F1" sheetId="222" r:id="rId34"/>
    <sheet name="AR-C1" sheetId="223" r:id="rId35"/>
    <sheet name="AR-R1" sheetId="224" r:id="rId36"/>
    <sheet name="AR-F2" sheetId="225" r:id="rId37"/>
    <sheet name="RA-AR-F2" sheetId="226" r:id="rId38"/>
    <sheet name="RVP" sheetId="227" r:id="rId39"/>
    <sheet name="MRP" sheetId="228" r:id="rId40"/>
    <sheet name="Workbook Map" sheetId="229" r:id="rId41"/>
  </sheets>
  <externalReferences>
    <externalReference r:id="rId42"/>
    <externalReference r:id="rId43"/>
  </externalReferences>
  <definedNames>
    <definedName name="__123Graph_A" hidden="1">Assumptions!#REF!</definedName>
    <definedName name="__123Graph_ASEASONALITY" hidden="1">Assumptions!#REF!</definedName>
    <definedName name="__123Graph_LBL_A" hidden="1">Assumptions!#REF!</definedName>
    <definedName name="__123Graph_LBL_ASEASONALITY" hidden="1">Assumptions!#REF!</definedName>
    <definedName name="_DSC1">SAF!$D$31</definedName>
    <definedName name="_DSC2">SAF!$E$31</definedName>
    <definedName name="_DSC3">SAF!$F$31</definedName>
    <definedName name="_DSC4">SAF!$G$31</definedName>
    <definedName name="_DSC5">SAF!$H$31</definedName>
    <definedName name="_DSC6">SAF!$I$31</definedName>
    <definedName name="_DSC7">SAF!$J$31</definedName>
    <definedName name="_DSC8">SAF!$K$31</definedName>
    <definedName name="ASSETS">Plan!$A$1:$G$66</definedName>
    <definedName name="ATPlanguage" hidden="1">33</definedName>
    <definedName name="Bevshare">Assumptions!$C$9</definedName>
    <definedName name="DEPRECIATION">Depr!$A$1:$O$69</definedName>
    <definedName name="Designer" hidden="1">"Designer: Eric Desart - ATP functions translated by the 'Analysis Toolpak Translator 7.0' MS Excel Utility."</definedName>
    <definedName name="DOWNER">'CF-Owner'!$D$59</definedName>
    <definedName name="DS">SAF!$D$31:$N$31</definedName>
    <definedName name="DSC">SAF!$E$31:$I$31</definedName>
    <definedName name="FACTORS">Assumptions!$A$3:$D$28</definedName>
    <definedName name="Foodshare">Assumptions!$C$8</definedName>
    <definedName name="FreqData_1" localSheetId="31" hidden="1">SRT!$O$7:$O$27</definedName>
    <definedName name="FreqData_2" localSheetId="31" hidden="1">SRT!$Q$7:$Q$27</definedName>
    <definedName name="FreqData_3" localSheetId="31" hidden="1">SRT!$S$7:$S$27</definedName>
    <definedName name="FreqData_4" localSheetId="31" hidden="1">SRT!$U$7:$U$27</definedName>
    <definedName name="FreqData_5" localSheetId="31" hidden="1">SRT!$W$7:$W$27</definedName>
    <definedName name="FreqData_6" localSheetId="31" hidden="1">SRT!$Y$7:$Y$27</definedName>
    <definedName name="FreqData_7" localSheetId="31" hidden="1">SRT!$AA$7:$AA$27</definedName>
    <definedName name="GPFunctionList" localSheetId="37" hidden="1">#REF!</definedName>
    <definedName name="GPFunctionList" hidden="1">#REF!</definedName>
    <definedName name="GPHeadings" localSheetId="37" hidden="1">#REF!</definedName>
    <definedName name="GPHeadings" hidden="1">#REF!</definedName>
    <definedName name="GPParam2" localSheetId="37" hidden="1">#REF!</definedName>
    <definedName name="GPParam2" hidden="1">#REF!</definedName>
    <definedName name="GPParams" localSheetId="37" hidden="1">#REF!</definedName>
    <definedName name="GPParams" hidden="1">#REF!</definedName>
    <definedName name="IFM_NPVD">OFFSET(BS!$E$32,0,0,1,COUNTA(BS!$E$32:$N$32))</definedName>
    <definedName name="IFM_NPVE">OFFSET(BS!$E$31,0,0,1,COUNTA(BS!$E$31:$N$31))</definedName>
    <definedName name="Intervals_1" localSheetId="31" hidden="1">SRT!$N$7:$N$27</definedName>
    <definedName name="Intervals_2" localSheetId="31" hidden="1">SRT!$P$7:$P$27</definedName>
    <definedName name="Intervals_3" localSheetId="31" hidden="1">SRT!$R$7:$R$27</definedName>
    <definedName name="Intervals_4" localSheetId="31" hidden="1">SRT!$T$7:$T$27</definedName>
    <definedName name="Intervals_5" localSheetId="31" hidden="1">SRT!$V$7:$V$27</definedName>
    <definedName name="Intervals_6" localSheetId="31" hidden="1">SRT!$X$7:$X$27</definedName>
    <definedName name="Intervals_7" localSheetId="31" hidden="1">SRT!$Z$7:$Z$27</definedName>
    <definedName name="IRROWNER">'CF-Owner'!$I$60</definedName>
    <definedName name="IRRPROJECT">'CF-Project'!$I$57</definedName>
    <definedName name="liability" localSheetId="31" hidden="1">#N/A</definedName>
    <definedName name="LOANS" localSheetId="9">Loans!$A$1:$O$40</definedName>
    <definedName name="LOANSCH" localSheetId="9">Loans!$A$57:$O$65</definedName>
    <definedName name="NPVOWNER">'CF-Owner'!$D$60</definedName>
    <definedName name="NPVPROJECT">'CF-Project'!$D$57</definedName>
    <definedName name="OWNER">'CF-Owner'!$A$1:$O$60</definedName>
    <definedName name="PAYROLL">Assumptions!$A$26:$N$42</definedName>
    <definedName name="PLAN">Plan!$A$1:$G$28</definedName>
    <definedName name="Print_Area_MI">'CF-Owner'!$A$1:$O$60</definedName>
    <definedName name="PROJECT">'CF-Project'!$A$1:$O$57</definedName>
    <definedName name="ResData_1" localSheetId="31" hidden="1">SRT!$B$7:$B$5006</definedName>
    <definedName name="ResData_2" localSheetId="31" hidden="1">SRT!$C$7:$C$5006</definedName>
    <definedName name="ResData_3" localSheetId="31" hidden="1">SRT!$D$7:$D$5006</definedName>
    <definedName name="ResData_4" localSheetId="31" hidden="1">SRT!$E$7:$E$5006</definedName>
    <definedName name="ResData_5" localSheetId="31" hidden="1">SRT!$F$7:$F$5006</definedName>
    <definedName name="ResData_6" localSheetId="31" hidden="1">SRT!$G$7:$G$5006</definedName>
    <definedName name="ResData_7" localSheetId="31" hidden="1">SRT!$H$7:$H$5006</definedName>
    <definedName name="ResProb" localSheetId="31" hidden="1">SRT!$M$7:$M$5006</definedName>
    <definedName name="Result_cell_0001" localSheetId="14" hidden="1">'CF-Owner'!$D$60</definedName>
    <definedName name="Result_cell_0002" localSheetId="14" hidden="1">'CF-Project'!$D$57</definedName>
    <definedName name="Result_cell_0003" localSheetId="14" hidden="1">'CF-Owner'!$G$69</definedName>
    <definedName name="Result_cell_0004" localSheetId="14" hidden="1">'CF-Owner'!$H$69</definedName>
    <definedName name="Result_cell_0005" localSheetId="14" hidden="1">'CF-Owner'!$I$69</definedName>
    <definedName name="Result_cell_0006" localSheetId="14" hidden="1">'CF-Owner'!$J$69</definedName>
    <definedName name="Result_cell_0007" localSheetId="14" hidden="1">'CF-Owner'!$K$69</definedName>
    <definedName name="Result_name_0001" localSheetId="14" hidden="1">"Net Present Value (Owner's View)"</definedName>
    <definedName name="Result_name_0002" localSheetId="14" hidden="1">"Net Present Value (Project View)"</definedName>
    <definedName name="Result_name_0003" localSheetId="14" hidden="1">"DSCR2023"</definedName>
    <definedName name="Result_name_0004" localSheetId="14" hidden="1">"DSCR2024"</definedName>
    <definedName name="Result_name_0005" localSheetId="14" hidden="1">"DSCR2025"</definedName>
    <definedName name="Result_name_0006" localSheetId="14" hidden="1">"DSCR2026"</definedName>
    <definedName name="Result_name_0007" localSheetId="14" hidden="1">"DSCR2027"</definedName>
    <definedName name="ROWS_BA" localSheetId="17">'CF-Economy'!$A$4:$A$8</definedName>
    <definedName name="ROWS_BA" localSheetId="15">'CF-Owner-Real'!$A$4:$A$8</definedName>
    <definedName name="ROWS_BA" localSheetId="16">'CF-Project-Real'!$A$4:$A$8</definedName>
    <definedName name="ROWS_CI" localSheetId="17">'CF-Economy'!$A$12:$A$16</definedName>
    <definedName name="ROWS_CI" localSheetId="15">'CF-Owner-Real'!$A$12:$A$16</definedName>
    <definedName name="ROWS_CI" localSheetId="16">'CF-Project-Real'!$A$12:$A$16</definedName>
    <definedName name="ROWS_CI" localSheetId="18">Externalities!$A$6:$A$10</definedName>
    <definedName name="ROWS_CI" localSheetId="19">'Stakeholder Analysis'!$A$6:$A$10</definedName>
    <definedName name="ROWS_OE1" localSheetId="17">'CF-Economy'!$A$37:$A$41</definedName>
    <definedName name="ROWS_OE1" localSheetId="15">'CF-Owner-Real'!$A$37:$A$41</definedName>
    <definedName name="ROWS_OE1" localSheetId="16">'CF-Project-Real'!$A$37:$A$41</definedName>
    <definedName name="ROWS_OE1" localSheetId="18">Externalities!$A$31:$A$35</definedName>
    <definedName name="ROWS_OE1" localSheetId="19">'Stakeholder Analysis'!$A$31:$A$35</definedName>
    <definedName name="ROWS_OE2" localSheetId="17">'CF-Economy'!$A$42:$A$46</definedName>
    <definedName name="ROWS_OE2" localSheetId="15">'CF-Owner-Real'!$A$42:$A$46</definedName>
    <definedName name="ROWS_OE2" localSheetId="16">'CF-Project-Real'!$A$42:$A$46</definedName>
    <definedName name="ROWS_OE2" localSheetId="18">Externalities!$A$36:$A$40</definedName>
    <definedName name="ROWS_OE2" localSheetId="19">'Stakeholder Analysis'!$A$36:$A$40</definedName>
    <definedName name="RV2_PDF_data" localSheetId="14" hidden="1">{0.02,#N/A;0.03,0.143;0.04,0.286;0.05,0.429;0.06,0.142}</definedName>
    <definedName name="RVData1" localSheetId="38">"$B$3:$G$10"</definedName>
    <definedName name="RVData2" localSheetId="38">"$B$16:$G$26"</definedName>
    <definedName name="RVData3" localSheetId="38">"$B$31:$G$39"</definedName>
    <definedName name="RVData4" localSheetId="38">"$B$45:$G$53"</definedName>
    <definedName name="RVData5" localSheetId="38">"$B$59:$G$71"</definedName>
    <definedName name="RVData6" localSheetId="38">"$B$76:$G$85"</definedName>
    <definedName name="RVData7" localSheetId="38">"$B$90:$G$99"</definedName>
    <definedName name="RVData8" localSheetId="38">"$B$104:$G$113"</definedName>
    <definedName name="SAF">SAF!$A$1:$N$31</definedName>
    <definedName name="SimRuns" localSheetId="31">5000</definedName>
    <definedName name="SRT_ID_marker" localSheetId="31" hidden="1">"RiskEase Rel. 5.99"</definedName>
    <definedName name="Title" localSheetId="31">""</definedName>
    <definedName name="TPL">PL!$A$1:$N$24</definedName>
  </definedNames>
  <calcPr calcId="191029"/>
</workbook>
</file>

<file path=xl/calcChain.xml><?xml version="1.0" encoding="utf-8"?>
<calcChain xmlns="http://schemas.openxmlformats.org/spreadsheetml/2006/main">
  <c r="I24" i="226" l="1"/>
  <c r="G24" i="226"/>
  <c r="H24" i="226" s="1"/>
  <c r="E24" i="226"/>
  <c r="D24" i="226"/>
  <c r="F24" i="226" s="1"/>
  <c r="I23" i="226"/>
  <c r="G23" i="226"/>
  <c r="H23" i="226" s="1"/>
  <c r="F23" i="226"/>
  <c r="E23" i="226"/>
  <c r="D23" i="226"/>
  <c r="I22" i="226"/>
  <c r="G22" i="226"/>
  <c r="H22" i="226" s="1"/>
  <c r="E22" i="226"/>
  <c r="D22" i="226"/>
  <c r="F22" i="226" s="1"/>
  <c r="I21" i="226"/>
  <c r="G21" i="226"/>
  <c r="H21" i="226" s="1"/>
  <c r="E21" i="226"/>
  <c r="D21" i="226"/>
  <c r="F21" i="226" s="1"/>
  <c r="I20" i="226"/>
  <c r="G20" i="226"/>
  <c r="H20" i="226" s="1"/>
  <c r="E20" i="226"/>
  <c r="D20" i="226"/>
  <c r="F20" i="226" s="1"/>
  <c r="I19" i="226"/>
  <c r="G19" i="226"/>
  <c r="H19" i="226" s="1"/>
  <c r="E19" i="226"/>
  <c r="D19" i="226"/>
  <c r="F19" i="226" s="1"/>
  <c r="I18" i="226"/>
  <c r="G18" i="226"/>
  <c r="H18" i="226" s="1"/>
  <c r="E18" i="226"/>
  <c r="D18" i="226"/>
  <c r="F18" i="226" s="1"/>
  <c r="I17" i="226"/>
  <c r="G17" i="226"/>
  <c r="J17" i="226" s="1"/>
  <c r="E17" i="226"/>
  <c r="D17" i="226"/>
  <c r="F17" i="226" s="1"/>
  <c r="I16" i="226"/>
  <c r="G16" i="226"/>
  <c r="H16" i="226" s="1"/>
  <c r="E16" i="226"/>
  <c r="D16" i="226"/>
  <c r="F16" i="226" s="1"/>
  <c r="I15" i="226"/>
  <c r="G15" i="226"/>
  <c r="J15" i="226" s="1"/>
  <c r="E15" i="226"/>
  <c r="D15" i="226"/>
  <c r="F15" i="226" s="1"/>
  <c r="I14" i="226"/>
  <c r="G14" i="226"/>
  <c r="H14" i="226" s="1"/>
  <c r="E14" i="226"/>
  <c r="D14" i="226"/>
  <c r="F14" i="226" s="1"/>
  <c r="I13" i="226"/>
  <c r="G13" i="226"/>
  <c r="H13" i="226" s="1"/>
  <c r="E13" i="226"/>
  <c r="D13" i="226"/>
  <c r="F13" i="226" s="1"/>
  <c r="J12" i="226"/>
  <c r="G12" i="226"/>
  <c r="H12" i="226" s="1"/>
  <c r="F12" i="226"/>
  <c r="D12" i="226"/>
  <c r="E12" i="226" s="1"/>
  <c r="J11" i="226"/>
  <c r="G11" i="226"/>
  <c r="H11" i="226" s="1"/>
  <c r="F11" i="226"/>
  <c r="D11" i="226"/>
  <c r="E11" i="226" s="1"/>
  <c r="J10" i="226"/>
  <c r="G10" i="226"/>
  <c r="H10" i="226" s="1"/>
  <c r="F10" i="226"/>
  <c r="E10" i="226"/>
  <c r="D10" i="226"/>
  <c r="J9" i="226"/>
  <c r="G9" i="226"/>
  <c r="H9" i="226" s="1"/>
  <c r="F9" i="226"/>
  <c r="D9" i="226"/>
  <c r="E9" i="226" s="1"/>
  <c r="J8" i="226"/>
  <c r="G8" i="226"/>
  <c r="H8" i="226" s="1"/>
  <c r="F8" i="226"/>
  <c r="D8" i="226"/>
  <c r="E8" i="226" s="1"/>
  <c r="J7" i="226"/>
  <c r="G7" i="226"/>
  <c r="I7" i="226" s="1"/>
  <c r="F7" i="226"/>
  <c r="D7" i="226"/>
  <c r="E7" i="226" s="1"/>
  <c r="J6" i="226"/>
  <c r="G6" i="226"/>
  <c r="H6" i="226" s="1"/>
  <c r="F6" i="226"/>
  <c r="D6" i="226"/>
  <c r="E6" i="226" s="1"/>
  <c r="J5" i="226"/>
  <c r="G5" i="226"/>
  <c r="H5" i="226" s="1"/>
  <c r="F5" i="226"/>
  <c r="D5" i="226"/>
  <c r="E5" i="226" s="1"/>
  <c r="J4" i="226"/>
  <c r="G4" i="226"/>
  <c r="H4" i="226" s="1"/>
  <c r="F4" i="226"/>
  <c r="D4" i="226"/>
  <c r="H5" i="220"/>
  <c r="H6" i="220" s="1"/>
  <c r="G5" i="220"/>
  <c r="G6" i="220" s="1"/>
  <c r="F5" i="220"/>
  <c r="F6" i="220" s="1"/>
  <c r="E5" i="220"/>
  <c r="E6" i="220" s="1"/>
  <c r="D5" i="220"/>
  <c r="D6" i="220" s="1"/>
  <c r="C5" i="220"/>
  <c r="C6" i="220" s="1"/>
  <c r="H4" i="220"/>
  <c r="G4" i="220"/>
  <c r="F4" i="220"/>
  <c r="E4" i="220"/>
  <c r="D4" i="220"/>
  <c r="C4" i="220"/>
  <c r="B5" i="220"/>
  <c r="B6" i="220" s="1"/>
  <c r="B4" i="220"/>
  <c r="F13" i="205"/>
  <c r="F12" i="205"/>
  <c r="F11" i="205"/>
  <c r="F10" i="205"/>
  <c r="F8" i="205"/>
  <c r="F9" i="205"/>
  <c r="F7" i="205"/>
  <c r="F6" i="205"/>
  <c r="C9" i="202"/>
  <c r="C8" i="202"/>
  <c r="C7" i="202"/>
  <c r="C5" i="202"/>
  <c r="C12" i="202"/>
  <c r="C11" i="202"/>
  <c r="C10" i="202"/>
  <c r="C6" i="202"/>
  <c r="J19" i="226" l="1"/>
  <c r="I4" i="226"/>
  <c r="J24" i="226"/>
  <c r="J23" i="226"/>
  <c r="J22" i="226"/>
  <c r="J21" i="226"/>
  <c r="J20" i="226"/>
  <c r="J18" i="226"/>
  <c r="H17" i="226"/>
  <c r="J16" i="226"/>
  <c r="H15" i="226"/>
  <c r="H25" i="226" s="1"/>
  <c r="J14" i="226"/>
  <c r="J13" i="226"/>
  <c r="J25" i="226" s="1"/>
  <c r="I12" i="226"/>
  <c r="I11" i="226"/>
  <c r="I10" i="226"/>
  <c r="I9" i="226"/>
  <c r="I8" i="226"/>
  <c r="H7" i="226"/>
  <c r="I6" i="226"/>
  <c r="I5" i="226"/>
  <c r="D25" i="226"/>
  <c r="F25" i="226"/>
  <c r="E4" i="226"/>
  <c r="E25" i="226" s="1"/>
  <c r="I25" i="226" l="1"/>
  <c r="I24" i="1" l="1"/>
  <c r="D17" i="3"/>
  <c r="F63" i="201"/>
  <c r="E63" i="201"/>
  <c r="F62" i="201"/>
  <c r="F30" i="201" s="1"/>
  <c r="F40" i="201" s="1"/>
  <c r="F53" i="1" s="1"/>
  <c r="E62" i="201"/>
  <c r="D62" i="201"/>
  <c r="G61" i="201"/>
  <c r="F60" i="201"/>
  <c r="E60" i="201"/>
  <c r="D60" i="201"/>
  <c r="O60" i="201" s="1"/>
  <c r="D59" i="201"/>
  <c r="A59" i="201"/>
  <c r="A43" i="201" s="1"/>
  <c r="A57" i="201"/>
  <c r="D43" i="201"/>
  <c r="D53" i="201" s="1"/>
  <c r="D42" i="201"/>
  <c r="E30" i="201"/>
  <c r="E40" i="201" s="1"/>
  <c r="E53" i="1" s="1"/>
  <c r="D30" i="201"/>
  <c r="D40" i="201" s="1"/>
  <c r="D53" i="1" s="1"/>
  <c r="D29" i="201"/>
  <c r="F17" i="201"/>
  <c r="F27" i="201" s="1"/>
  <c r="F54" i="1" s="1"/>
  <c r="E17" i="201"/>
  <c r="E27" i="201" s="1"/>
  <c r="E54" i="1" s="1"/>
  <c r="D17" i="201"/>
  <c r="D16" i="201"/>
  <c r="E14" i="201"/>
  <c r="E24" i="1" s="1"/>
  <c r="D14" i="201"/>
  <c r="D24" i="1" s="1"/>
  <c r="N4" i="201"/>
  <c r="N14" i="201" s="1"/>
  <c r="N24" i="1" s="1"/>
  <c r="M4" i="201"/>
  <c r="M14" i="201" s="1"/>
  <c r="M24" i="1" s="1"/>
  <c r="L4" i="201"/>
  <c r="L14" i="201" s="1"/>
  <c r="L24" i="1" s="1"/>
  <c r="K4" i="201"/>
  <c r="K14" i="201" s="1"/>
  <c r="K24" i="1" s="1"/>
  <c r="J4" i="201"/>
  <c r="J14" i="201" s="1"/>
  <c r="J24" i="1" s="1"/>
  <c r="I4" i="201"/>
  <c r="I14" i="201" s="1"/>
  <c r="H4" i="201"/>
  <c r="H14" i="201" s="1"/>
  <c r="H24" i="1" s="1"/>
  <c r="G4" i="201"/>
  <c r="G14" i="201" s="1"/>
  <c r="G24" i="1" s="1"/>
  <c r="F4" i="201"/>
  <c r="F14" i="201" s="1"/>
  <c r="F24" i="1" s="1"/>
  <c r="E4" i="201"/>
  <c r="D4" i="201"/>
  <c r="A4" i="201"/>
  <c r="D3" i="201"/>
  <c r="A1" i="201"/>
  <c r="O4" i="201" l="1"/>
  <c r="O14" i="201" s="1"/>
  <c r="D27" i="201"/>
  <c r="D54" i="1" s="1"/>
  <c r="D28" i="9" s="1"/>
  <c r="D64" i="201"/>
  <c r="A17" i="201"/>
  <c r="A30" i="201"/>
  <c r="D16" i="92"/>
  <c r="D15" i="92"/>
  <c r="D14" i="92"/>
  <c r="D13" i="92"/>
  <c r="D12" i="92"/>
  <c r="D11" i="92"/>
  <c r="D10" i="92"/>
  <c r="D9" i="92"/>
  <c r="C12" i="94"/>
  <c r="D56" i="2"/>
  <c r="D59" i="1"/>
  <c r="B13" i="1"/>
  <c r="E61" i="201" l="1"/>
  <c r="E64" i="201" s="1"/>
  <c r="C11" i="94"/>
  <c r="C10" i="94"/>
  <c r="C9" i="94"/>
  <c r="C8" i="94"/>
  <c r="C7" i="94"/>
  <c r="C6" i="94"/>
  <c r="C5" i="94"/>
  <c r="F4" i="51"/>
  <c r="F5" i="51"/>
  <c r="F61" i="201" l="1"/>
  <c r="F43" i="201" s="1"/>
  <c r="F53" i="201" s="1"/>
  <c r="F17" i="3" s="1"/>
  <c r="E43" i="201"/>
  <c r="D63" i="1"/>
  <c r="B60" i="201" l="1"/>
  <c r="O61" i="201"/>
  <c r="E53" i="201"/>
  <c r="E17" i="3" s="1"/>
  <c r="F64" i="201"/>
  <c r="G67" i="1"/>
  <c r="G62" i="201" l="1"/>
  <c r="D3" i="9"/>
  <c r="G3" i="9" s="1"/>
  <c r="A1" i="9"/>
  <c r="L3" i="9"/>
  <c r="I58" i="9"/>
  <c r="D24" i="8"/>
  <c r="E24" i="8" s="1"/>
  <c r="D70" i="8"/>
  <c r="E70" i="8" s="1"/>
  <c r="F70" i="8" s="1"/>
  <c r="G70" i="8" s="1"/>
  <c r="H70" i="8" s="1"/>
  <c r="I70" i="8" s="1"/>
  <c r="J70" i="8" s="1"/>
  <c r="K70" i="8" s="1"/>
  <c r="L70" i="8" s="1"/>
  <c r="M70" i="8" s="1"/>
  <c r="N70" i="8" s="1"/>
  <c r="D5" i="1"/>
  <c r="G30" i="201" l="1"/>
  <c r="G43" i="201"/>
  <c r="G63" i="201"/>
  <c r="F3" i="9"/>
  <c r="E3" i="9"/>
  <c r="N3" i="9"/>
  <c r="M3" i="9"/>
  <c r="K3" i="9"/>
  <c r="J3" i="9"/>
  <c r="I3" i="9"/>
  <c r="H3" i="9"/>
  <c r="G2" i="51"/>
  <c r="E3" i="51"/>
  <c r="D30" i="51"/>
  <c r="G31" i="51"/>
  <c r="H31" i="51" s="1"/>
  <c r="I31" i="51" s="1"/>
  <c r="J31" i="51" s="1"/>
  <c r="E32" i="51"/>
  <c r="F32" i="51" s="1"/>
  <c r="D33" i="51"/>
  <c r="E36" i="51"/>
  <c r="F36" i="51" s="1"/>
  <c r="E37" i="51"/>
  <c r="F37" i="51" s="1"/>
  <c r="D40" i="51"/>
  <c r="D41" i="51"/>
  <c r="D42" i="51" s="1"/>
  <c r="D5" i="7"/>
  <c r="A1" i="7"/>
  <c r="D66" i="8"/>
  <c r="N65" i="8"/>
  <c r="M65" i="8"/>
  <c r="L65" i="8"/>
  <c r="K65" i="8"/>
  <c r="J65" i="8"/>
  <c r="I65" i="8"/>
  <c r="H65" i="8"/>
  <c r="G65" i="8"/>
  <c r="F65" i="8"/>
  <c r="E65" i="8"/>
  <c r="D65" i="8"/>
  <c r="D63" i="8"/>
  <c r="N62" i="8"/>
  <c r="M62" i="8"/>
  <c r="L62" i="8"/>
  <c r="K62" i="8"/>
  <c r="J62" i="8"/>
  <c r="I62" i="8"/>
  <c r="H62" i="8"/>
  <c r="G62" i="8"/>
  <c r="F62" i="8"/>
  <c r="E62" i="8"/>
  <c r="D62" i="8"/>
  <c r="D60" i="8"/>
  <c r="N59" i="8"/>
  <c r="M59" i="8"/>
  <c r="L59" i="8"/>
  <c r="K59" i="8"/>
  <c r="J59" i="8"/>
  <c r="I59" i="8"/>
  <c r="H59" i="8"/>
  <c r="G59" i="8"/>
  <c r="F59" i="8"/>
  <c r="E59" i="8"/>
  <c r="D59" i="8"/>
  <c r="D57" i="8"/>
  <c r="N56" i="8"/>
  <c r="M56" i="8"/>
  <c r="L56" i="8"/>
  <c r="K56" i="8"/>
  <c r="J56" i="8"/>
  <c r="I56" i="8"/>
  <c r="H56" i="8"/>
  <c r="G56" i="8"/>
  <c r="F56" i="8"/>
  <c r="E56" i="8"/>
  <c r="D56" i="8"/>
  <c r="D54" i="8"/>
  <c r="N53" i="8"/>
  <c r="M53" i="8"/>
  <c r="L53" i="8"/>
  <c r="K53" i="8"/>
  <c r="J53" i="8"/>
  <c r="I53" i="8"/>
  <c r="H53" i="8"/>
  <c r="G53" i="8"/>
  <c r="F53" i="8"/>
  <c r="E53" i="8"/>
  <c r="D53" i="8"/>
  <c r="D51" i="8"/>
  <c r="N50" i="8"/>
  <c r="M50" i="8"/>
  <c r="L50" i="8"/>
  <c r="K50" i="8"/>
  <c r="J50" i="8"/>
  <c r="I50" i="8"/>
  <c r="H50" i="8"/>
  <c r="G50" i="8"/>
  <c r="F50" i="8"/>
  <c r="E50" i="8"/>
  <c r="D50" i="8"/>
  <c r="D49" i="8"/>
  <c r="D43" i="8"/>
  <c r="D42" i="8" s="1"/>
  <c r="D40" i="8"/>
  <c r="D39" i="8" s="1"/>
  <c r="D37" i="8"/>
  <c r="D36" i="8" s="1"/>
  <c r="D34" i="8"/>
  <c r="D33" i="8" s="1"/>
  <c r="D26" i="8"/>
  <c r="D20" i="8"/>
  <c r="D19" i="8" s="1"/>
  <c r="D17" i="8"/>
  <c r="D16" i="8" s="1"/>
  <c r="E17" i="8" s="1"/>
  <c r="E16" i="8" s="1"/>
  <c r="D14" i="8"/>
  <c r="D13" i="8" s="1"/>
  <c r="D11" i="8"/>
  <c r="B10" i="8"/>
  <c r="D8" i="8"/>
  <c r="B7" i="8"/>
  <c r="D5" i="8"/>
  <c r="B4" i="8"/>
  <c r="D4" i="8" s="1"/>
  <c r="D7" i="9" s="1"/>
  <c r="D3" i="8"/>
  <c r="A1" i="8"/>
  <c r="F98" i="5"/>
  <c r="E98" i="5"/>
  <c r="D98" i="5"/>
  <c r="F97" i="5"/>
  <c r="F92" i="5" s="1"/>
  <c r="E97" i="5"/>
  <c r="E93" i="5" s="1"/>
  <c r="D97" i="5"/>
  <c r="D93" i="5" s="1"/>
  <c r="D91" i="5"/>
  <c r="F64" i="5"/>
  <c r="E64" i="5"/>
  <c r="D64" i="5"/>
  <c r="D58" i="5"/>
  <c r="G55" i="5"/>
  <c r="F54" i="5"/>
  <c r="F63" i="5" s="1"/>
  <c r="F53" i="5"/>
  <c r="F62" i="5" s="1"/>
  <c r="F52" i="5"/>
  <c r="F61" i="5" s="1"/>
  <c r="F51" i="5"/>
  <c r="F50" i="5"/>
  <c r="F59" i="5" s="1"/>
  <c r="E50" i="5"/>
  <c r="E59" i="5" s="1"/>
  <c r="D50" i="5"/>
  <c r="D49" i="5"/>
  <c r="F47" i="5"/>
  <c r="E47" i="5"/>
  <c r="D47" i="5"/>
  <c r="D26" i="9" s="1"/>
  <c r="G46" i="5"/>
  <c r="G45" i="5"/>
  <c r="G44" i="5"/>
  <c r="G43" i="5"/>
  <c r="G42" i="5"/>
  <c r="G41" i="5"/>
  <c r="D40" i="5"/>
  <c r="F31" i="5"/>
  <c r="E31" i="5"/>
  <c r="D31" i="5"/>
  <c r="G30" i="5"/>
  <c r="G29" i="5"/>
  <c r="G28" i="5"/>
  <c r="G27" i="5"/>
  <c r="G26" i="5"/>
  <c r="G25" i="5"/>
  <c r="G24" i="5"/>
  <c r="G23" i="5"/>
  <c r="G22" i="5"/>
  <c r="G21" i="5"/>
  <c r="G20" i="5"/>
  <c r="D19" i="5"/>
  <c r="F13" i="5"/>
  <c r="E13" i="5"/>
  <c r="D13" i="5"/>
  <c r="G12" i="5"/>
  <c r="G11" i="5"/>
  <c r="G10" i="5"/>
  <c r="G9" i="5"/>
  <c r="G8" i="5"/>
  <c r="G7" i="5"/>
  <c r="G6" i="5"/>
  <c r="G5" i="5"/>
  <c r="G4" i="5"/>
  <c r="D3" i="5"/>
  <c r="A1" i="5"/>
  <c r="G27" i="4"/>
  <c r="H27" i="4" s="1"/>
  <c r="I27" i="4" s="1"/>
  <c r="J27" i="4" s="1"/>
  <c r="K27" i="4" s="1"/>
  <c r="L27" i="4" s="1"/>
  <c r="M27" i="4" s="1"/>
  <c r="N27" i="4" s="1"/>
  <c r="N17" i="4"/>
  <c r="M17" i="4"/>
  <c r="L17" i="4"/>
  <c r="K17" i="4"/>
  <c r="J17" i="4"/>
  <c r="I17" i="4"/>
  <c r="H17" i="4"/>
  <c r="G17" i="4"/>
  <c r="N16" i="4"/>
  <c r="M16" i="4"/>
  <c r="L16" i="4"/>
  <c r="K16" i="4"/>
  <c r="J16" i="4"/>
  <c r="I16" i="4"/>
  <c r="H16" i="4"/>
  <c r="G16" i="4"/>
  <c r="N15" i="4"/>
  <c r="M15" i="4"/>
  <c r="L15" i="4"/>
  <c r="K15" i="4"/>
  <c r="J15" i="4"/>
  <c r="I15" i="4"/>
  <c r="H15" i="4"/>
  <c r="G15" i="4"/>
  <c r="N14" i="4"/>
  <c r="M14" i="4"/>
  <c r="L14" i="4"/>
  <c r="K14" i="4"/>
  <c r="J14" i="4"/>
  <c r="I14" i="4"/>
  <c r="H14" i="4"/>
  <c r="G14" i="4"/>
  <c r="N13" i="4"/>
  <c r="M13" i="4"/>
  <c r="L13" i="4"/>
  <c r="K13" i="4"/>
  <c r="J13" i="4"/>
  <c r="I13" i="4"/>
  <c r="H13" i="4"/>
  <c r="G13" i="4"/>
  <c r="F7" i="4"/>
  <c r="E7" i="4"/>
  <c r="D7" i="4"/>
  <c r="D3" i="4"/>
  <c r="A1" i="4"/>
  <c r="D3" i="3"/>
  <c r="E2" i="3"/>
  <c r="F2" i="3" s="1"/>
  <c r="G2" i="3" s="1"/>
  <c r="H2" i="3" s="1"/>
  <c r="I2" i="3" s="1"/>
  <c r="J2" i="3" s="1"/>
  <c r="K2" i="3" s="1"/>
  <c r="L2" i="3" s="1"/>
  <c r="M2" i="3" s="1"/>
  <c r="N2" i="3" s="1"/>
  <c r="A1" i="3"/>
  <c r="F57" i="2"/>
  <c r="E56" i="2"/>
  <c r="A55" i="2"/>
  <c r="A53" i="2"/>
  <c r="C51" i="2"/>
  <c r="B51" i="2"/>
  <c r="A51" i="2"/>
  <c r="C50" i="2"/>
  <c r="A50" i="2"/>
  <c r="C49" i="2"/>
  <c r="A49" i="2"/>
  <c r="A48" i="2"/>
  <c r="A47" i="2"/>
  <c r="C45" i="2"/>
  <c r="B45" i="2"/>
  <c r="A45" i="2"/>
  <c r="C44" i="2"/>
  <c r="B44" i="2"/>
  <c r="A44" i="2"/>
  <c r="C43" i="2"/>
  <c r="B43" i="2"/>
  <c r="A43" i="2"/>
  <c r="C42" i="2"/>
  <c r="B42" i="2"/>
  <c r="A42" i="2"/>
  <c r="C41" i="2"/>
  <c r="B41" i="2"/>
  <c r="A41" i="2"/>
  <c r="C40" i="2"/>
  <c r="B40" i="2"/>
  <c r="A40" i="2"/>
  <c r="C39" i="2"/>
  <c r="A39" i="2"/>
  <c r="C38" i="2"/>
  <c r="A38" i="2"/>
  <c r="C37" i="2"/>
  <c r="A37" i="2"/>
  <c r="A36" i="2"/>
  <c r="N35" i="2"/>
  <c r="M35" i="2"/>
  <c r="L35" i="2"/>
  <c r="K35" i="2"/>
  <c r="J35" i="2"/>
  <c r="I35" i="2"/>
  <c r="H35" i="2"/>
  <c r="G35" i="2"/>
  <c r="A35" i="2"/>
  <c r="N34" i="2"/>
  <c r="M34" i="2"/>
  <c r="L34" i="2"/>
  <c r="K34" i="2"/>
  <c r="J34" i="2"/>
  <c r="I34" i="2"/>
  <c r="H34" i="2"/>
  <c r="G34" i="2"/>
  <c r="A34" i="2"/>
  <c r="N33" i="2"/>
  <c r="M33" i="2"/>
  <c r="L33" i="2"/>
  <c r="K33" i="2"/>
  <c r="J33" i="2"/>
  <c r="I33" i="2"/>
  <c r="H33" i="2"/>
  <c r="G33" i="2"/>
  <c r="A33" i="2"/>
  <c r="N32" i="2"/>
  <c r="M32" i="2"/>
  <c r="L32" i="2"/>
  <c r="K32" i="2"/>
  <c r="J32" i="2"/>
  <c r="I32" i="2"/>
  <c r="H32" i="2"/>
  <c r="G32" i="2"/>
  <c r="A32" i="2"/>
  <c r="N31" i="2"/>
  <c r="M31" i="2"/>
  <c r="L31" i="2"/>
  <c r="K31" i="2"/>
  <c r="J31" i="2"/>
  <c r="I31" i="2"/>
  <c r="H31" i="2"/>
  <c r="G31" i="2"/>
  <c r="A31" i="2"/>
  <c r="A30" i="2"/>
  <c r="O29" i="2"/>
  <c r="A29" i="2"/>
  <c r="A28" i="2"/>
  <c r="A25" i="2"/>
  <c r="A23" i="2"/>
  <c r="A22" i="2"/>
  <c r="A21" i="2"/>
  <c r="A20" i="2"/>
  <c r="A19" i="2"/>
  <c r="A18" i="2"/>
  <c r="F16" i="2"/>
  <c r="E16" i="2"/>
  <c r="D16" i="2"/>
  <c r="C16" i="2"/>
  <c r="B16" i="2"/>
  <c r="A16" i="2"/>
  <c r="C15" i="2"/>
  <c r="B15" i="2"/>
  <c r="A15" i="2"/>
  <c r="C14" i="2"/>
  <c r="B14" i="2"/>
  <c r="A14" i="2"/>
  <c r="C13" i="2"/>
  <c r="B13" i="2"/>
  <c r="A13" i="2"/>
  <c r="A12" i="2"/>
  <c r="A11" i="2"/>
  <c r="A10" i="2"/>
  <c r="E8" i="2"/>
  <c r="D8" i="2"/>
  <c r="A8" i="2"/>
  <c r="A7" i="2"/>
  <c r="E6" i="2"/>
  <c r="D6" i="2"/>
  <c r="A6" i="2"/>
  <c r="A5" i="2"/>
  <c r="E4" i="2"/>
  <c r="D4" i="2"/>
  <c r="A4" i="2"/>
  <c r="D3" i="2"/>
  <c r="B3" i="2"/>
  <c r="A3" i="2"/>
  <c r="A1" i="2"/>
  <c r="E3" i="1"/>
  <c r="E3" i="3" s="1"/>
  <c r="F4" i="1"/>
  <c r="G4" i="1" s="1"/>
  <c r="G5" i="1" s="1"/>
  <c r="G5" i="2" s="1"/>
  <c r="D7" i="1"/>
  <c r="D7" i="2" s="1"/>
  <c r="E5" i="1"/>
  <c r="E5" i="2" s="1"/>
  <c r="F5" i="1"/>
  <c r="F5" i="2" s="1"/>
  <c r="G16" i="1"/>
  <c r="G16" i="2" s="1"/>
  <c r="D31" i="1"/>
  <c r="D31" i="2" s="1"/>
  <c r="E31" i="1"/>
  <c r="E31" i="2" s="1"/>
  <c r="F31" i="1"/>
  <c r="F31" i="2" s="1"/>
  <c r="D32" i="1"/>
  <c r="D32" i="2" s="1"/>
  <c r="E32" i="1"/>
  <c r="E32" i="2" s="1"/>
  <c r="F32" i="1"/>
  <c r="F32" i="2" s="1"/>
  <c r="D33" i="1"/>
  <c r="D33" i="2" s="1"/>
  <c r="E33" i="1"/>
  <c r="E33" i="2" s="1"/>
  <c r="F33" i="1"/>
  <c r="F33" i="2" s="1"/>
  <c r="D34" i="1"/>
  <c r="D34" i="2" s="1"/>
  <c r="E34" i="1"/>
  <c r="E34" i="2" s="1"/>
  <c r="F34" i="1"/>
  <c r="F34" i="2" s="1"/>
  <c r="D35" i="1"/>
  <c r="D35" i="2" s="1"/>
  <c r="E35" i="1"/>
  <c r="E35" i="2" s="1"/>
  <c r="F35" i="1"/>
  <c r="F35" i="2" s="1"/>
  <c r="B37" i="1"/>
  <c r="B37" i="2" s="1"/>
  <c r="B38" i="1"/>
  <c r="B38" i="2" s="1"/>
  <c r="B39" i="1"/>
  <c r="B39" i="2" s="1"/>
  <c r="B49" i="1"/>
  <c r="B49" i="2" s="1"/>
  <c r="B50" i="1"/>
  <c r="B50" i="2" s="1"/>
  <c r="G4" i="51"/>
  <c r="G5" i="51"/>
  <c r="F3" i="51" l="1"/>
  <c r="E29" i="201"/>
  <c r="E42" i="201"/>
  <c r="E59" i="201"/>
  <c r="E16" i="201"/>
  <c r="E3" i="201"/>
  <c r="E5" i="7"/>
  <c r="E49" i="8"/>
  <c r="G17" i="201"/>
  <c r="G64" i="201"/>
  <c r="G53" i="201"/>
  <c r="G17" i="3" s="1"/>
  <c r="G40" i="201"/>
  <c r="G53" i="1" s="1"/>
  <c r="E51" i="8"/>
  <c r="F51" i="8" s="1"/>
  <c r="E63" i="8"/>
  <c r="F63" i="8" s="1"/>
  <c r="M68" i="8"/>
  <c r="M12" i="7" s="1"/>
  <c r="G36" i="51"/>
  <c r="F40" i="51"/>
  <c r="E40" i="51"/>
  <c r="D7" i="8"/>
  <c r="D9" i="9" s="1"/>
  <c r="G32" i="51"/>
  <c r="H32" i="51" s="1"/>
  <c r="H33" i="51" s="1"/>
  <c r="F33" i="51"/>
  <c r="D10" i="8"/>
  <c r="D11" i="9" s="1"/>
  <c r="H2" i="51"/>
  <c r="F4" i="2"/>
  <c r="H16" i="1"/>
  <c r="L68" i="8"/>
  <c r="L12" i="7" s="1"/>
  <c r="G63" i="8"/>
  <c r="H63" i="8" s="1"/>
  <c r="I63" i="8" s="1"/>
  <c r="J63" i="8" s="1"/>
  <c r="K63" i="8" s="1"/>
  <c r="L63" i="8" s="1"/>
  <c r="M63" i="8" s="1"/>
  <c r="N63" i="8" s="1"/>
  <c r="F3" i="1"/>
  <c r="F63" i="1" s="1"/>
  <c r="E63" i="1"/>
  <c r="E33" i="51"/>
  <c r="D23" i="8"/>
  <c r="F30" i="51"/>
  <c r="E30" i="51"/>
  <c r="H8" i="4"/>
  <c r="F6" i="1"/>
  <c r="F6" i="2" s="1"/>
  <c r="E60" i="8"/>
  <c r="F60" i="8" s="1"/>
  <c r="G60" i="8" s="1"/>
  <c r="H60" i="8" s="1"/>
  <c r="I60" i="8" s="1"/>
  <c r="J60" i="8" s="1"/>
  <c r="K60" i="8" s="1"/>
  <c r="L60" i="8" s="1"/>
  <c r="M60" i="8" s="1"/>
  <c r="N60" i="8" s="1"/>
  <c r="E57" i="8"/>
  <c r="F57" i="8" s="1"/>
  <c r="G57" i="8" s="1"/>
  <c r="H57" i="8" s="1"/>
  <c r="I57" i="8" s="1"/>
  <c r="J57" i="8" s="1"/>
  <c r="K57" i="8" s="1"/>
  <c r="L57" i="8" s="1"/>
  <c r="M57" i="8" s="1"/>
  <c r="N57" i="8" s="1"/>
  <c r="K68" i="8"/>
  <c r="K12" i="7" s="1"/>
  <c r="E66" i="8"/>
  <c r="F66" i="8" s="1"/>
  <c r="G66" i="8" s="1"/>
  <c r="H66" i="8" s="1"/>
  <c r="I66" i="8" s="1"/>
  <c r="J66" i="8" s="1"/>
  <c r="K66" i="8" s="1"/>
  <c r="L66" i="8" s="1"/>
  <c r="M66" i="8" s="1"/>
  <c r="N66" i="8" s="1"/>
  <c r="E11" i="8"/>
  <c r="E10" i="8" s="1"/>
  <c r="E5" i="8"/>
  <c r="E4" i="8" s="1"/>
  <c r="E7" i="9" s="1"/>
  <c r="O56" i="8"/>
  <c r="O65" i="8"/>
  <c r="D68" i="8"/>
  <c r="D12" i="7" s="1"/>
  <c r="E68" i="8"/>
  <c r="E12" i="7" s="1"/>
  <c r="F68" i="8"/>
  <c r="F12" i="7" s="1"/>
  <c r="G68" i="8"/>
  <c r="G12" i="7" s="1"/>
  <c r="E34" i="8"/>
  <c r="E33" i="8" s="1"/>
  <c r="H68" i="8"/>
  <c r="H12" i="7" s="1"/>
  <c r="I68" i="8"/>
  <c r="I12" i="7" s="1"/>
  <c r="O59" i="8"/>
  <c r="J68" i="8"/>
  <c r="J12" i="7" s="1"/>
  <c r="N68" i="8"/>
  <c r="N12" i="7" s="1"/>
  <c r="O62" i="8"/>
  <c r="D69" i="8"/>
  <c r="D59" i="5"/>
  <c r="D5" i="9" s="1"/>
  <c r="F56" i="5"/>
  <c r="G13" i="5"/>
  <c r="G47" i="5"/>
  <c r="F93" i="5"/>
  <c r="D52" i="5"/>
  <c r="D61" i="5" s="1"/>
  <c r="E52" i="5"/>
  <c r="E61" i="5" s="1"/>
  <c r="G64" i="5"/>
  <c r="H9" i="8"/>
  <c r="F29" i="8"/>
  <c r="G31" i="5"/>
  <c r="F32" i="8"/>
  <c r="E3" i="2"/>
  <c r="F3" i="3"/>
  <c r="E16" i="4"/>
  <c r="E49" i="5"/>
  <c r="E7" i="1"/>
  <c r="E12" i="1" s="1"/>
  <c r="E12" i="2" s="1"/>
  <c r="G4" i="2"/>
  <c r="E19" i="5"/>
  <c r="E91" i="5"/>
  <c r="E3" i="5"/>
  <c r="E40" i="5"/>
  <c r="D5" i="2"/>
  <c r="E3" i="4"/>
  <c r="E58" i="5"/>
  <c r="G37" i="51"/>
  <c r="H37" i="51" s="1"/>
  <c r="I37" i="51" s="1"/>
  <c r="J37" i="51" s="1"/>
  <c r="K37" i="51" s="1"/>
  <c r="L37" i="51" s="1"/>
  <c r="M37" i="51" s="1"/>
  <c r="N37" i="51" s="1"/>
  <c r="F41" i="51"/>
  <c r="F42" i="51" s="1"/>
  <c r="H36" i="51"/>
  <c r="I36" i="51" s="1"/>
  <c r="J36" i="51" s="1"/>
  <c r="K36" i="51" s="1"/>
  <c r="L36" i="51" s="1"/>
  <c r="M36" i="51" s="1"/>
  <c r="N36" i="51" s="1"/>
  <c r="G40" i="51"/>
  <c r="K31" i="51"/>
  <c r="E41" i="51"/>
  <c r="E42" i="51" s="1"/>
  <c r="F3" i="8"/>
  <c r="F49" i="8"/>
  <c r="E3" i="8"/>
  <c r="E26" i="8"/>
  <c r="F26" i="8"/>
  <c r="E37" i="8"/>
  <c r="E20" i="8"/>
  <c r="O53" i="8"/>
  <c r="E14" i="8"/>
  <c r="E43" i="8"/>
  <c r="E54" i="8"/>
  <c r="F54" i="8" s="1"/>
  <c r="G54" i="8" s="1"/>
  <c r="H54" i="8" s="1"/>
  <c r="I54" i="8" s="1"/>
  <c r="J54" i="8" s="1"/>
  <c r="K54" i="8" s="1"/>
  <c r="L54" i="8" s="1"/>
  <c r="M54" i="8" s="1"/>
  <c r="N54" i="8" s="1"/>
  <c r="F5" i="8"/>
  <c r="O50" i="8"/>
  <c r="F11" i="8"/>
  <c r="F17" i="8"/>
  <c r="E40" i="8"/>
  <c r="G8" i="1"/>
  <c r="G8" i="2" s="1"/>
  <c r="F8" i="1"/>
  <c r="F8" i="2" s="1"/>
  <c r="G6" i="1"/>
  <c r="G6" i="2" s="1"/>
  <c r="D44" i="1"/>
  <c r="D94" i="5"/>
  <c r="D53" i="5" s="1"/>
  <c r="D92" i="5"/>
  <c r="F60" i="5"/>
  <c r="F65" i="5" s="1"/>
  <c r="E94" i="5"/>
  <c r="E53" i="5" s="1"/>
  <c r="E62" i="5" s="1"/>
  <c r="G50" i="5"/>
  <c r="F94" i="5"/>
  <c r="D95" i="5"/>
  <c r="D54" i="5" s="1"/>
  <c r="F12" i="8" s="1"/>
  <c r="E95" i="5"/>
  <c r="E54" i="5" s="1"/>
  <c r="F95" i="5"/>
  <c r="D16" i="4"/>
  <c r="E92" i="5"/>
  <c r="E13" i="4"/>
  <c r="F13" i="4"/>
  <c r="F16" i="4"/>
  <c r="D15" i="4"/>
  <c r="E15" i="4"/>
  <c r="F15" i="4"/>
  <c r="D14" i="4"/>
  <c r="F14" i="4"/>
  <c r="E17" i="4"/>
  <c r="D17" i="4"/>
  <c r="F17" i="4"/>
  <c r="E14" i="4"/>
  <c r="D13" i="4"/>
  <c r="D13" i="1"/>
  <c r="D13" i="2" s="1"/>
  <c r="D37" i="1"/>
  <c r="D40" i="1"/>
  <c r="D12" i="1"/>
  <c r="D12" i="2" s="1"/>
  <c r="D15" i="1"/>
  <c r="D15" i="2" s="1"/>
  <c r="D42" i="1"/>
  <c r="D42" i="2" s="1"/>
  <c r="D14" i="1"/>
  <c r="D14" i="2" s="1"/>
  <c r="D41" i="1"/>
  <c r="D41" i="2" s="1"/>
  <c r="D38" i="1"/>
  <c r="D38" i="2" s="1"/>
  <c r="D43" i="1"/>
  <c r="D43" i="2" s="1"/>
  <c r="H4" i="1"/>
  <c r="H4" i="2" s="1"/>
  <c r="D29" i="1"/>
  <c r="D29" i="2" s="1"/>
  <c r="H4" i="51"/>
  <c r="H5" i="51"/>
  <c r="G59" i="5" l="1"/>
  <c r="G3" i="51"/>
  <c r="F42" i="201"/>
  <c r="F59" i="201"/>
  <c r="F3" i="201"/>
  <c r="F29" i="201"/>
  <c r="F16" i="201"/>
  <c r="F5" i="7"/>
  <c r="H62" i="201"/>
  <c r="G27" i="201"/>
  <c r="G54" i="1" s="1"/>
  <c r="H41" i="51"/>
  <c r="F49" i="5"/>
  <c r="E8" i="8"/>
  <c r="E7" i="8" s="1"/>
  <c r="E9" i="9" s="1"/>
  <c r="E23" i="8"/>
  <c r="I32" i="51"/>
  <c r="I33" i="51" s="1"/>
  <c r="F3" i="2"/>
  <c r="F19" i="5"/>
  <c r="F91" i="5"/>
  <c r="F3" i="5"/>
  <c r="F58" i="5"/>
  <c r="F40" i="5"/>
  <c r="G3" i="1"/>
  <c r="G63" i="1" s="1"/>
  <c r="F3" i="4"/>
  <c r="G33" i="51"/>
  <c r="G41" i="51"/>
  <c r="G42" i="51" s="1"/>
  <c r="D22" i="8"/>
  <c r="D18" i="3" s="1"/>
  <c r="H8" i="1"/>
  <c r="H8" i="2" s="1"/>
  <c r="H6" i="1"/>
  <c r="H6" i="2" s="1"/>
  <c r="O68" i="8"/>
  <c r="E5" i="9"/>
  <c r="H16" i="2"/>
  <c r="I16" i="1"/>
  <c r="I2" i="51"/>
  <c r="E11" i="9"/>
  <c r="G52" i="5"/>
  <c r="G61" i="5"/>
  <c r="G9" i="8"/>
  <c r="D32" i="8"/>
  <c r="D31" i="8" s="1"/>
  <c r="F9" i="8"/>
  <c r="E32" i="8"/>
  <c r="E63" i="5"/>
  <c r="G12" i="8"/>
  <c r="F96" i="5"/>
  <c r="E42" i="1"/>
  <c r="E42" i="2" s="1"/>
  <c r="E13" i="1"/>
  <c r="E13" i="2" s="1"/>
  <c r="E7" i="2"/>
  <c r="E40" i="1"/>
  <c r="E40" i="2" s="1"/>
  <c r="E41" i="1"/>
  <c r="E41" i="2" s="1"/>
  <c r="E43" i="1"/>
  <c r="E43" i="2" s="1"/>
  <c r="E14" i="1"/>
  <c r="E14" i="2" s="1"/>
  <c r="G3" i="2"/>
  <c r="G3" i="3"/>
  <c r="E15" i="1"/>
  <c r="E15" i="2" s="1"/>
  <c r="E38" i="1"/>
  <c r="E38" i="2" s="1"/>
  <c r="E37" i="1"/>
  <c r="E37" i="2" s="1"/>
  <c r="D18" i="2"/>
  <c r="D25" i="2" s="1"/>
  <c r="L31" i="51"/>
  <c r="K40" i="51"/>
  <c r="J40" i="51"/>
  <c r="H40" i="51"/>
  <c r="H42" i="51" s="1"/>
  <c r="I40" i="51"/>
  <c r="G7" i="1"/>
  <c r="G7" i="2" s="1"/>
  <c r="F7" i="1"/>
  <c r="F43" i="1" s="1"/>
  <c r="F43" i="2" s="1"/>
  <c r="E39" i="1"/>
  <c r="E42" i="8"/>
  <c r="F43" i="8" s="1"/>
  <c r="E13" i="8"/>
  <c r="F14" i="8" s="1"/>
  <c r="E19" i="8"/>
  <c r="F20" i="8" s="1"/>
  <c r="E69" i="8"/>
  <c r="E36" i="8"/>
  <c r="F37" i="8" s="1"/>
  <c r="E39" i="8"/>
  <c r="F40" i="8" s="1"/>
  <c r="G51" i="8"/>
  <c r="F69" i="8"/>
  <c r="F16" i="8"/>
  <c r="G17" i="8" s="1"/>
  <c r="F34" i="8"/>
  <c r="F10" i="8"/>
  <c r="K8" i="4"/>
  <c r="I8" i="4"/>
  <c r="G8" i="4"/>
  <c r="N8" i="4"/>
  <c r="D44" i="2"/>
  <c r="L8" i="4"/>
  <c r="D8" i="3"/>
  <c r="D40" i="2"/>
  <c r="J8" i="4"/>
  <c r="D37" i="2"/>
  <c r="D6" i="3"/>
  <c r="D39" i="1"/>
  <c r="M8" i="4"/>
  <c r="D63" i="5"/>
  <c r="D10" i="9" s="1"/>
  <c r="E10" i="9" s="1"/>
  <c r="F10" i="9" s="1"/>
  <c r="G10" i="9" s="1"/>
  <c r="H10" i="9" s="1"/>
  <c r="I10" i="9" s="1"/>
  <c r="J10" i="9" s="1"/>
  <c r="K10" i="9" s="1"/>
  <c r="L10" i="9" s="1"/>
  <c r="M10" i="9" s="1"/>
  <c r="N10" i="9" s="1"/>
  <c r="G54" i="5"/>
  <c r="D96" i="5"/>
  <c r="D51" i="5"/>
  <c r="G53" i="5"/>
  <c r="D62" i="5"/>
  <c r="G62" i="5" s="1"/>
  <c r="E96" i="5"/>
  <c r="E51" i="5"/>
  <c r="O20" i="1"/>
  <c r="O20" i="2" s="1"/>
  <c r="D18" i="1"/>
  <c r="D4" i="3" s="1"/>
  <c r="H5" i="1"/>
  <c r="I4" i="1"/>
  <c r="I4" i="2" s="1"/>
  <c r="I4" i="51"/>
  <c r="I5" i="51"/>
  <c r="I41" i="51" l="1"/>
  <c r="J32" i="51"/>
  <c r="H3" i="1"/>
  <c r="H63" i="1" s="1"/>
  <c r="F8" i="8"/>
  <c r="F23" i="8" s="1"/>
  <c r="G3" i="4"/>
  <c r="H3" i="51"/>
  <c r="G59" i="201"/>
  <c r="G42" i="201"/>
  <c r="G3" i="201"/>
  <c r="G29" i="201"/>
  <c r="G16" i="201"/>
  <c r="G5" i="7"/>
  <c r="G30" i="51"/>
  <c r="G3" i="8"/>
  <c r="G26" i="8"/>
  <c r="G49" i="8"/>
  <c r="H30" i="201"/>
  <c r="H43" i="201"/>
  <c r="H63" i="201"/>
  <c r="I6" i="1"/>
  <c r="I6" i="2" s="1"/>
  <c r="I8" i="1"/>
  <c r="I8" i="2" s="1"/>
  <c r="F11" i="9"/>
  <c r="J2" i="51"/>
  <c r="J16" i="1"/>
  <c r="I16" i="2"/>
  <c r="D8" i="9"/>
  <c r="E8" i="9" s="1"/>
  <c r="F8" i="9" s="1"/>
  <c r="G8" i="9" s="1"/>
  <c r="H8" i="9" s="1"/>
  <c r="I8" i="9" s="1"/>
  <c r="J8" i="9" s="1"/>
  <c r="K8" i="9" s="1"/>
  <c r="L8" i="9" s="1"/>
  <c r="M8" i="9" s="1"/>
  <c r="N8" i="9" s="1"/>
  <c r="F5" i="9"/>
  <c r="I42" i="51"/>
  <c r="E6" i="3"/>
  <c r="D21" i="4"/>
  <c r="G43" i="1"/>
  <c r="G43" i="2" s="1"/>
  <c r="D30" i="8"/>
  <c r="E31" i="8" s="1"/>
  <c r="E30" i="8" s="1"/>
  <c r="F31" i="8" s="1"/>
  <c r="F30" i="8" s="1"/>
  <c r="G31" i="8" s="1"/>
  <c r="G63" i="5"/>
  <c r="D29" i="8"/>
  <c r="F6" i="8"/>
  <c r="F24" i="8" s="1"/>
  <c r="E29" i="8"/>
  <c r="G6" i="8"/>
  <c r="D6" i="4"/>
  <c r="D7" i="7"/>
  <c r="E8" i="3"/>
  <c r="E18" i="2"/>
  <c r="E25" i="2" s="1"/>
  <c r="H7" i="1"/>
  <c r="H7" i="2" s="1"/>
  <c r="H5" i="2"/>
  <c r="H3" i="4"/>
  <c r="I3" i="1"/>
  <c r="I63" i="1" s="1"/>
  <c r="H3" i="2"/>
  <c r="H3" i="3"/>
  <c r="E18" i="1"/>
  <c r="E4" i="3" s="1"/>
  <c r="F13" i="1"/>
  <c r="F13" i="2" s="1"/>
  <c r="G15" i="1"/>
  <c r="G15" i="2" s="1"/>
  <c r="F14" i="1"/>
  <c r="F14" i="2" s="1"/>
  <c r="F15" i="1"/>
  <c r="F15" i="2" s="1"/>
  <c r="F7" i="2"/>
  <c r="F42" i="1"/>
  <c r="F42" i="2" s="1"/>
  <c r="G42" i="1"/>
  <c r="G42" i="2" s="1"/>
  <c r="F40" i="1"/>
  <c r="F40" i="2" s="1"/>
  <c r="F12" i="1"/>
  <c r="F12" i="2" s="1"/>
  <c r="G38" i="1"/>
  <c r="G38" i="2" s="1"/>
  <c r="G13" i="1"/>
  <c r="G13" i="2" s="1"/>
  <c r="G40" i="1"/>
  <c r="G40" i="2" s="1"/>
  <c r="G41" i="1"/>
  <c r="G41" i="2" s="1"/>
  <c r="K32" i="51"/>
  <c r="J41" i="51"/>
  <c r="J42" i="51" s="1"/>
  <c r="J33" i="51"/>
  <c r="G12" i="1"/>
  <c r="G12" i="2" s="1"/>
  <c r="M31" i="51"/>
  <c r="L40" i="51"/>
  <c r="G37" i="1"/>
  <c r="G37" i="2" s="1"/>
  <c r="F37" i="1"/>
  <c r="F37" i="2" s="1"/>
  <c r="G14" i="1"/>
  <c r="G14" i="2" s="1"/>
  <c r="F41" i="1"/>
  <c r="F41" i="2" s="1"/>
  <c r="F38" i="1"/>
  <c r="F38" i="2" s="1"/>
  <c r="E39" i="2"/>
  <c r="E7" i="3"/>
  <c r="F13" i="8"/>
  <c r="G14" i="8" s="1"/>
  <c r="F42" i="8"/>
  <c r="G43" i="8" s="1"/>
  <c r="F33" i="8"/>
  <c r="G34" i="8" s="1"/>
  <c r="G16" i="8"/>
  <c r="H17" i="8" s="1"/>
  <c r="E22" i="8"/>
  <c r="F7" i="8"/>
  <c r="F9" i="9" s="1"/>
  <c r="H51" i="8"/>
  <c r="G69" i="8"/>
  <c r="F39" i="8"/>
  <c r="F36" i="8"/>
  <c r="G37" i="8" s="1"/>
  <c r="F19" i="8"/>
  <c r="G20" i="8" s="1"/>
  <c r="G11" i="8"/>
  <c r="F39" i="1"/>
  <c r="D7" i="3"/>
  <c r="D39" i="2"/>
  <c r="E44" i="1"/>
  <c r="E56" i="5"/>
  <c r="E60" i="5"/>
  <c r="E65" i="5" s="1"/>
  <c r="G51" i="5"/>
  <c r="G56" i="5" s="1"/>
  <c r="D60" i="5"/>
  <c r="D6" i="9" s="1"/>
  <c r="D56" i="5"/>
  <c r="I5" i="1"/>
  <c r="J4" i="1"/>
  <c r="J4" i="2" s="1"/>
  <c r="E21" i="4"/>
  <c r="D49" i="1"/>
  <c r="D45" i="1"/>
  <c r="D51" i="1"/>
  <c r="D17" i="9" s="1"/>
  <c r="J4" i="51"/>
  <c r="J5" i="51"/>
  <c r="I3" i="51" l="1"/>
  <c r="H59" i="201"/>
  <c r="H3" i="201"/>
  <c r="H16" i="201"/>
  <c r="H29" i="201"/>
  <c r="H42" i="201"/>
  <c r="H5" i="7"/>
  <c r="H3" i="8"/>
  <c r="H30" i="51"/>
  <c r="H49" i="8"/>
  <c r="H26" i="8"/>
  <c r="H17" i="201"/>
  <c r="H64" i="201"/>
  <c r="H53" i="201"/>
  <c r="H17" i="3" s="1"/>
  <c r="H40" i="201"/>
  <c r="H53" i="1" s="1"/>
  <c r="E51" i="1"/>
  <c r="E51" i="2" s="1"/>
  <c r="J6" i="1"/>
  <c r="J6" i="2" s="1"/>
  <c r="J8" i="1"/>
  <c r="J8" i="2" s="1"/>
  <c r="G24" i="8"/>
  <c r="H24" i="8" s="1"/>
  <c r="I24" i="8" s="1"/>
  <c r="J24" i="8" s="1"/>
  <c r="K24" i="8" s="1"/>
  <c r="L24" i="8" s="1"/>
  <c r="M24" i="8" s="1"/>
  <c r="N24" i="8" s="1"/>
  <c r="D28" i="8"/>
  <c r="D27" i="8" s="1"/>
  <c r="D45" i="8" s="1"/>
  <c r="D8" i="7" s="1"/>
  <c r="D47" i="8"/>
  <c r="E47" i="8" s="1"/>
  <c r="F47" i="8" s="1"/>
  <c r="G47" i="8" s="1"/>
  <c r="H47" i="8" s="1"/>
  <c r="I47" i="8" s="1"/>
  <c r="J47" i="8" s="1"/>
  <c r="K47" i="8" s="1"/>
  <c r="L47" i="8" s="1"/>
  <c r="M47" i="8" s="1"/>
  <c r="N47" i="8" s="1"/>
  <c r="G5" i="9"/>
  <c r="E6" i="9"/>
  <c r="D12" i="9"/>
  <c r="K16" i="1"/>
  <c r="J16" i="2"/>
  <c r="K2" i="51"/>
  <c r="D49" i="2"/>
  <c r="D15" i="9"/>
  <c r="H13" i="1"/>
  <c r="H13" i="2" s="1"/>
  <c r="H37" i="1"/>
  <c r="D32" i="9"/>
  <c r="E28" i="9"/>
  <c r="H42" i="1"/>
  <c r="H42" i="2" s="1"/>
  <c r="H38" i="1"/>
  <c r="H38" i="2" s="1"/>
  <c r="H14" i="1"/>
  <c r="H14" i="2" s="1"/>
  <c r="H43" i="1"/>
  <c r="H43" i="2" s="1"/>
  <c r="H40" i="1"/>
  <c r="H40" i="2" s="1"/>
  <c r="H15" i="1"/>
  <c r="H15" i="2" s="1"/>
  <c r="H12" i="1"/>
  <c r="H12" i="2" s="1"/>
  <c r="H41" i="1"/>
  <c r="H41" i="2" s="1"/>
  <c r="G8" i="8"/>
  <c r="G7" i="8" s="1"/>
  <c r="G9" i="9" s="1"/>
  <c r="F4" i="8"/>
  <c r="E45" i="1"/>
  <c r="E45" i="2" s="1"/>
  <c r="I7" i="1"/>
  <c r="I7" i="2" s="1"/>
  <c r="I5" i="2"/>
  <c r="I3" i="4"/>
  <c r="J3" i="1"/>
  <c r="J63" i="1" s="1"/>
  <c r="I3" i="2"/>
  <c r="I3" i="3"/>
  <c r="D51" i="2"/>
  <c r="G18" i="2"/>
  <c r="G25" i="2" s="1"/>
  <c r="E49" i="1"/>
  <c r="E49" i="2" s="1"/>
  <c r="F18" i="2"/>
  <c r="F25" i="2" s="1"/>
  <c r="G8" i="3"/>
  <c r="F18" i="1"/>
  <c r="G18" i="1"/>
  <c r="G4" i="3" s="1"/>
  <c r="F6" i="3"/>
  <c r="G6" i="3"/>
  <c r="N31" i="51"/>
  <c r="M40" i="51"/>
  <c r="K41" i="51"/>
  <c r="K42" i="51" s="1"/>
  <c r="L32" i="51"/>
  <c r="K33" i="51"/>
  <c r="F8" i="3"/>
  <c r="G30" i="8"/>
  <c r="H31" i="8" s="1"/>
  <c r="H16" i="8"/>
  <c r="G33" i="8"/>
  <c r="H34" i="8" s="1"/>
  <c r="G36" i="8"/>
  <c r="H37" i="8" s="1"/>
  <c r="H69" i="8"/>
  <c r="I51" i="8"/>
  <c r="G40" i="8"/>
  <c r="G42" i="8"/>
  <c r="H43" i="8" s="1"/>
  <c r="G10" i="8"/>
  <c r="G11" i="9" s="1"/>
  <c r="G13" i="8"/>
  <c r="H14" i="8" s="1"/>
  <c r="G19" i="8"/>
  <c r="F7" i="3"/>
  <c r="F39" i="2"/>
  <c r="E44" i="2"/>
  <c r="G39" i="1"/>
  <c r="E18" i="3"/>
  <c r="D45" i="2"/>
  <c r="D11" i="3"/>
  <c r="D12" i="3" s="1"/>
  <c r="D14" i="3" s="1"/>
  <c r="D15" i="3" s="1"/>
  <c r="G60" i="5"/>
  <c r="G65" i="5" s="1"/>
  <c r="D65" i="5"/>
  <c r="F8" i="4"/>
  <c r="D5" i="4"/>
  <c r="E26" i="1"/>
  <c r="E8" i="4"/>
  <c r="F21" i="4"/>
  <c r="J5" i="1"/>
  <c r="K4" i="1"/>
  <c r="K4" i="2" s="1"/>
  <c r="K5" i="51"/>
  <c r="K4" i="51"/>
  <c r="E11" i="3" l="1"/>
  <c r="E12" i="3" s="1"/>
  <c r="E14" i="3" s="1"/>
  <c r="E15" i="3" s="1"/>
  <c r="J3" i="51"/>
  <c r="I3" i="201"/>
  <c r="I16" i="201"/>
  <c r="I29" i="201"/>
  <c r="I42" i="201"/>
  <c r="I59" i="201"/>
  <c r="I30" i="51"/>
  <c r="I5" i="7"/>
  <c r="I3" i="8"/>
  <c r="I49" i="8"/>
  <c r="I26" i="8"/>
  <c r="E17" i="9"/>
  <c r="I62" i="201"/>
  <c r="H27" i="201"/>
  <c r="H54" i="1" s="1"/>
  <c r="D46" i="8"/>
  <c r="K6" i="1"/>
  <c r="K6" i="2" s="1"/>
  <c r="K8" i="1"/>
  <c r="K8" i="2" s="1"/>
  <c r="L2" i="51"/>
  <c r="L16" i="1"/>
  <c r="K16" i="2"/>
  <c r="F6" i="9"/>
  <c r="E12" i="9"/>
  <c r="H5" i="9"/>
  <c r="F22" i="8"/>
  <c r="F7" i="9"/>
  <c r="E15" i="9"/>
  <c r="H6" i="3"/>
  <c r="H18" i="2"/>
  <c r="H25" i="2" s="1"/>
  <c r="H37" i="2"/>
  <c r="I37" i="1"/>
  <c r="I37" i="2" s="1"/>
  <c r="I38" i="1"/>
  <c r="I38" i="2" s="1"/>
  <c r="E20" i="4"/>
  <c r="E31" i="4" s="1"/>
  <c r="E70" i="1"/>
  <c r="E69" i="1"/>
  <c r="D70" i="1"/>
  <c r="D69" i="1"/>
  <c r="F20" i="4"/>
  <c r="F31" i="4" s="1"/>
  <c r="F70" i="1"/>
  <c r="F69" i="1"/>
  <c r="E32" i="9"/>
  <c r="F28" i="9"/>
  <c r="H8" i="3"/>
  <c r="H18" i="1"/>
  <c r="H4" i="3" s="1"/>
  <c r="I14" i="1"/>
  <c r="I14" i="2" s="1"/>
  <c r="F26" i="1"/>
  <c r="I13" i="1"/>
  <c r="I13" i="2" s="1"/>
  <c r="I41" i="1"/>
  <c r="I41" i="2" s="1"/>
  <c r="I42" i="1"/>
  <c r="I42" i="2" s="1"/>
  <c r="I15" i="1"/>
  <c r="I15" i="2" s="1"/>
  <c r="I40" i="1"/>
  <c r="I40" i="2" s="1"/>
  <c r="I12" i="1"/>
  <c r="I12" i="2" s="1"/>
  <c r="I43" i="1"/>
  <c r="I43" i="2" s="1"/>
  <c r="G5" i="8"/>
  <c r="G4" i="8"/>
  <c r="H5" i="8" s="1"/>
  <c r="G23" i="8"/>
  <c r="E28" i="8"/>
  <c r="H8" i="8"/>
  <c r="H7" i="8" s="1"/>
  <c r="H9" i="9" s="1"/>
  <c r="E6" i="4"/>
  <c r="E7" i="7"/>
  <c r="F51" i="1"/>
  <c r="F49" i="1"/>
  <c r="F45" i="1"/>
  <c r="F45" i="2" s="1"/>
  <c r="J3" i="2"/>
  <c r="K3" i="1"/>
  <c r="K63" i="1" s="1"/>
  <c r="J3" i="3"/>
  <c r="J3" i="4"/>
  <c r="J7" i="1"/>
  <c r="J7" i="2" s="1"/>
  <c r="J5" i="2"/>
  <c r="G45" i="1"/>
  <c r="G45" i="2" s="1"/>
  <c r="D20" i="4"/>
  <c r="D31" i="4" s="1"/>
  <c r="F4" i="3"/>
  <c r="G26" i="1"/>
  <c r="G51" i="1"/>
  <c r="G51" i="2" s="1"/>
  <c r="G49" i="1"/>
  <c r="G49" i="2" s="1"/>
  <c r="M32" i="51"/>
  <c r="L41" i="51"/>
  <c r="L42" i="51" s="1"/>
  <c r="L33" i="51"/>
  <c r="N40" i="51"/>
  <c r="H33" i="8"/>
  <c r="I34" i="8" s="1"/>
  <c r="H13" i="8"/>
  <c r="I14" i="8" s="1"/>
  <c r="H36" i="8"/>
  <c r="I37" i="8" s="1"/>
  <c r="H11" i="8"/>
  <c r="H42" i="8"/>
  <c r="I43" i="8" s="1"/>
  <c r="I17" i="8"/>
  <c r="G39" i="8"/>
  <c r="H40" i="8" s="1"/>
  <c r="H30" i="8"/>
  <c r="I31" i="8" s="1"/>
  <c r="I69" i="8"/>
  <c r="J51" i="8"/>
  <c r="H20" i="8"/>
  <c r="G7" i="3"/>
  <c r="G39" i="2"/>
  <c r="D20" i="3"/>
  <c r="D6" i="7" s="1"/>
  <c r="D10" i="7" s="1"/>
  <c r="D11" i="7" s="1"/>
  <c r="D21" i="7" s="1"/>
  <c r="H39" i="1"/>
  <c r="D26" i="1"/>
  <c r="D8" i="4"/>
  <c r="L4" i="1"/>
  <c r="L4" i="2" s="1"/>
  <c r="K5" i="1"/>
  <c r="L5" i="51"/>
  <c r="L4" i="51"/>
  <c r="F17" i="9" l="1"/>
  <c r="G17" i="9" s="1"/>
  <c r="K3" i="51"/>
  <c r="J3" i="201"/>
  <c r="J16" i="201"/>
  <c r="J29" i="201"/>
  <c r="J42" i="201"/>
  <c r="J59" i="201"/>
  <c r="J5" i="7"/>
  <c r="J3" i="8"/>
  <c r="J26" i="8"/>
  <c r="J49" i="8"/>
  <c r="J30" i="51"/>
  <c r="I30" i="201"/>
  <c r="I43" i="201"/>
  <c r="I63" i="201"/>
  <c r="L6" i="1"/>
  <c r="L6" i="2" s="1"/>
  <c r="L8" i="1"/>
  <c r="L8" i="2" s="1"/>
  <c r="G7" i="9"/>
  <c r="I5" i="9"/>
  <c r="G22" i="8"/>
  <c r="G6" i="9"/>
  <c r="F12" i="9"/>
  <c r="M16" i="1"/>
  <c r="L16" i="2"/>
  <c r="M2" i="51"/>
  <c r="F15" i="9"/>
  <c r="G15" i="9" s="1"/>
  <c r="I6" i="3"/>
  <c r="H49" i="1"/>
  <c r="H49" i="2" s="1"/>
  <c r="H51" i="1"/>
  <c r="H51" i="2" s="1"/>
  <c r="I18" i="2"/>
  <c r="I25" i="2" s="1"/>
  <c r="F32" i="9"/>
  <c r="J38" i="1"/>
  <c r="J38" i="2" s="1"/>
  <c r="J14" i="1"/>
  <c r="J14" i="2" s="1"/>
  <c r="H45" i="1"/>
  <c r="H45" i="2" s="1"/>
  <c r="H26" i="1"/>
  <c r="I18" i="1"/>
  <c r="I4" i="3" s="1"/>
  <c r="I8" i="3"/>
  <c r="I8" i="8"/>
  <c r="I7" i="8" s="1"/>
  <c r="F51" i="2"/>
  <c r="F49" i="2"/>
  <c r="H4" i="8"/>
  <c r="I5" i="8" s="1"/>
  <c r="E27" i="8"/>
  <c r="E45" i="8" s="1"/>
  <c r="E8" i="7" s="1"/>
  <c r="E46" i="8"/>
  <c r="H23" i="8"/>
  <c r="K7" i="1"/>
  <c r="K7" i="2" s="1"/>
  <c r="K5" i="2"/>
  <c r="J41" i="1"/>
  <c r="J41" i="2" s="1"/>
  <c r="L3" i="1"/>
  <c r="L63" i="1" s="1"/>
  <c r="K3" i="2"/>
  <c r="K3" i="3"/>
  <c r="K3" i="4"/>
  <c r="J42" i="1"/>
  <c r="J42" i="2" s="1"/>
  <c r="J12" i="1"/>
  <c r="J12" i="2" s="1"/>
  <c r="J40" i="1"/>
  <c r="J15" i="1"/>
  <c r="J15" i="2" s="1"/>
  <c r="J37" i="1"/>
  <c r="J43" i="1"/>
  <c r="J43" i="2" s="1"/>
  <c r="J13" i="1"/>
  <c r="J13" i="2" s="1"/>
  <c r="M41" i="51"/>
  <c r="M42" i="51" s="1"/>
  <c r="N32" i="51"/>
  <c r="M33" i="51"/>
  <c r="D4" i="4"/>
  <c r="D10" i="4" s="1"/>
  <c r="I30" i="8"/>
  <c r="J31" i="8" s="1"/>
  <c r="H39" i="8"/>
  <c r="I40" i="8" s="1"/>
  <c r="I42" i="8"/>
  <c r="J43" i="8" s="1"/>
  <c r="I16" i="8"/>
  <c r="J17" i="8" s="1"/>
  <c r="I13" i="8"/>
  <c r="J14" i="8" s="1"/>
  <c r="I36" i="8"/>
  <c r="J37" i="8" s="1"/>
  <c r="J69" i="8"/>
  <c r="K51" i="8"/>
  <c r="H19" i="8"/>
  <c r="I20" i="8" s="1"/>
  <c r="H10" i="8"/>
  <c r="H11" i="9" s="1"/>
  <c r="I33" i="8"/>
  <c r="J34" i="8" s="1"/>
  <c r="H7" i="3"/>
  <c r="H39" i="2"/>
  <c r="I39" i="1"/>
  <c r="E20" i="3"/>
  <c r="E6" i="7" s="1"/>
  <c r="E5" i="4"/>
  <c r="L5" i="1"/>
  <c r="M4" i="1"/>
  <c r="M4" i="2" s="1"/>
  <c r="F44" i="1"/>
  <c r="F11" i="3" s="1"/>
  <c r="F12" i="3" s="1"/>
  <c r="D21" i="3"/>
  <c r="M5" i="51"/>
  <c r="M4" i="51"/>
  <c r="L3" i="51" l="1"/>
  <c r="K3" i="201"/>
  <c r="K16" i="201"/>
  <c r="K29" i="201"/>
  <c r="K42" i="201"/>
  <c r="K59" i="201"/>
  <c r="K5" i="7"/>
  <c r="K26" i="8"/>
  <c r="K3" i="8"/>
  <c r="K49" i="8"/>
  <c r="K30" i="51"/>
  <c r="I17" i="201"/>
  <c r="I64" i="201"/>
  <c r="I53" i="201"/>
  <c r="I17" i="3" s="1"/>
  <c r="I40" i="201"/>
  <c r="I53" i="1" s="1"/>
  <c r="J6" i="3"/>
  <c r="M6" i="1"/>
  <c r="M6" i="2" s="1"/>
  <c r="M8" i="1"/>
  <c r="M8" i="2" s="1"/>
  <c r="J8" i="8"/>
  <c r="I9" i="9"/>
  <c r="N2" i="51"/>
  <c r="N16" i="1"/>
  <c r="N16" i="2" s="1"/>
  <c r="M16" i="2"/>
  <c r="H6" i="9"/>
  <c r="G12" i="9"/>
  <c r="J5" i="9"/>
  <c r="H7" i="9"/>
  <c r="I7" i="9" s="1"/>
  <c r="H17" i="9"/>
  <c r="H15" i="9"/>
  <c r="I45" i="1"/>
  <c r="I45" i="2" s="1"/>
  <c r="I26" i="1"/>
  <c r="I51" i="1"/>
  <c r="I51" i="2" s="1"/>
  <c r="I49" i="1"/>
  <c r="I49" i="2" s="1"/>
  <c r="D22" i="3"/>
  <c r="D27" i="9" s="1"/>
  <c r="E26" i="9" s="1"/>
  <c r="K42" i="1"/>
  <c r="K42" i="2" s="1"/>
  <c r="F14" i="3"/>
  <c r="F15" i="3" s="1"/>
  <c r="K41" i="1"/>
  <c r="K41" i="2" s="1"/>
  <c r="K43" i="1"/>
  <c r="K43" i="2" s="1"/>
  <c r="K37" i="1"/>
  <c r="K37" i="2" s="1"/>
  <c r="K12" i="1"/>
  <c r="K12" i="2" s="1"/>
  <c r="K13" i="1"/>
  <c r="K13" i="2" s="1"/>
  <c r="K15" i="1"/>
  <c r="K15" i="2" s="1"/>
  <c r="K40" i="1"/>
  <c r="K40" i="2" s="1"/>
  <c r="K38" i="1"/>
  <c r="K38" i="2" s="1"/>
  <c r="K14" i="1"/>
  <c r="K14" i="2" s="1"/>
  <c r="H22" i="8"/>
  <c r="E10" i="7"/>
  <c r="E11" i="7" s="1"/>
  <c r="E21" i="7" s="1"/>
  <c r="F28" i="8"/>
  <c r="F27" i="8" s="1"/>
  <c r="F45" i="8" s="1"/>
  <c r="F8" i="7" s="1"/>
  <c r="I4" i="8"/>
  <c r="J5" i="8" s="1"/>
  <c r="J8" i="3"/>
  <c r="J18" i="2"/>
  <c r="J25" i="2" s="1"/>
  <c r="J40" i="2"/>
  <c r="J18" i="1"/>
  <c r="J4" i="3" s="1"/>
  <c r="M3" i="1"/>
  <c r="M63" i="1" s="1"/>
  <c r="L3" i="2"/>
  <c r="L3" i="3"/>
  <c r="L3" i="4"/>
  <c r="L7" i="1"/>
  <c r="L7" i="2" s="1"/>
  <c r="L5" i="2"/>
  <c r="J37" i="2"/>
  <c r="N41" i="51"/>
  <c r="N42" i="51" s="1"/>
  <c r="N33" i="51"/>
  <c r="E4" i="4"/>
  <c r="E10" i="4" s="1"/>
  <c r="I39" i="8"/>
  <c r="J40" i="8" s="1"/>
  <c r="I19" i="8"/>
  <c r="J20" i="8" s="1"/>
  <c r="J33" i="8"/>
  <c r="K34" i="8" s="1"/>
  <c r="I11" i="8"/>
  <c r="J42" i="8"/>
  <c r="K43" i="8" s="1"/>
  <c r="K69" i="8"/>
  <c r="L51" i="8"/>
  <c r="J36" i="8"/>
  <c r="K37" i="8" s="1"/>
  <c r="J7" i="8"/>
  <c r="K8" i="8" s="1"/>
  <c r="J16" i="8"/>
  <c r="K17" i="8" s="1"/>
  <c r="J13" i="8"/>
  <c r="K14" i="8" s="1"/>
  <c r="J30" i="8"/>
  <c r="K31" i="8" s="1"/>
  <c r="I7" i="3"/>
  <c r="I39" i="2"/>
  <c r="J39" i="1"/>
  <c r="D47" i="1"/>
  <c r="F44" i="2"/>
  <c r="M5" i="1"/>
  <c r="N4" i="1"/>
  <c r="F18" i="3"/>
  <c r="N5" i="51"/>
  <c r="N4" i="51"/>
  <c r="M3" i="51" l="1"/>
  <c r="L3" i="201"/>
  <c r="L16" i="201"/>
  <c r="L42" i="201"/>
  <c r="L29" i="201"/>
  <c r="L59" i="201"/>
  <c r="L26" i="8"/>
  <c r="L3" i="8"/>
  <c r="L49" i="8"/>
  <c r="L5" i="7"/>
  <c r="L30" i="51"/>
  <c r="J62" i="201"/>
  <c r="I27" i="201"/>
  <c r="I54" i="1" s="1"/>
  <c r="D24" i="3"/>
  <c r="F46" i="8"/>
  <c r="N8" i="1"/>
  <c r="N8" i="2" s="1"/>
  <c r="N6" i="1"/>
  <c r="N6" i="2" s="1"/>
  <c r="K5" i="9"/>
  <c r="I6" i="9"/>
  <c r="H12" i="9"/>
  <c r="J9" i="9"/>
  <c r="I17" i="9"/>
  <c r="K18" i="1"/>
  <c r="K4" i="3" s="1"/>
  <c r="I15" i="9"/>
  <c r="J26" i="1"/>
  <c r="K18" i="2"/>
  <c r="K25" i="2" s="1"/>
  <c r="J49" i="1"/>
  <c r="J49" i="2" s="1"/>
  <c r="J45" i="1"/>
  <c r="J45" i="2" s="1"/>
  <c r="K8" i="3"/>
  <c r="L41" i="1"/>
  <c r="L41" i="2" s="1"/>
  <c r="L14" i="1"/>
  <c r="L14" i="2" s="1"/>
  <c r="L42" i="1"/>
  <c r="L42" i="2" s="1"/>
  <c r="K6" i="3"/>
  <c r="J4" i="8"/>
  <c r="K5" i="8" s="1"/>
  <c r="F6" i="4"/>
  <c r="F7" i="7"/>
  <c r="G28" i="8"/>
  <c r="J51" i="1"/>
  <c r="J51" i="2" s="1"/>
  <c r="L37" i="1"/>
  <c r="L37" i="2" s="1"/>
  <c r="M7" i="1"/>
  <c r="M7" i="2" s="1"/>
  <c r="M5" i="2"/>
  <c r="N3" i="1"/>
  <c r="N63" i="1" s="1"/>
  <c r="M3" i="2"/>
  <c r="M3" i="3"/>
  <c r="M3" i="4"/>
  <c r="N5" i="1"/>
  <c r="N4" i="2"/>
  <c r="D50" i="1"/>
  <c r="L15" i="1"/>
  <c r="L15" i="2" s="1"/>
  <c r="L13" i="1"/>
  <c r="L13" i="2" s="1"/>
  <c r="L38" i="1"/>
  <c r="L38" i="2" s="1"/>
  <c r="L12" i="1"/>
  <c r="L12" i="2" s="1"/>
  <c r="L43" i="1"/>
  <c r="L43" i="2" s="1"/>
  <c r="L40" i="1"/>
  <c r="K16" i="8"/>
  <c r="L17" i="8" s="1"/>
  <c r="K30" i="8"/>
  <c r="L31" i="8" s="1"/>
  <c r="K33" i="8"/>
  <c r="L34" i="8" s="1"/>
  <c r="I10" i="8"/>
  <c r="I23" i="8"/>
  <c r="K42" i="8"/>
  <c r="L43" i="8" s="1"/>
  <c r="K13" i="8"/>
  <c r="L14" i="8" s="1"/>
  <c r="J19" i="8"/>
  <c r="K20" i="8" s="1"/>
  <c r="J39" i="8"/>
  <c r="K40" i="8" s="1"/>
  <c r="K7" i="8"/>
  <c r="K36" i="8"/>
  <c r="L37" i="8" s="1"/>
  <c r="L69" i="8"/>
  <c r="M51" i="8"/>
  <c r="J7" i="3"/>
  <c r="J39" i="2"/>
  <c r="K39" i="1"/>
  <c r="F20" i="3"/>
  <c r="F6" i="7" s="1"/>
  <c r="F5" i="4"/>
  <c r="D47" i="2"/>
  <c r="D22" i="4"/>
  <c r="E21" i="3"/>
  <c r="G44" i="1"/>
  <c r="G11" i="3" s="1"/>
  <c r="G12" i="3" s="1"/>
  <c r="G14" i="3" s="1"/>
  <c r="G5" i="4"/>
  <c r="N3" i="51" l="1"/>
  <c r="M16" i="201"/>
  <c r="M3" i="201"/>
  <c r="M29" i="201"/>
  <c r="M42" i="201"/>
  <c r="M59" i="201"/>
  <c r="M26" i="8"/>
  <c r="M5" i="7"/>
  <c r="M49" i="8"/>
  <c r="M3" i="8"/>
  <c r="M30" i="51"/>
  <c r="D21" i="9"/>
  <c r="D16" i="9"/>
  <c r="J30" i="201"/>
  <c r="J40" i="201" s="1"/>
  <c r="J53" i="1" s="1"/>
  <c r="J43" i="201"/>
  <c r="J53" i="201" s="1"/>
  <c r="J17" i="3" s="1"/>
  <c r="J63" i="201"/>
  <c r="I22" i="8"/>
  <c r="I11" i="9"/>
  <c r="K9" i="9"/>
  <c r="J6" i="9"/>
  <c r="I12" i="9"/>
  <c r="L5" i="9"/>
  <c r="J7" i="9"/>
  <c r="K26" i="1"/>
  <c r="K49" i="1"/>
  <c r="K49" i="2" s="1"/>
  <c r="L18" i="2"/>
  <c r="L25" i="2" s="1"/>
  <c r="M41" i="1"/>
  <c r="M41" i="2" s="1"/>
  <c r="J15" i="9"/>
  <c r="K45" i="1"/>
  <c r="K45" i="2" s="1"/>
  <c r="K51" i="1"/>
  <c r="K51" i="2" s="1"/>
  <c r="E22" i="3"/>
  <c r="E27" i="9" s="1"/>
  <c r="F26" i="9" s="1"/>
  <c r="L8" i="3"/>
  <c r="M42" i="1"/>
  <c r="M42" i="2" s="1"/>
  <c r="J17" i="9"/>
  <c r="M38" i="1"/>
  <c r="M38" i="2" s="1"/>
  <c r="M40" i="1"/>
  <c r="M40" i="2" s="1"/>
  <c r="M15" i="1"/>
  <c r="M15" i="2" s="1"/>
  <c r="M14" i="1"/>
  <c r="M14" i="2" s="1"/>
  <c r="M37" i="1"/>
  <c r="M37" i="2" s="1"/>
  <c r="L40" i="2"/>
  <c r="M12" i="1"/>
  <c r="M12" i="2" s="1"/>
  <c r="M43" i="1"/>
  <c r="M43" i="2" s="1"/>
  <c r="M13" i="1"/>
  <c r="M13" i="2" s="1"/>
  <c r="F10" i="7"/>
  <c r="F11" i="7" s="1"/>
  <c r="F21" i="7" s="1"/>
  <c r="L8" i="8"/>
  <c r="L7" i="8" s="1"/>
  <c r="M8" i="8" s="1"/>
  <c r="D56" i="1"/>
  <c r="D58" i="1" s="1"/>
  <c r="D64" i="1" s="1"/>
  <c r="K4" i="8"/>
  <c r="L5" i="8" s="1"/>
  <c r="G27" i="8"/>
  <c r="G45" i="8" s="1"/>
  <c r="G8" i="7" s="1"/>
  <c r="G46" i="8"/>
  <c r="D18" i="4"/>
  <c r="D24" i="4" s="1"/>
  <c r="D26" i="4" s="1"/>
  <c r="D29" i="4" s="1"/>
  <c r="E28" i="4" s="1"/>
  <c r="D50" i="2"/>
  <c r="D53" i="2" s="1"/>
  <c r="D55" i="2" s="1"/>
  <c r="N7" i="1"/>
  <c r="N5" i="2"/>
  <c r="L18" i="1"/>
  <c r="L4" i="3" s="1"/>
  <c r="O3" i="1"/>
  <c r="N3" i="2"/>
  <c r="N3" i="3"/>
  <c r="N3" i="4"/>
  <c r="L6" i="3"/>
  <c r="F4" i="4"/>
  <c r="F10" i="4" s="1"/>
  <c r="L13" i="8"/>
  <c r="M14" i="8" s="1"/>
  <c r="L33" i="8"/>
  <c r="M34" i="8" s="1"/>
  <c r="L30" i="8"/>
  <c r="M31" i="8" s="1"/>
  <c r="J11" i="8"/>
  <c r="M69" i="8"/>
  <c r="N51" i="8"/>
  <c r="N69" i="8" s="1"/>
  <c r="L36" i="8"/>
  <c r="M37" i="8" s="1"/>
  <c r="K39" i="8"/>
  <c r="L40" i="8" s="1"/>
  <c r="L42" i="8"/>
  <c r="M43" i="8" s="1"/>
  <c r="K19" i="8"/>
  <c r="L20" i="8" s="1"/>
  <c r="L16" i="8"/>
  <c r="M17" i="8" s="1"/>
  <c r="K7" i="3"/>
  <c r="K39" i="2"/>
  <c r="L39" i="1"/>
  <c r="G15" i="3"/>
  <c r="G44" i="2"/>
  <c r="E47" i="1"/>
  <c r="E50" i="1" s="1"/>
  <c r="G18" i="3"/>
  <c r="G7" i="7" s="1"/>
  <c r="K7" i="9" l="1"/>
  <c r="N3" i="201"/>
  <c r="N16" i="201"/>
  <c r="N29" i="201"/>
  <c r="N42" i="201"/>
  <c r="N59" i="201"/>
  <c r="N3" i="8"/>
  <c r="N5" i="7"/>
  <c r="N26" i="8"/>
  <c r="N49" i="8"/>
  <c r="N30" i="51"/>
  <c r="E21" i="9"/>
  <c r="J17" i="201"/>
  <c r="J27" i="201" s="1"/>
  <c r="J54" i="1" s="1"/>
  <c r="J64" i="201"/>
  <c r="O3" i="2"/>
  <c r="O63" i="1"/>
  <c r="M5" i="9"/>
  <c r="K17" i="9"/>
  <c r="K6" i="9"/>
  <c r="L9" i="9"/>
  <c r="E24" i="3"/>
  <c r="K15" i="9"/>
  <c r="E16" i="9"/>
  <c r="M18" i="1"/>
  <c r="M4" i="3" s="1"/>
  <c r="M18" i="2"/>
  <c r="M25" i="2" s="1"/>
  <c r="M8" i="3"/>
  <c r="M6" i="3"/>
  <c r="H28" i="8"/>
  <c r="H27" i="8" s="1"/>
  <c r="L4" i="8"/>
  <c r="M5" i="8" s="1"/>
  <c r="M4" i="8" s="1"/>
  <c r="N5" i="8" s="1"/>
  <c r="L26" i="1"/>
  <c r="L51" i="1"/>
  <c r="L51" i="2" s="1"/>
  <c r="L49" i="1"/>
  <c r="L49" i="2" s="1"/>
  <c r="L45" i="1"/>
  <c r="L45" i="2" s="1"/>
  <c r="G20" i="4"/>
  <c r="N7" i="2"/>
  <c r="N12" i="1"/>
  <c r="N42" i="1"/>
  <c r="N42" i="2" s="1"/>
  <c r="N15" i="1"/>
  <c r="N15" i="2" s="1"/>
  <c r="N13" i="1"/>
  <c r="N13" i="2" s="1"/>
  <c r="N37" i="1"/>
  <c r="N38" i="1"/>
  <c r="N38" i="2" s="1"/>
  <c r="N43" i="1"/>
  <c r="N43" i="2" s="1"/>
  <c r="N41" i="1"/>
  <c r="N41" i="2" s="1"/>
  <c r="N40" i="1"/>
  <c r="N14" i="1"/>
  <c r="N14" i="2" s="1"/>
  <c r="L19" i="8"/>
  <c r="M20" i="8" s="1"/>
  <c r="M16" i="8"/>
  <c r="N17" i="8" s="1"/>
  <c r="N16" i="8" s="1"/>
  <c r="O16" i="8" s="1"/>
  <c r="M7" i="8"/>
  <c r="N8" i="8" s="1"/>
  <c r="N7" i="8" s="1"/>
  <c r="O7" i="8" s="1"/>
  <c r="M42" i="8"/>
  <c r="N43" i="8" s="1"/>
  <c r="N42" i="8" s="1"/>
  <c r="O42" i="8" s="1"/>
  <c r="M36" i="8"/>
  <c r="N37" i="8" s="1"/>
  <c r="N36" i="8" s="1"/>
  <c r="O36" i="8" s="1"/>
  <c r="M30" i="8"/>
  <c r="N31" i="8" s="1"/>
  <c r="N30" i="8" s="1"/>
  <c r="O30" i="8" s="1"/>
  <c r="L39" i="8"/>
  <c r="M40" i="8" s="1"/>
  <c r="M33" i="8"/>
  <c r="N34" i="8" s="1"/>
  <c r="N33" i="8" s="1"/>
  <c r="O33" i="8" s="1"/>
  <c r="J10" i="8"/>
  <c r="J22" i="8" s="1"/>
  <c r="J23" i="8"/>
  <c r="M13" i="8"/>
  <c r="N14" i="8" s="1"/>
  <c r="N13" i="8" s="1"/>
  <c r="O13" i="8" s="1"/>
  <c r="N39" i="1"/>
  <c r="M39" i="1"/>
  <c r="L39" i="2"/>
  <c r="L7" i="3"/>
  <c r="G20" i="3"/>
  <c r="G6" i="7" s="1"/>
  <c r="G10" i="7" s="1"/>
  <c r="G11" i="7" s="1"/>
  <c r="G21" i="7" s="1"/>
  <c r="G6" i="4"/>
  <c r="E50" i="2"/>
  <c r="E18" i="4"/>
  <c r="E47" i="2"/>
  <c r="E22" i="4"/>
  <c r="E56" i="1"/>
  <c r="E58" i="1" s="1"/>
  <c r="E64" i="1" s="1"/>
  <c r="F21" i="3"/>
  <c r="H44" i="1"/>
  <c r="H11" i="3" s="1"/>
  <c r="H12" i="3" s="1"/>
  <c r="H14" i="3" s="1"/>
  <c r="K62" i="201" l="1"/>
  <c r="J11" i="9"/>
  <c r="H46" i="8"/>
  <c r="M9" i="9"/>
  <c r="N9" i="9" s="1"/>
  <c r="J12" i="9"/>
  <c r="L6" i="9"/>
  <c r="N5" i="9"/>
  <c r="L7" i="9"/>
  <c r="M7" i="9" s="1"/>
  <c r="M49" i="1"/>
  <c r="M49" i="2" s="1"/>
  <c r="M51" i="1"/>
  <c r="M51" i="2" s="1"/>
  <c r="M45" i="1"/>
  <c r="M45" i="2" s="1"/>
  <c r="M26" i="1"/>
  <c r="F22" i="3"/>
  <c r="F27" i="9" s="1"/>
  <c r="G26" i="9" s="1"/>
  <c r="L17" i="9"/>
  <c r="L15" i="9"/>
  <c r="I28" i="8"/>
  <c r="H45" i="8"/>
  <c r="H8" i="7" s="1"/>
  <c r="N6" i="3"/>
  <c r="N37" i="2"/>
  <c r="N8" i="3"/>
  <c r="N40" i="2"/>
  <c r="N12" i="2"/>
  <c r="N18" i="2" s="1"/>
  <c r="N25" i="2" s="1"/>
  <c r="N18" i="1"/>
  <c r="E24" i="4"/>
  <c r="E26" i="4" s="1"/>
  <c r="E29" i="4" s="1"/>
  <c r="F28" i="4" s="1"/>
  <c r="G4" i="4"/>
  <c r="G10" i="4" s="1"/>
  <c r="M39" i="8"/>
  <c r="N40" i="8" s="1"/>
  <c r="N39" i="8" s="1"/>
  <c r="O39" i="8" s="1"/>
  <c r="N4" i="8"/>
  <c r="K11" i="8"/>
  <c r="M19" i="8"/>
  <c r="N20" i="8" s="1"/>
  <c r="N19" i="8" s="1"/>
  <c r="O19" i="8" s="1"/>
  <c r="N7" i="3"/>
  <c r="N39" i="2"/>
  <c r="M7" i="3"/>
  <c r="M39" i="2"/>
  <c r="E53" i="2"/>
  <c r="E55" i="2" s="1"/>
  <c r="H15" i="3"/>
  <c r="H44" i="2"/>
  <c r="F47" i="1"/>
  <c r="F50" i="1" s="1"/>
  <c r="F21" i="9" s="1"/>
  <c r="G28" i="9"/>
  <c r="I44" i="1"/>
  <c r="I11" i="3" s="1"/>
  <c r="I12" i="3" s="1"/>
  <c r="I14" i="3" s="1"/>
  <c r="I18" i="3"/>
  <c r="H18" i="3"/>
  <c r="K43" i="201" l="1"/>
  <c r="K53" i="201" s="1"/>
  <c r="K17" i="3" s="1"/>
  <c r="K30" i="201"/>
  <c r="K40" i="201" s="1"/>
  <c r="K53" i="1" s="1"/>
  <c r="K63" i="201"/>
  <c r="M6" i="9"/>
  <c r="N7" i="9"/>
  <c r="M17" i="9"/>
  <c r="G32" i="9"/>
  <c r="M15" i="9"/>
  <c r="F24" i="3"/>
  <c r="F16" i="9"/>
  <c r="G21" i="4"/>
  <c r="I6" i="4"/>
  <c r="I7" i="7"/>
  <c r="H6" i="4"/>
  <c r="H7" i="7"/>
  <c r="I27" i="8"/>
  <c r="I45" i="8" s="1"/>
  <c r="I8" i="7" s="1"/>
  <c r="I46" i="8"/>
  <c r="N4" i="3"/>
  <c r="N45" i="1"/>
  <c r="N45" i="2" s="1"/>
  <c r="N51" i="1"/>
  <c r="N26" i="1"/>
  <c r="N49" i="1"/>
  <c r="K10" i="8"/>
  <c r="K23" i="8"/>
  <c r="O4" i="8"/>
  <c r="F50" i="2"/>
  <c r="F18" i="4"/>
  <c r="F47" i="2"/>
  <c r="F22" i="4"/>
  <c r="H20" i="3"/>
  <c r="H6" i="7" s="1"/>
  <c r="H5" i="4"/>
  <c r="I15" i="3"/>
  <c r="I44" i="2"/>
  <c r="G21" i="3"/>
  <c r="G22" i="3" s="1"/>
  <c r="F56" i="1"/>
  <c r="K17" i="201" l="1"/>
  <c r="K27" i="201" s="1"/>
  <c r="K54" i="1" s="1"/>
  <c r="K64" i="201"/>
  <c r="N6" i="9"/>
  <c r="K22" i="8"/>
  <c r="K11" i="9"/>
  <c r="N17" i="9"/>
  <c r="N15" i="9"/>
  <c r="G24" i="3"/>
  <c r="G27" i="9"/>
  <c r="H26" i="9" s="1"/>
  <c r="H10" i="7"/>
  <c r="H11" i="7" s="1"/>
  <c r="H21" i="7" s="1"/>
  <c r="H21" i="3" s="1"/>
  <c r="H22" i="3" s="1"/>
  <c r="L11" i="8"/>
  <c r="L23" i="8" s="1"/>
  <c r="J28" i="8"/>
  <c r="O51" i="1"/>
  <c r="O51" i="2" s="1"/>
  <c r="N51" i="2"/>
  <c r="N49" i="2"/>
  <c r="O49" i="1"/>
  <c r="O49" i="2" s="1"/>
  <c r="F58" i="1"/>
  <c r="F64" i="1" s="1"/>
  <c r="H4" i="4"/>
  <c r="H10" i="4" s="1"/>
  <c r="F24" i="4"/>
  <c r="F26" i="4" s="1"/>
  <c r="F29" i="4" s="1"/>
  <c r="G28" i="4" s="1"/>
  <c r="F53" i="2"/>
  <c r="F55" i="2" s="1"/>
  <c r="G47" i="1"/>
  <c r="G22" i="4" s="1"/>
  <c r="O22" i="1"/>
  <c r="O22" i="2" s="1"/>
  <c r="J44" i="1"/>
  <c r="J11" i="3" s="1"/>
  <c r="J12" i="3" s="1"/>
  <c r="J14" i="3" s="1"/>
  <c r="J18" i="3"/>
  <c r="L62" i="201" l="1"/>
  <c r="K12" i="9"/>
  <c r="H24" i="3"/>
  <c r="H27" i="9"/>
  <c r="I26" i="9" s="1"/>
  <c r="L10" i="8"/>
  <c r="L22" i="8" s="1"/>
  <c r="J6" i="4"/>
  <c r="J7" i="7"/>
  <c r="J27" i="8"/>
  <c r="J46" i="8"/>
  <c r="H20" i="4"/>
  <c r="J15" i="3"/>
  <c r="H47" i="1"/>
  <c r="H50" i="1" s="1"/>
  <c r="G47" i="2"/>
  <c r="G50" i="1"/>
  <c r="G21" i="9" s="1"/>
  <c r="J44" i="2"/>
  <c r="H28" i="9"/>
  <c r="H21" i="9" l="1"/>
  <c r="L43" i="201"/>
  <c r="L53" i="201" s="1"/>
  <c r="L17" i="3" s="1"/>
  <c r="L30" i="201"/>
  <c r="L40" i="201" s="1"/>
  <c r="L53" i="1" s="1"/>
  <c r="L63" i="201"/>
  <c r="L11" i="9"/>
  <c r="H32" i="9"/>
  <c r="G16" i="9"/>
  <c r="H16" i="9" s="1"/>
  <c r="M11" i="8"/>
  <c r="H21" i="4"/>
  <c r="G18" i="4"/>
  <c r="G24" i="4" s="1"/>
  <c r="G26" i="4" s="1"/>
  <c r="G29" i="4" s="1"/>
  <c r="G31" i="4" s="1"/>
  <c r="K28" i="8"/>
  <c r="J45" i="8"/>
  <c r="J8" i="7" s="1"/>
  <c r="M10" i="8"/>
  <c r="M22" i="8" s="1"/>
  <c r="M23" i="8"/>
  <c r="H50" i="2"/>
  <c r="H18" i="4"/>
  <c r="H47" i="2"/>
  <c r="H22" i="4"/>
  <c r="I20" i="3"/>
  <c r="I6" i="7" s="1"/>
  <c r="I10" i="7" s="1"/>
  <c r="I11" i="7" s="1"/>
  <c r="I21" i="7" s="1"/>
  <c r="I5" i="4"/>
  <c r="G50" i="2"/>
  <c r="G53" i="2" s="1"/>
  <c r="G55" i="2" s="1"/>
  <c r="G56" i="1"/>
  <c r="H56" i="1"/>
  <c r="H58" i="1" s="1"/>
  <c r="I20" i="4"/>
  <c r="K44" i="1"/>
  <c r="K11" i="3" s="1"/>
  <c r="K12" i="3" s="1"/>
  <c r="K14" i="3" s="1"/>
  <c r="K18" i="3"/>
  <c r="L17" i="201" l="1"/>
  <c r="L27" i="201" s="1"/>
  <c r="L54" i="1" s="1"/>
  <c r="L64" i="201"/>
  <c r="H64" i="1"/>
  <c r="H69" i="1" s="1"/>
  <c r="M11" i="9"/>
  <c r="L12" i="9"/>
  <c r="H28" i="4"/>
  <c r="K6" i="4"/>
  <c r="K7" i="7"/>
  <c r="K46" i="8"/>
  <c r="K27" i="8"/>
  <c r="G58" i="1"/>
  <c r="G64" i="1" s="1"/>
  <c r="I4" i="4"/>
  <c r="I10" i="4" s="1"/>
  <c r="N11" i="8"/>
  <c r="H24" i="4"/>
  <c r="H26" i="4" s="1"/>
  <c r="H53" i="2"/>
  <c r="H55" i="2" s="1"/>
  <c r="K15" i="3"/>
  <c r="K44" i="2"/>
  <c r="I21" i="3"/>
  <c r="I22" i="3" s="1"/>
  <c r="M62" i="201" l="1"/>
  <c r="H29" i="4"/>
  <c r="I28" i="4" s="1"/>
  <c r="M12" i="9"/>
  <c r="I21" i="4"/>
  <c r="I28" i="9"/>
  <c r="G69" i="1"/>
  <c r="G68" i="1"/>
  <c r="I24" i="3"/>
  <c r="I27" i="9"/>
  <c r="J26" i="9" s="1"/>
  <c r="K45" i="8"/>
  <c r="K8" i="7" s="1"/>
  <c r="L28" i="8"/>
  <c r="N10" i="8"/>
  <c r="N11" i="9" s="1"/>
  <c r="N12" i="9" s="1"/>
  <c r="N23" i="8"/>
  <c r="O23" i="1"/>
  <c r="O23" i="2" s="1"/>
  <c r="I47" i="1"/>
  <c r="I50" i="1" s="1"/>
  <c r="I21" i="9" s="1"/>
  <c r="L44" i="1"/>
  <c r="L11" i="3" s="1"/>
  <c r="L12" i="3" s="1"/>
  <c r="L14" i="3" s="1"/>
  <c r="L18" i="3"/>
  <c r="M43" i="201" l="1"/>
  <c r="M53" i="201" s="1"/>
  <c r="M17" i="3" s="1"/>
  <c r="M30" i="201"/>
  <c r="M40" i="201" s="1"/>
  <c r="M53" i="1" s="1"/>
  <c r="M63" i="201"/>
  <c r="H31" i="4"/>
  <c r="I32" i="9"/>
  <c r="G70" i="1"/>
  <c r="H67" i="1"/>
  <c r="H68" i="1" s="1"/>
  <c r="I16" i="9"/>
  <c r="L27" i="8"/>
  <c r="M28" i="8" s="1"/>
  <c r="L46" i="8"/>
  <c r="L6" i="4"/>
  <c r="L7" i="7"/>
  <c r="O10" i="8"/>
  <c r="O22" i="8" s="1"/>
  <c r="N22" i="8"/>
  <c r="I50" i="2"/>
  <c r="I18" i="4"/>
  <c r="J20" i="3"/>
  <c r="J6" i="7" s="1"/>
  <c r="J10" i="7" s="1"/>
  <c r="J11" i="7" s="1"/>
  <c r="J21" i="7" s="1"/>
  <c r="J5" i="4"/>
  <c r="I47" i="2"/>
  <c r="I22" i="4"/>
  <c r="I56" i="1"/>
  <c r="L15" i="3"/>
  <c r="L44" i="2"/>
  <c r="M17" i="201" l="1"/>
  <c r="M27" i="201" s="1"/>
  <c r="M54" i="1" s="1"/>
  <c r="M64" i="201"/>
  <c r="H70" i="1"/>
  <c r="I67" i="1"/>
  <c r="M27" i="8"/>
  <c r="M45" i="8" s="1"/>
  <c r="M8" i="7" s="1"/>
  <c r="M46" i="8"/>
  <c r="L45" i="8"/>
  <c r="L8" i="7" s="1"/>
  <c r="J20" i="4"/>
  <c r="I58" i="1"/>
  <c r="J4" i="4"/>
  <c r="J10" i="4" s="1"/>
  <c r="I24" i="4"/>
  <c r="I26" i="4" s="1"/>
  <c r="I29" i="4" s="1"/>
  <c r="I53" i="2"/>
  <c r="I55" i="2" s="1"/>
  <c r="J28" i="9"/>
  <c r="J21" i="3"/>
  <c r="J22" i="3" s="1"/>
  <c r="M44" i="1"/>
  <c r="M11" i="3" s="1"/>
  <c r="M12" i="3" s="1"/>
  <c r="M14" i="3" s="1"/>
  <c r="M18" i="3"/>
  <c r="N62" i="201" l="1"/>
  <c r="I64" i="1"/>
  <c r="I69" i="1" s="1"/>
  <c r="J32" i="9"/>
  <c r="J24" i="3"/>
  <c r="J27" i="9"/>
  <c r="K26" i="9" s="1"/>
  <c r="N28" i="8"/>
  <c r="J21" i="4"/>
  <c r="N27" i="8"/>
  <c r="N46" i="8"/>
  <c r="M6" i="4"/>
  <c r="M7" i="7"/>
  <c r="J28" i="4"/>
  <c r="I31" i="4"/>
  <c r="M15" i="3"/>
  <c r="J47" i="1"/>
  <c r="J50" i="1" s="1"/>
  <c r="J21" i="9" s="1"/>
  <c r="M44" i="2"/>
  <c r="O21" i="1"/>
  <c r="O21" i="2" s="1"/>
  <c r="O25" i="2" s="1"/>
  <c r="N10" i="47"/>
  <c r="C10" i="47"/>
  <c r="A10" i="47"/>
  <c r="A10" i="48"/>
  <c r="D16" i="39"/>
  <c r="C16" i="39"/>
  <c r="A16" i="39"/>
  <c r="D16" i="41"/>
  <c r="A16" i="41"/>
  <c r="D16" i="46"/>
  <c r="C16" i="46"/>
  <c r="A16" i="46"/>
  <c r="N43" i="201" l="1"/>
  <c r="N30" i="201"/>
  <c r="N63" i="201"/>
  <c r="O62" i="201"/>
  <c r="I68" i="1"/>
  <c r="I70" i="1" s="1"/>
  <c r="J16" i="9"/>
  <c r="N45" i="8"/>
  <c r="N8" i="7" s="1"/>
  <c r="O27" i="8"/>
  <c r="O45" i="8" s="1"/>
  <c r="K20" i="3"/>
  <c r="K6" i="7" s="1"/>
  <c r="K10" i="7" s="1"/>
  <c r="K11" i="7" s="1"/>
  <c r="K21" i="7" s="1"/>
  <c r="K5" i="4"/>
  <c r="J47" i="2"/>
  <c r="J22" i="4"/>
  <c r="J50" i="2"/>
  <c r="J18" i="4"/>
  <c r="O26" i="1"/>
  <c r="J56" i="1"/>
  <c r="N44" i="1"/>
  <c r="N11" i="3" s="1"/>
  <c r="N12" i="3" s="1"/>
  <c r="N14" i="3" s="1"/>
  <c r="D10" i="48"/>
  <c r="E16" i="39"/>
  <c r="E16" i="41"/>
  <c r="E16" i="46"/>
  <c r="N40" i="201" l="1"/>
  <c r="N53" i="1" s="1"/>
  <c r="O30" i="201"/>
  <c r="O40" i="201" s="1"/>
  <c r="N17" i="201"/>
  <c r="O63" i="201"/>
  <c r="N64" i="201"/>
  <c r="N53" i="201"/>
  <c r="N17" i="3" s="1"/>
  <c r="O43" i="201"/>
  <c r="O53" i="201" s="1"/>
  <c r="J67" i="1"/>
  <c r="J24" i="4"/>
  <c r="J26" i="4" s="1"/>
  <c r="J29" i="4" s="1"/>
  <c r="K28" i="4" s="1"/>
  <c r="K20" i="4"/>
  <c r="J58" i="1"/>
  <c r="K4" i="4"/>
  <c r="K10" i="4" s="1"/>
  <c r="J53" i="2"/>
  <c r="J55" i="2" s="1"/>
  <c r="N15" i="3"/>
  <c r="N44" i="2"/>
  <c r="K28" i="9"/>
  <c r="K21" i="3"/>
  <c r="K22" i="3" s="1"/>
  <c r="N18" i="3"/>
  <c r="E10" i="48"/>
  <c r="F16" i="39"/>
  <c r="F16" i="41"/>
  <c r="F16" i="46"/>
  <c r="N27" i="201" l="1"/>
  <c r="N54" i="1" s="1"/>
  <c r="O17" i="201"/>
  <c r="O27" i="201" s="1"/>
  <c r="J64" i="1"/>
  <c r="J69" i="1" s="1"/>
  <c r="J31" i="4"/>
  <c r="K32" i="9"/>
  <c r="K24" i="3"/>
  <c r="K27" i="9"/>
  <c r="L26" i="9" s="1"/>
  <c r="K21" i="4"/>
  <c r="N6" i="4"/>
  <c r="N7" i="7"/>
  <c r="K47" i="1"/>
  <c r="K50" i="1" s="1"/>
  <c r="K21" i="9" s="1"/>
  <c r="F10" i="48"/>
  <c r="J68" i="1" l="1"/>
  <c r="J70" i="1" s="1"/>
  <c r="K16" i="9"/>
  <c r="L20" i="3"/>
  <c r="L6" i="7" s="1"/>
  <c r="L10" i="7" s="1"/>
  <c r="L11" i="7" s="1"/>
  <c r="L21" i="7" s="1"/>
  <c r="L5" i="4"/>
  <c r="K47" i="2"/>
  <c r="K22" i="4"/>
  <c r="K50" i="2"/>
  <c r="K18" i="4"/>
  <c r="K56" i="1"/>
  <c r="K67" i="1" l="1"/>
  <c r="K24" i="4"/>
  <c r="K26" i="4" s="1"/>
  <c r="K29" i="4" s="1"/>
  <c r="K31" i="4" s="1"/>
  <c r="K53" i="2"/>
  <c r="K55" i="2" s="1"/>
  <c r="L20" i="4"/>
  <c r="K58" i="1"/>
  <c r="L4" i="4"/>
  <c r="L10" i="4" s="1"/>
  <c r="L28" i="9"/>
  <c r="L21" i="3"/>
  <c r="L22" i="3" s="1"/>
  <c r="L28" i="4" l="1"/>
  <c r="K64" i="1"/>
  <c r="K69" i="1" s="1"/>
  <c r="L32" i="9"/>
  <c r="L24" i="3"/>
  <c r="L27" i="9"/>
  <c r="M26" i="9" s="1"/>
  <c r="L21" i="4"/>
  <c r="L47" i="1"/>
  <c r="L50" i="1" s="1"/>
  <c r="L21" i="9" s="1"/>
  <c r="K68" i="1" l="1"/>
  <c r="K70" i="1" s="1"/>
  <c r="L16" i="9"/>
  <c r="L50" i="2"/>
  <c r="L18" i="4"/>
  <c r="L47" i="2"/>
  <c r="L22" i="4"/>
  <c r="M20" i="3"/>
  <c r="M6" i="7" s="1"/>
  <c r="M10" i="7" s="1"/>
  <c r="M11" i="7" s="1"/>
  <c r="M21" i="7" s="1"/>
  <c r="M5" i="4"/>
  <c r="L56" i="1"/>
  <c r="L67" i="1" l="1"/>
  <c r="M20" i="4"/>
  <c r="L58" i="1"/>
  <c r="M4" i="4"/>
  <c r="M10" i="4" s="1"/>
  <c r="L24" i="4"/>
  <c r="L26" i="4" s="1"/>
  <c r="L29" i="4" s="1"/>
  <c r="L53" i="2"/>
  <c r="L55" i="2" s="1"/>
  <c r="M28" i="9"/>
  <c r="M21" i="3"/>
  <c r="M22" i="3" s="1"/>
  <c r="L64" i="1" l="1"/>
  <c r="L69" i="1" s="1"/>
  <c r="M32" i="9"/>
  <c r="M24" i="3"/>
  <c r="M27" i="9"/>
  <c r="N26" i="9" s="1"/>
  <c r="M21" i="4"/>
  <c r="M28" i="4"/>
  <c r="L31" i="4"/>
  <c r="M47" i="1"/>
  <c r="M50" i="1" s="1"/>
  <c r="M21" i="9" s="1"/>
  <c r="L68" i="1" l="1"/>
  <c r="L70" i="1" s="1"/>
  <c r="M16" i="9"/>
  <c r="M50" i="2"/>
  <c r="M18" i="4"/>
  <c r="M47" i="2"/>
  <c r="M22" i="4"/>
  <c r="M56" i="1"/>
  <c r="M67" i="1" l="1"/>
  <c r="N20" i="4"/>
  <c r="M58" i="1"/>
  <c r="M53" i="2"/>
  <c r="M55" i="2" s="1"/>
  <c r="N20" i="3"/>
  <c r="N6" i="7" s="1"/>
  <c r="N10" i="7" s="1"/>
  <c r="N11" i="7" s="1"/>
  <c r="N21" i="7" s="1"/>
  <c r="N5" i="4"/>
  <c r="M24" i="4"/>
  <c r="M26" i="4" s="1"/>
  <c r="M29" i="4" s="1"/>
  <c r="N28" i="9"/>
  <c r="N32" i="9" s="1"/>
  <c r="D35" i="9" s="1"/>
  <c r="M64" i="1" l="1"/>
  <c r="M69" i="1" s="1"/>
  <c r="N21" i="4"/>
  <c r="N4" i="4"/>
  <c r="N10" i="4" s="1"/>
  <c r="N28" i="4"/>
  <c r="M31" i="4"/>
  <c r="N21" i="3"/>
  <c r="M68" i="1" l="1"/>
  <c r="N67" i="1" s="1"/>
  <c r="N22" i="3"/>
  <c r="N27" i="9" s="1"/>
  <c r="N47" i="1"/>
  <c r="N50" i="1" s="1"/>
  <c r="N21" i="9" s="1"/>
  <c r="Q23" i="39"/>
  <c r="Q22" i="39"/>
  <c r="Q21" i="39"/>
  <c r="Q20" i="39"/>
  <c r="Q19" i="39"/>
  <c r="Q23" i="46"/>
  <c r="Q17" i="48" s="1"/>
  <c r="Q22" i="46"/>
  <c r="Q16" i="48" s="1"/>
  <c r="Q21" i="46"/>
  <c r="Q15" i="48" s="1"/>
  <c r="Q20" i="46"/>
  <c r="Q14" i="48" s="1"/>
  <c r="Q19" i="46"/>
  <c r="Q13" i="48" s="1"/>
  <c r="Q23" i="41"/>
  <c r="Q22" i="41"/>
  <c r="Q21" i="41"/>
  <c r="Q20" i="41"/>
  <c r="Q19" i="41"/>
  <c r="Q45" i="46"/>
  <c r="Q39" i="48" s="1"/>
  <c r="Q35" i="41"/>
  <c r="Q32" i="46"/>
  <c r="Q26" i="48" s="1"/>
  <c r="Q31" i="41"/>
  <c r="P23" i="39"/>
  <c r="P22" i="39"/>
  <c r="P21" i="39"/>
  <c r="P20" i="39"/>
  <c r="P19" i="39"/>
  <c r="P23" i="46"/>
  <c r="P17" i="48" s="1"/>
  <c r="P22" i="46"/>
  <c r="P16" i="48" s="1"/>
  <c r="P21" i="46"/>
  <c r="P15" i="48" s="1"/>
  <c r="P20" i="46"/>
  <c r="P14" i="48" s="1"/>
  <c r="P19" i="46"/>
  <c r="P13" i="48" s="1"/>
  <c r="P23" i="41"/>
  <c r="P22" i="41"/>
  <c r="P21" i="41"/>
  <c r="P20" i="41"/>
  <c r="P19" i="41"/>
  <c r="P46" i="41"/>
  <c r="P35" i="39"/>
  <c r="P34" i="41"/>
  <c r="P33" i="41"/>
  <c r="P32" i="39"/>
  <c r="P31" i="39"/>
  <c r="O23" i="39"/>
  <c r="O22" i="39"/>
  <c r="O21" i="39"/>
  <c r="O20" i="39"/>
  <c r="O19" i="39"/>
  <c r="O23" i="46"/>
  <c r="O17" i="48" s="1"/>
  <c r="O22" i="46"/>
  <c r="O16" i="48" s="1"/>
  <c r="O21" i="46"/>
  <c r="O15" i="48" s="1"/>
  <c r="O20" i="46"/>
  <c r="O14" i="48" s="1"/>
  <c r="O19" i="46"/>
  <c r="O13" i="48" s="1"/>
  <c r="O23" i="41"/>
  <c r="O22" i="41"/>
  <c r="O21" i="41"/>
  <c r="O20" i="41"/>
  <c r="O19" i="41"/>
  <c r="O46" i="41"/>
  <c r="O45" i="41"/>
  <c r="O35" i="39"/>
  <c r="O34" i="39"/>
  <c r="O33" i="41"/>
  <c r="O32" i="41"/>
  <c r="N23" i="39"/>
  <c r="N22" i="39"/>
  <c r="N21" i="39"/>
  <c r="N20" i="39"/>
  <c r="N19" i="39"/>
  <c r="N23" i="46"/>
  <c r="N22" i="46"/>
  <c r="N21" i="46"/>
  <c r="N20" i="46"/>
  <c r="N19" i="46"/>
  <c r="N23" i="41"/>
  <c r="N22" i="41"/>
  <c r="N21" i="41"/>
  <c r="N20" i="41"/>
  <c r="N19" i="41"/>
  <c r="N46" i="39"/>
  <c r="N45" i="41"/>
  <c r="N35" i="41"/>
  <c r="N33" i="39"/>
  <c r="N32" i="41"/>
  <c r="N31" i="41"/>
  <c r="M70" i="1" l="1"/>
  <c r="N24" i="3"/>
  <c r="N16" i="9"/>
  <c r="N50" i="2"/>
  <c r="N18" i="4"/>
  <c r="N47" i="2"/>
  <c r="N22" i="4"/>
  <c r="O50" i="1"/>
  <c r="O50" i="2" s="1"/>
  <c r="O53" i="2" s="1"/>
  <c r="O55" i="2" s="1"/>
  <c r="N56" i="1"/>
  <c r="P31" i="46"/>
  <c r="P25" i="48" s="1"/>
  <c r="P31" i="41"/>
  <c r="P35" i="46"/>
  <c r="P29" i="48" s="1"/>
  <c r="P35" i="41"/>
  <c r="O34" i="46"/>
  <c r="O28" i="48" s="1"/>
  <c r="O34" i="41"/>
  <c r="P45" i="39"/>
  <c r="O35" i="46"/>
  <c r="O29" i="48" s="1"/>
  <c r="O31" i="41"/>
  <c r="O35" i="41"/>
  <c r="O32" i="39"/>
  <c r="O45" i="39"/>
  <c r="P32" i="46"/>
  <c r="P26" i="48" s="1"/>
  <c r="P45" i="46"/>
  <c r="P39" i="48" s="1"/>
  <c r="P32" i="41"/>
  <c r="P45" i="41"/>
  <c r="P33" i="39"/>
  <c r="P46" i="39"/>
  <c r="Q34" i="39"/>
  <c r="Q34" i="46"/>
  <c r="Q28" i="48" s="1"/>
  <c r="Q31" i="39"/>
  <c r="O31" i="39"/>
  <c r="O32" i="46"/>
  <c r="O26" i="48" s="1"/>
  <c r="O45" i="46"/>
  <c r="O39" i="48" s="1"/>
  <c r="O33" i="39"/>
  <c r="O46" i="39"/>
  <c r="P33" i="46"/>
  <c r="P27" i="48" s="1"/>
  <c r="P46" i="46"/>
  <c r="P40" i="48" s="1"/>
  <c r="P34" i="39"/>
  <c r="Q35" i="46"/>
  <c r="Q29" i="48" s="1"/>
  <c r="Q34" i="41"/>
  <c r="Q35" i="39"/>
  <c r="Q33" i="41"/>
  <c r="Q33" i="46"/>
  <c r="Q27" i="48" s="1"/>
  <c r="Q33" i="39"/>
  <c r="Q46" i="41"/>
  <c r="Q46" i="46"/>
  <c r="Q40" i="48" s="1"/>
  <c r="Q46" i="39"/>
  <c r="O33" i="46"/>
  <c r="O27" i="48" s="1"/>
  <c r="O46" i="46"/>
  <c r="O40" i="48" s="1"/>
  <c r="P34" i="46"/>
  <c r="P28" i="48" s="1"/>
  <c r="Q32" i="41"/>
  <c r="Q32" i="39"/>
  <c r="Q45" i="41"/>
  <c r="Q45" i="39"/>
  <c r="N33" i="46"/>
  <c r="N27" i="48" s="1"/>
  <c r="N46" i="41"/>
  <c r="N33" i="41"/>
  <c r="N46" i="46"/>
  <c r="N40" i="48" s="1"/>
  <c r="N34" i="39"/>
  <c r="N34" i="46"/>
  <c r="N28" i="48" s="1"/>
  <c r="N34" i="41"/>
  <c r="N31" i="39"/>
  <c r="N35" i="39"/>
  <c r="N35" i="46"/>
  <c r="N29" i="48" s="1"/>
  <c r="N32" i="39"/>
  <c r="N45" i="39"/>
  <c r="N32" i="46"/>
  <c r="N26" i="48" s="1"/>
  <c r="N45" i="46"/>
  <c r="N39" i="48" s="1"/>
  <c r="N58" i="1" l="1"/>
  <c r="N64" i="1" s="1"/>
  <c r="N24" i="4"/>
  <c r="N26" i="4" s="1"/>
  <c r="N29" i="4" s="1"/>
  <c r="N31" i="4" s="1"/>
  <c r="N53" i="2"/>
  <c r="N55" i="2" s="1"/>
  <c r="D57" i="2" s="1"/>
  <c r="O56" i="1"/>
  <c r="O58" i="1" s="1"/>
  <c r="Q31" i="46"/>
  <c r="O31" i="46"/>
  <c r="N31" i="46"/>
  <c r="N9" i="47"/>
  <c r="C9" i="47"/>
  <c r="A9" i="47"/>
  <c r="A9" i="48"/>
  <c r="D15" i="39"/>
  <c r="C15" i="39"/>
  <c r="A15" i="39"/>
  <c r="D15" i="41"/>
  <c r="A15" i="41"/>
  <c r="D15" i="46"/>
  <c r="C15" i="46"/>
  <c r="A15" i="46"/>
  <c r="I60" i="1" l="1"/>
  <c r="I57" i="2"/>
  <c r="D60" i="1"/>
  <c r="N69" i="1"/>
  <c r="N68" i="1"/>
  <c r="N70" i="1" s="1"/>
  <c r="O25" i="48"/>
  <c r="Q25" i="48"/>
  <c r="N25" i="48"/>
  <c r="D9" i="48"/>
  <c r="E15" i="46"/>
  <c r="E15" i="41"/>
  <c r="E15" i="39"/>
  <c r="D8" i="39"/>
  <c r="B8" i="39"/>
  <c r="A8" i="39"/>
  <c r="D8" i="41"/>
  <c r="C8" i="41"/>
  <c r="A8" i="41"/>
  <c r="D8" i="46"/>
  <c r="B8" i="46"/>
  <c r="A8" i="46"/>
  <c r="E8" i="46"/>
  <c r="D7" i="39"/>
  <c r="B7" i="39"/>
  <c r="A7" i="39"/>
  <c r="D7" i="41"/>
  <c r="C7" i="41"/>
  <c r="A7" i="41"/>
  <c r="D7" i="46"/>
  <c r="B7" i="46"/>
  <c r="A7" i="46"/>
  <c r="E7" i="39"/>
  <c r="D6" i="39"/>
  <c r="B6" i="39"/>
  <c r="A6" i="39"/>
  <c r="D6" i="41"/>
  <c r="C6" i="41"/>
  <c r="A6" i="41"/>
  <c r="D6" i="46"/>
  <c r="B6" i="46"/>
  <c r="A6" i="46"/>
  <c r="E6" i="41"/>
  <c r="D5" i="39"/>
  <c r="B5" i="39"/>
  <c r="A5" i="39"/>
  <c r="D5" i="41"/>
  <c r="C5" i="41"/>
  <c r="A5" i="41"/>
  <c r="D5" i="46"/>
  <c r="B5" i="46"/>
  <c r="A5" i="46"/>
  <c r="E5" i="39"/>
  <c r="D4" i="39"/>
  <c r="B4" i="39"/>
  <c r="A4" i="39"/>
  <c r="D4" i="41"/>
  <c r="C4" i="41"/>
  <c r="A4" i="41"/>
  <c r="D4" i="46"/>
  <c r="B4" i="46"/>
  <c r="A4" i="46"/>
  <c r="E4" i="39"/>
  <c r="E9" i="48" l="1"/>
  <c r="E6" i="39"/>
  <c r="E8" i="39"/>
  <c r="E8" i="41"/>
  <c r="E6" i="46"/>
  <c r="E7" i="46"/>
  <c r="E7" i="41"/>
  <c r="E5" i="46"/>
  <c r="E5" i="41"/>
  <c r="E4" i="46"/>
  <c r="E4" i="41"/>
  <c r="N35" i="47" l="1"/>
  <c r="C35" i="47"/>
  <c r="A35" i="47"/>
  <c r="A35" i="48"/>
  <c r="D41" i="39"/>
  <c r="C41" i="39"/>
  <c r="A41" i="39"/>
  <c r="D41" i="41"/>
  <c r="A41" i="41"/>
  <c r="D41" i="46"/>
  <c r="C41" i="46"/>
  <c r="A41" i="46"/>
  <c r="E41" i="39"/>
  <c r="N39" i="47"/>
  <c r="C39" i="47"/>
  <c r="A39" i="47"/>
  <c r="A39" i="48"/>
  <c r="N40" i="47"/>
  <c r="C40" i="47"/>
  <c r="A40" i="47"/>
  <c r="A40" i="48"/>
  <c r="D46" i="39"/>
  <c r="C46" i="39"/>
  <c r="A46" i="39"/>
  <c r="D46" i="41"/>
  <c r="A46" i="41"/>
  <c r="D46" i="46"/>
  <c r="C46" i="46"/>
  <c r="A46" i="46"/>
  <c r="F46" i="39"/>
  <c r="E41" i="46" l="1"/>
  <c r="E35" i="48" s="1"/>
  <c r="E41" i="41"/>
  <c r="D35" i="48"/>
  <c r="E46" i="39"/>
  <c r="E46" i="46"/>
  <c r="E46" i="41"/>
  <c r="D40" i="48"/>
  <c r="F46" i="41"/>
  <c r="F46" i="46"/>
  <c r="F40" i="48" s="1"/>
  <c r="E40" i="48" l="1"/>
  <c r="G46" i="39"/>
  <c r="G46" i="41"/>
  <c r="G46" i="46"/>
  <c r="G40" i="48" l="1"/>
  <c r="H46" i="39"/>
  <c r="H46" i="41"/>
  <c r="H46" i="46"/>
  <c r="H40" i="48" l="1"/>
  <c r="I46" i="41"/>
  <c r="I46" i="46"/>
  <c r="I46" i="39"/>
  <c r="J46" i="46" l="1"/>
  <c r="J46" i="39"/>
  <c r="J46" i="41"/>
  <c r="I40" i="48"/>
  <c r="J40" i="48" l="1"/>
  <c r="K46" i="39"/>
  <c r="K46" i="41"/>
  <c r="K46" i="46"/>
  <c r="K40" i="48" l="1"/>
  <c r="L46" i="39"/>
  <c r="L46" i="41"/>
  <c r="L46" i="46"/>
  <c r="L40" i="48" l="1"/>
  <c r="M46" i="39"/>
  <c r="M46" i="41"/>
  <c r="M46" i="46"/>
  <c r="M40" i="48" l="1"/>
  <c r="B40" i="48" s="1"/>
  <c r="B40" i="47" s="1"/>
  <c r="A34" i="48" l="1"/>
  <c r="N34" i="47"/>
  <c r="C34" i="47"/>
  <c r="B34" i="47"/>
  <c r="A34" i="47"/>
  <c r="D40" i="39"/>
  <c r="C40" i="39"/>
  <c r="A40" i="39"/>
  <c r="D40" i="41"/>
  <c r="A40" i="41"/>
  <c r="D40" i="46"/>
  <c r="C40" i="46"/>
  <c r="A40" i="46"/>
  <c r="D34" i="48" l="1"/>
  <c r="E40" i="46"/>
  <c r="E40" i="39"/>
  <c r="E40" i="41"/>
  <c r="E34" i="48" l="1"/>
  <c r="B60" i="41" l="1"/>
  <c r="I54" i="47" l="1"/>
  <c r="D3" i="48" l="1"/>
  <c r="Q3" i="48" l="1"/>
  <c r="P3" i="48"/>
  <c r="O3" i="48"/>
  <c r="N3" i="48"/>
  <c r="J3" i="48"/>
  <c r="R3" i="48"/>
  <c r="I3" i="48"/>
  <c r="H3" i="48"/>
  <c r="G3" i="48"/>
  <c r="F3" i="48"/>
  <c r="M3" i="48"/>
  <c r="L3" i="48"/>
  <c r="E3" i="48"/>
  <c r="K3" i="48"/>
  <c r="A45" i="41" l="1"/>
  <c r="C45" i="39"/>
  <c r="A45" i="39"/>
  <c r="C45" i="46"/>
  <c r="A45" i="46"/>
  <c r="M23" i="46" l="1"/>
  <c r="L23" i="46"/>
  <c r="K23" i="46"/>
  <c r="M22" i="46"/>
  <c r="L22" i="46"/>
  <c r="K22" i="46"/>
  <c r="M21" i="46"/>
  <c r="L21" i="46"/>
  <c r="K21" i="46"/>
  <c r="M20" i="46"/>
  <c r="L20" i="46"/>
  <c r="K20" i="46"/>
  <c r="M19" i="46"/>
  <c r="L19" i="46"/>
  <c r="K19" i="46"/>
  <c r="M23" i="41"/>
  <c r="L23" i="41"/>
  <c r="K23" i="41"/>
  <c r="M22" i="41"/>
  <c r="L22" i="41"/>
  <c r="K22" i="41"/>
  <c r="M21" i="41"/>
  <c r="L21" i="41"/>
  <c r="K21" i="41"/>
  <c r="M20" i="41"/>
  <c r="L20" i="41"/>
  <c r="K20" i="41"/>
  <c r="M19" i="41"/>
  <c r="L19" i="41"/>
  <c r="K19" i="41"/>
  <c r="A9" i="39" l="1"/>
  <c r="A9" i="46"/>
  <c r="B54" i="47" l="1"/>
  <c r="D54" i="47" s="1"/>
  <c r="B54" i="48"/>
  <c r="B60" i="39"/>
  <c r="C54" i="47" l="1"/>
  <c r="A54" i="47"/>
  <c r="A52" i="47"/>
  <c r="A50" i="47"/>
  <c r="N45" i="47"/>
  <c r="A45" i="47"/>
  <c r="N44" i="47"/>
  <c r="A44" i="47"/>
  <c r="N43" i="47"/>
  <c r="A43" i="47"/>
  <c r="C42" i="47"/>
  <c r="B42" i="47"/>
  <c r="A42" i="47"/>
  <c r="N41" i="47"/>
  <c r="C41" i="47"/>
  <c r="A41" i="47"/>
  <c r="N38" i="47"/>
  <c r="C38" i="47"/>
  <c r="A38" i="47"/>
  <c r="N37" i="47"/>
  <c r="C37" i="47"/>
  <c r="A37" i="47"/>
  <c r="N36" i="47"/>
  <c r="C36" i="47"/>
  <c r="A36" i="47"/>
  <c r="N33" i="47"/>
  <c r="C33" i="47"/>
  <c r="A33" i="47"/>
  <c r="N32" i="47"/>
  <c r="C32" i="47"/>
  <c r="A32" i="47"/>
  <c r="N31" i="47"/>
  <c r="C31" i="47"/>
  <c r="A31" i="47"/>
  <c r="A30" i="47"/>
  <c r="N29" i="47"/>
  <c r="C29" i="47"/>
  <c r="A29" i="47"/>
  <c r="N28" i="47"/>
  <c r="C28" i="47"/>
  <c r="A28" i="47"/>
  <c r="N27" i="47"/>
  <c r="C27" i="47"/>
  <c r="A27" i="47"/>
  <c r="N26" i="47"/>
  <c r="C26" i="47"/>
  <c r="A26" i="47"/>
  <c r="N25" i="47"/>
  <c r="C25" i="47"/>
  <c r="A25" i="47"/>
  <c r="A24" i="47"/>
  <c r="A23" i="47"/>
  <c r="A22" i="47"/>
  <c r="A20" i="47"/>
  <c r="A17" i="47"/>
  <c r="A16" i="47"/>
  <c r="A15" i="47"/>
  <c r="A14" i="47"/>
  <c r="A13" i="47"/>
  <c r="A12" i="47"/>
  <c r="N8" i="47"/>
  <c r="C8" i="47"/>
  <c r="A8" i="47"/>
  <c r="N7" i="47"/>
  <c r="C7" i="47"/>
  <c r="A7" i="47"/>
  <c r="N6" i="47"/>
  <c r="C6" i="47"/>
  <c r="A6" i="47"/>
  <c r="A5" i="47"/>
  <c r="A4" i="47"/>
  <c r="A1" i="47"/>
  <c r="F54" i="48"/>
  <c r="C54" i="48"/>
  <c r="A54" i="48"/>
  <c r="A52" i="48"/>
  <c r="A50" i="48"/>
  <c r="A45" i="48"/>
  <c r="A44" i="48"/>
  <c r="A43" i="48"/>
  <c r="A42" i="48"/>
  <c r="A41" i="48"/>
  <c r="A38" i="48"/>
  <c r="A37" i="48"/>
  <c r="A36" i="48"/>
  <c r="A33" i="48"/>
  <c r="A32" i="48"/>
  <c r="A31" i="48"/>
  <c r="A30" i="48"/>
  <c r="A29" i="48"/>
  <c r="A28" i="48"/>
  <c r="A27" i="48"/>
  <c r="A26" i="48"/>
  <c r="A25" i="48"/>
  <c r="A24" i="48"/>
  <c r="A23" i="48"/>
  <c r="A22" i="48"/>
  <c r="A20" i="48"/>
  <c r="A17" i="48"/>
  <c r="A16" i="48"/>
  <c r="A15" i="48"/>
  <c r="A14" i="48"/>
  <c r="A13" i="48"/>
  <c r="A12" i="48"/>
  <c r="A8" i="48"/>
  <c r="A7" i="48"/>
  <c r="A6" i="48"/>
  <c r="A5" i="48"/>
  <c r="A4" i="48"/>
  <c r="A1" i="48"/>
  <c r="F60" i="39"/>
  <c r="C60" i="39"/>
  <c r="A60" i="39"/>
  <c r="A58" i="39"/>
  <c r="A56" i="39"/>
  <c r="A51" i="39"/>
  <c r="A50" i="39"/>
  <c r="A49" i="39"/>
  <c r="C48" i="39"/>
  <c r="B48" i="39"/>
  <c r="A48" i="39"/>
  <c r="C47" i="39"/>
  <c r="A47" i="39"/>
  <c r="C44" i="39"/>
  <c r="A44" i="39"/>
  <c r="C43" i="39"/>
  <c r="A43" i="39"/>
  <c r="C42" i="39"/>
  <c r="A42" i="39"/>
  <c r="C39" i="39"/>
  <c r="A39" i="39"/>
  <c r="C38" i="39"/>
  <c r="A38" i="39"/>
  <c r="C37" i="39"/>
  <c r="A37" i="39"/>
  <c r="A36" i="39"/>
  <c r="C35" i="39"/>
  <c r="A35" i="39"/>
  <c r="C34" i="39"/>
  <c r="A34" i="39"/>
  <c r="C33" i="39"/>
  <c r="A33" i="39"/>
  <c r="C32" i="39"/>
  <c r="A32" i="39"/>
  <c r="C31" i="39"/>
  <c r="A31" i="39"/>
  <c r="A30" i="39"/>
  <c r="A29" i="39"/>
  <c r="A28" i="39"/>
  <c r="A26" i="39"/>
  <c r="M23" i="39"/>
  <c r="L23" i="39"/>
  <c r="K23" i="39"/>
  <c r="J23" i="39"/>
  <c r="I23" i="39"/>
  <c r="H23" i="39"/>
  <c r="G23" i="39"/>
  <c r="F23" i="39"/>
  <c r="E23" i="39"/>
  <c r="D23" i="39"/>
  <c r="A23" i="39"/>
  <c r="M22" i="39"/>
  <c r="L22" i="39"/>
  <c r="K22" i="39"/>
  <c r="J22" i="39"/>
  <c r="I22" i="39"/>
  <c r="H22" i="39"/>
  <c r="G22" i="39"/>
  <c r="F22" i="39"/>
  <c r="E22" i="39"/>
  <c r="D22" i="39"/>
  <c r="A22" i="39"/>
  <c r="M21" i="39"/>
  <c r="L21" i="39"/>
  <c r="K21" i="39"/>
  <c r="J21" i="39"/>
  <c r="I21" i="39"/>
  <c r="H21" i="39"/>
  <c r="G21" i="39"/>
  <c r="F21" i="39"/>
  <c r="E21" i="39"/>
  <c r="D21" i="39"/>
  <c r="A21" i="39"/>
  <c r="M20" i="39"/>
  <c r="L20" i="39"/>
  <c r="K20" i="39"/>
  <c r="J20" i="39"/>
  <c r="I20" i="39"/>
  <c r="H20" i="39"/>
  <c r="G20" i="39"/>
  <c r="F20" i="39"/>
  <c r="E20" i="39"/>
  <c r="D20" i="39"/>
  <c r="A20" i="39"/>
  <c r="R19" i="39"/>
  <c r="N13" i="48" s="1"/>
  <c r="M19" i="39"/>
  <c r="L19" i="39"/>
  <c r="K19" i="39"/>
  <c r="J19" i="39"/>
  <c r="I19" i="39"/>
  <c r="H19" i="39"/>
  <c r="G19" i="39"/>
  <c r="F19" i="39"/>
  <c r="E19" i="39"/>
  <c r="D19" i="39"/>
  <c r="A19" i="39"/>
  <c r="A18" i="39"/>
  <c r="C14" i="39"/>
  <c r="A14" i="39"/>
  <c r="C13" i="39"/>
  <c r="A13" i="39"/>
  <c r="C12" i="39"/>
  <c r="A12" i="39"/>
  <c r="A11" i="39"/>
  <c r="A10" i="39"/>
  <c r="A3" i="39"/>
  <c r="A1" i="39"/>
  <c r="J23" i="46"/>
  <c r="I23" i="46"/>
  <c r="H23" i="46"/>
  <c r="G23" i="46"/>
  <c r="F23" i="46"/>
  <c r="E23" i="46"/>
  <c r="D23" i="46"/>
  <c r="J22" i="46"/>
  <c r="I22" i="46"/>
  <c r="H22" i="46"/>
  <c r="G22" i="46"/>
  <c r="F22" i="46"/>
  <c r="E22" i="46"/>
  <c r="D22" i="46"/>
  <c r="J21" i="46"/>
  <c r="I21" i="46"/>
  <c r="H21" i="46"/>
  <c r="G21" i="46"/>
  <c r="F21" i="46"/>
  <c r="E21" i="46"/>
  <c r="D21" i="46"/>
  <c r="J20" i="46"/>
  <c r="I20" i="46"/>
  <c r="H20" i="46"/>
  <c r="G20" i="46"/>
  <c r="F20" i="46"/>
  <c r="E20" i="46"/>
  <c r="D20" i="46"/>
  <c r="J19" i="46"/>
  <c r="I19" i="46"/>
  <c r="H19" i="46"/>
  <c r="G19" i="46"/>
  <c r="F19" i="46"/>
  <c r="E19" i="46"/>
  <c r="D19" i="46"/>
  <c r="F60" i="41"/>
  <c r="C60" i="41"/>
  <c r="A60" i="41"/>
  <c r="A58" i="41"/>
  <c r="A56" i="41"/>
  <c r="A51" i="41"/>
  <c r="A50" i="41"/>
  <c r="A49" i="41"/>
  <c r="C48" i="41"/>
  <c r="A48" i="41"/>
  <c r="C47" i="41"/>
  <c r="A47" i="41"/>
  <c r="A44" i="41"/>
  <c r="A43" i="41"/>
  <c r="A42" i="41"/>
  <c r="A39" i="41"/>
  <c r="A38" i="41"/>
  <c r="A37" i="41"/>
  <c r="A36" i="41"/>
  <c r="C35" i="41"/>
  <c r="A35" i="41"/>
  <c r="C34" i="41"/>
  <c r="A34" i="41"/>
  <c r="C33" i="41"/>
  <c r="A33" i="41"/>
  <c r="C32" i="41"/>
  <c r="A32" i="41"/>
  <c r="C31" i="41"/>
  <c r="A31" i="41"/>
  <c r="A30" i="41"/>
  <c r="A29" i="41"/>
  <c r="A28" i="41"/>
  <c r="A26" i="41"/>
  <c r="J23" i="41"/>
  <c r="I23" i="41"/>
  <c r="H23" i="41"/>
  <c r="G23" i="41"/>
  <c r="F23" i="41"/>
  <c r="E23" i="41"/>
  <c r="D23" i="41"/>
  <c r="A23" i="41"/>
  <c r="J22" i="41"/>
  <c r="I22" i="41"/>
  <c r="H22" i="41"/>
  <c r="G22" i="41"/>
  <c r="F22" i="41"/>
  <c r="E22" i="41"/>
  <c r="D22" i="41"/>
  <c r="A22" i="41"/>
  <c r="J21" i="41"/>
  <c r="I21" i="41"/>
  <c r="H21" i="41"/>
  <c r="G21" i="41"/>
  <c r="F21" i="41"/>
  <c r="E21" i="41"/>
  <c r="D21" i="41"/>
  <c r="A21" i="41"/>
  <c r="J20" i="41"/>
  <c r="I20" i="41"/>
  <c r="H20" i="41"/>
  <c r="G20" i="41"/>
  <c r="F20" i="41"/>
  <c r="E20" i="41"/>
  <c r="D20" i="41"/>
  <c r="A20" i="41"/>
  <c r="J19" i="41"/>
  <c r="I19" i="41"/>
  <c r="H19" i="41"/>
  <c r="G19" i="41"/>
  <c r="F19" i="41"/>
  <c r="E19" i="41"/>
  <c r="D19" i="41"/>
  <c r="A19" i="41"/>
  <c r="A18" i="41"/>
  <c r="A14" i="41"/>
  <c r="A13" i="41"/>
  <c r="A12" i="41"/>
  <c r="A11" i="41"/>
  <c r="A10" i="41"/>
  <c r="A3" i="41"/>
  <c r="A1" i="41"/>
  <c r="F60" i="46"/>
  <c r="C60" i="46"/>
  <c r="A60" i="46"/>
  <c r="A58" i="46"/>
  <c r="A56" i="46"/>
  <c r="A51" i="46"/>
  <c r="A50" i="46"/>
  <c r="A49" i="46"/>
  <c r="C48" i="46"/>
  <c r="A48" i="46"/>
  <c r="C47" i="46"/>
  <c r="A47" i="46"/>
  <c r="C44" i="46"/>
  <c r="A44" i="46"/>
  <c r="C43" i="46"/>
  <c r="A43" i="46"/>
  <c r="C42" i="46"/>
  <c r="A42" i="46"/>
  <c r="C39" i="46"/>
  <c r="A39" i="46"/>
  <c r="C38" i="46"/>
  <c r="A38" i="46"/>
  <c r="C37" i="46"/>
  <c r="A37" i="46"/>
  <c r="A36" i="46"/>
  <c r="C35" i="46"/>
  <c r="A35" i="46"/>
  <c r="C34" i="46"/>
  <c r="A34" i="46"/>
  <c r="C33" i="46"/>
  <c r="A33" i="46"/>
  <c r="C32" i="46"/>
  <c r="A32" i="46"/>
  <c r="C31" i="46"/>
  <c r="A31" i="46"/>
  <c r="A30" i="46"/>
  <c r="A29" i="46"/>
  <c r="A28" i="46"/>
  <c r="A26" i="46"/>
  <c r="A23" i="46"/>
  <c r="A22" i="46"/>
  <c r="A21" i="46"/>
  <c r="A20" i="46"/>
  <c r="A19" i="46"/>
  <c r="A18" i="46"/>
  <c r="C14" i="46"/>
  <c r="A14" i="46"/>
  <c r="C13" i="46"/>
  <c r="A13" i="46"/>
  <c r="C12" i="46"/>
  <c r="A12" i="46"/>
  <c r="A11" i="46"/>
  <c r="A10" i="46"/>
  <c r="A3" i="46"/>
  <c r="A1" i="46"/>
  <c r="M35" i="41"/>
  <c r="K35" i="41"/>
  <c r="H35" i="46"/>
  <c r="M34" i="41"/>
  <c r="L34" i="41"/>
  <c r="I34" i="41"/>
  <c r="M33" i="41"/>
  <c r="K33" i="41"/>
  <c r="M32" i="41"/>
  <c r="L32" i="41"/>
  <c r="I32" i="46"/>
  <c r="M31" i="41"/>
  <c r="J31" i="46"/>
  <c r="H31" i="39"/>
  <c r="G31" i="46"/>
  <c r="F31" i="46"/>
  <c r="L31" i="39" l="1"/>
  <c r="L31" i="41"/>
  <c r="L33" i="39"/>
  <c r="L33" i="41"/>
  <c r="L35" i="46"/>
  <c r="L35" i="41"/>
  <c r="K32" i="39"/>
  <c r="K32" i="41"/>
  <c r="K34" i="46"/>
  <c r="K34" i="41"/>
  <c r="K31" i="46"/>
  <c r="K31" i="41"/>
  <c r="H31" i="41"/>
  <c r="L33" i="46"/>
  <c r="H35" i="39"/>
  <c r="H29" i="48" s="1"/>
  <c r="H35" i="41"/>
  <c r="M31" i="39"/>
  <c r="I33" i="39"/>
  <c r="I33" i="41"/>
  <c r="I33" i="46"/>
  <c r="G34" i="39"/>
  <c r="G34" i="41"/>
  <c r="I35" i="46"/>
  <c r="I35" i="39"/>
  <c r="I35" i="41"/>
  <c r="G34" i="46"/>
  <c r="F31" i="39"/>
  <c r="F25" i="48" s="1"/>
  <c r="F31" i="41"/>
  <c r="J31" i="39"/>
  <c r="J25" i="48" s="1"/>
  <c r="J31" i="41"/>
  <c r="H32" i="46"/>
  <c r="H32" i="39"/>
  <c r="H32" i="41"/>
  <c r="L32" i="46"/>
  <c r="L32" i="39"/>
  <c r="J33" i="46"/>
  <c r="D34" i="39"/>
  <c r="D34" i="41"/>
  <c r="D34" i="46"/>
  <c r="H34" i="39"/>
  <c r="H34" i="41"/>
  <c r="H34" i="46"/>
  <c r="L34" i="39"/>
  <c r="L34" i="46"/>
  <c r="J35" i="39"/>
  <c r="J35" i="41"/>
  <c r="J33" i="39"/>
  <c r="L35" i="39"/>
  <c r="E31" i="39"/>
  <c r="E31" i="41"/>
  <c r="G32" i="46"/>
  <c r="K34" i="39"/>
  <c r="M35" i="46"/>
  <c r="M35" i="39"/>
  <c r="G31" i="39"/>
  <c r="G25" i="48" s="1"/>
  <c r="G31" i="41"/>
  <c r="K31" i="39"/>
  <c r="I32" i="39"/>
  <c r="I26" i="48" s="1"/>
  <c r="I32" i="41"/>
  <c r="M32" i="39"/>
  <c r="G33" i="46"/>
  <c r="G33" i="39"/>
  <c r="G33" i="41"/>
  <c r="K33" i="46"/>
  <c r="K33" i="39"/>
  <c r="I34" i="46"/>
  <c r="M34" i="46"/>
  <c r="G35" i="39"/>
  <c r="G35" i="41"/>
  <c r="G35" i="46"/>
  <c r="K35" i="39"/>
  <c r="K35" i="46"/>
  <c r="H31" i="46"/>
  <c r="H25" i="48" s="1"/>
  <c r="L31" i="46"/>
  <c r="J35" i="46"/>
  <c r="G32" i="41"/>
  <c r="J33" i="41"/>
  <c r="I34" i="39"/>
  <c r="I31" i="39"/>
  <c r="I31" i="41"/>
  <c r="K32" i="46"/>
  <c r="M33" i="39"/>
  <c r="M33" i="46"/>
  <c r="J32" i="39"/>
  <c r="J32" i="41"/>
  <c r="J32" i="46"/>
  <c r="H33" i="39"/>
  <c r="H33" i="41"/>
  <c r="J34" i="46"/>
  <c r="J34" i="39"/>
  <c r="J34" i="41"/>
  <c r="E31" i="46"/>
  <c r="I31" i="46"/>
  <c r="M31" i="46"/>
  <c r="H33" i="46"/>
  <c r="G32" i="39"/>
  <c r="M34" i="39"/>
  <c r="F15" i="48"/>
  <c r="J14" i="48"/>
  <c r="F17" i="48"/>
  <c r="J15" i="48"/>
  <c r="K16" i="48"/>
  <c r="F13" i="48"/>
  <c r="J13" i="48"/>
  <c r="F14" i="48"/>
  <c r="F16" i="48"/>
  <c r="G13" i="48"/>
  <c r="G14" i="48"/>
  <c r="G15" i="48"/>
  <c r="K17" i="48"/>
  <c r="D13" i="48"/>
  <c r="H13" i="48"/>
  <c r="L13" i="48"/>
  <c r="D14" i="48"/>
  <c r="H14" i="48"/>
  <c r="D15" i="48"/>
  <c r="H15" i="48"/>
  <c r="D16" i="48"/>
  <c r="H16" i="48"/>
  <c r="D17" i="48"/>
  <c r="H17" i="48"/>
  <c r="K14" i="48"/>
  <c r="G17" i="48"/>
  <c r="E13" i="48"/>
  <c r="I13" i="48"/>
  <c r="M13" i="48"/>
  <c r="E14" i="48"/>
  <c r="I14" i="48"/>
  <c r="E15" i="48"/>
  <c r="I15" i="48"/>
  <c r="E16" i="48"/>
  <c r="I16" i="48"/>
  <c r="E17" i="48"/>
  <c r="I17" i="48"/>
  <c r="K13" i="48"/>
  <c r="K15" i="48"/>
  <c r="G16" i="48"/>
  <c r="J16" i="48"/>
  <c r="J17" i="48"/>
  <c r="D3" i="41"/>
  <c r="D3" i="39"/>
  <c r="O41" i="39" l="1"/>
  <c r="O41" i="41"/>
  <c r="O40" i="39"/>
  <c r="Q3" i="39"/>
  <c r="Q2" i="39" s="1"/>
  <c r="O3" i="39"/>
  <c r="O2" i="39" s="1"/>
  <c r="O15" i="39" s="1"/>
  <c r="P3" i="39"/>
  <c r="P2" i="39" s="1"/>
  <c r="P3" i="41"/>
  <c r="P2" i="41" s="1"/>
  <c r="O3" i="41"/>
  <c r="O2" i="41" s="1"/>
  <c r="O40" i="41" s="1"/>
  <c r="Q3" i="41"/>
  <c r="Q2" i="41" s="1"/>
  <c r="N3" i="41"/>
  <c r="N2" i="41" s="1"/>
  <c r="N42" i="41" s="1"/>
  <c r="N3" i="39"/>
  <c r="N2" i="39" s="1"/>
  <c r="N12" i="39" s="1"/>
  <c r="B13" i="48"/>
  <c r="B13" i="47" s="1"/>
  <c r="L29" i="48"/>
  <c r="L25" i="48"/>
  <c r="D2" i="39"/>
  <c r="M28" i="48"/>
  <c r="L27" i="48"/>
  <c r="M27" i="48"/>
  <c r="L26" i="48"/>
  <c r="K26" i="48"/>
  <c r="M32" i="46"/>
  <c r="M26" i="48" s="1"/>
  <c r="M25" i="48"/>
  <c r="M29" i="48"/>
  <c r="L28" i="48"/>
  <c r="D2" i="41"/>
  <c r="M3" i="41"/>
  <c r="M2" i="41" s="1"/>
  <c r="M40" i="41" s="1"/>
  <c r="K3" i="41"/>
  <c r="K2" i="41" s="1"/>
  <c r="K40" i="41" s="1"/>
  <c r="L3" i="41"/>
  <c r="L2" i="41" s="1"/>
  <c r="L15" i="41" s="1"/>
  <c r="J26" i="48"/>
  <c r="K29" i="48"/>
  <c r="I28" i="48"/>
  <c r="H27" i="48"/>
  <c r="K27" i="48"/>
  <c r="K25" i="48"/>
  <c r="J29" i="48"/>
  <c r="G29" i="48"/>
  <c r="G27" i="48"/>
  <c r="I25" i="48"/>
  <c r="J28" i="48"/>
  <c r="E25" i="48"/>
  <c r="H28" i="48"/>
  <c r="D28" i="48"/>
  <c r="I29" i="48"/>
  <c r="K28" i="48"/>
  <c r="J27" i="48"/>
  <c r="G28" i="48"/>
  <c r="I27" i="48"/>
  <c r="G26" i="48"/>
  <c r="H26" i="48"/>
  <c r="M16" i="48"/>
  <c r="L16" i="48"/>
  <c r="D3" i="46"/>
  <c r="I3" i="41"/>
  <c r="I2" i="41" s="1"/>
  <c r="I40" i="41" s="1"/>
  <c r="E3" i="41"/>
  <c r="E2" i="41" s="1"/>
  <c r="H3" i="41"/>
  <c r="H2" i="41" s="1"/>
  <c r="H40" i="41" s="1"/>
  <c r="R3" i="41"/>
  <c r="R2" i="41" s="1"/>
  <c r="J3" i="41"/>
  <c r="J2" i="41" s="1"/>
  <c r="J15" i="41" s="1"/>
  <c r="F3" i="41"/>
  <c r="F2" i="41" s="1"/>
  <c r="G3" i="41"/>
  <c r="G2" i="41" s="1"/>
  <c r="R3" i="39"/>
  <c r="R2" i="39" s="1"/>
  <c r="R20" i="39" s="1"/>
  <c r="N14" i="48" s="1"/>
  <c r="J3" i="39"/>
  <c r="J2" i="39" s="1"/>
  <c r="J40" i="39" s="1"/>
  <c r="F3" i="39"/>
  <c r="F2" i="39" s="1"/>
  <c r="L3" i="39"/>
  <c r="L2" i="39" s="1"/>
  <c r="L15" i="39" s="1"/>
  <c r="G3" i="39"/>
  <c r="G2" i="39" s="1"/>
  <c r="G41" i="39" s="1"/>
  <c r="K3" i="39"/>
  <c r="K2" i="39" s="1"/>
  <c r="K15" i="39" s="1"/>
  <c r="E3" i="39"/>
  <c r="E2" i="39" s="1"/>
  <c r="M3" i="39"/>
  <c r="M2" i="39" s="1"/>
  <c r="M15" i="39" s="1"/>
  <c r="I3" i="39"/>
  <c r="I2" i="39" s="1"/>
  <c r="I15" i="39" s="1"/>
  <c r="H3" i="39"/>
  <c r="H2" i="39" s="1"/>
  <c r="H41" i="39" s="1"/>
  <c r="R20" i="41" l="1"/>
  <c r="R19" i="41"/>
  <c r="N13" i="41"/>
  <c r="O14" i="39"/>
  <c r="O42" i="39"/>
  <c r="O12" i="39"/>
  <c r="O12" i="41"/>
  <c r="M15" i="41"/>
  <c r="N15" i="41"/>
  <c r="N40" i="41"/>
  <c r="J41" i="39"/>
  <c r="H41" i="41"/>
  <c r="O44" i="41"/>
  <c r="O44" i="39"/>
  <c r="O43" i="41"/>
  <c r="N13" i="39"/>
  <c r="N18" i="39" s="1"/>
  <c r="N26" i="39" s="1"/>
  <c r="N15" i="39"/>
  <c r="L41" i="41"/>
  <c r="P44" i="39"/>
  <c r="P44" i="41"/>
  <c r="J16" i="39"/>
  <c r="J8" i="39"/>
  <c r="N37" i="39"/>
  <c r="N37" i="41"/>
  <c r="J40" i="41"/>
  <c r="I15" i="41"/>
  <c r="L40" i="41"/>
  <c r="Q16" i="39"/>
  <c r="Q8" i="39"/>
  <c r="Q39" i="39"/>
  <c r="Q15" i="39"/>
  <c r="Q14" i="39"/>
  <c r="Q13" i="39"/>
  <c r="Q37" i="39"/>
  <c r="Q40" i="39"/>
  <c r="Q43" i="39"/>
  <c r="Q38" i="39"/>
  <c r="Q42" i="39"/>
  <c r="Q41" i="39"/>
  <c r="Q12" i="39"/>
  <c r="Q18" i="39" s="1"/>
  <c r="Q26" i="39" s="1"/>
  <c r="Q49" i="39"/>
  <c r="Q51" i="39"/>
  <c r="N41" i="41"/>
  <c r="O14" i="41"/>
  <c r="L41" i="39"/>
  <c r="L40" i="39"/>
  <c r="N41" i="39"/>
  <c r="O38" i="41"/>
  <c r="O38" i="39"/>
  <c r="K40" i="39"/>
  <c r="N14" i="39"/>
  <c r="O42" i="41"/>
  <c r="N12" i="41"/>
  <c r="K41" i="39"/>
  <c r="N44" i="41"/>
  <c r="N44" i="39"/>
  <c r="H16" i="39"/>
  <c r="H8" i="39"/>
  <c r="Q16" i="41"/>
  <c r="Q8" i="41"/>
  <c r="Q39" i="41"/>
  <c r="Q15" i="41"/>
  <c r="Q12" i="41"/>
  <c r="Q13" i="41"/>
  <c r="Q38" i="41"/>
  <c r="Q42" i="41"/>
  <c r="Q40" i="41"/>
  <c r="Q14" i="41"/>
  <c r="Q43" i="41"/>
  <c r="Q37" i="41"/>
  <c r="Q41" i="41"/>
  <c r="Q49" i="41"/>
  <c r="Q51" i="41"/>
  <c r="G15" i="39"/>
  <c r="J15" i="39"/>
  <c r="K41" i="41"/>
  <c r="N14" i="41"/>
  <c r="G16" i="41"/>
  <c r="G8" i="41"/>
  <c r="O16" i="41"/>
  <c r="O8" i="41"/>
  <c r="O39" i="41"/>
  <c r="H15" i="39"/>
  <c r="G15" i="41"/>
  <c r="N38" i="39"/>
  <c r="N38" i="41"/>
  <c r="I16" i="39"/>
  <c r="I8" i="39"/>
  <c r="M16" i="39"/>
  <c r="M8" i="39"/>
  <c r="F15" i="41"/>
  <c r="F8" i="41"/>
  <c r="F41" i="41"/>
  <c r="F40" i="41"/>
  <c r="F34" i="41"/>
  <c r="F32" i="41"/>
  <c r="F33" i="41"/>
  <c r="L16" i="41"/>
  <c r="L8" i="41"/>
  <c r="D49" i="39"/>
  <c r="D33" i="39"/>
  <c r="D31" i="39"/>
  <c r="D35" i="39"/>
  <c r="D32" i="39"/>
  <c r="P16" i="41"/>
  <c r="P8" i="41"/>
  <c r="P39" i="41"/>
  <c r="P41" i="41"/>
  <c r="P12" i="41"/>
  <c r="P37" i="41"/>
  <c r="P40" i="41"/>
  <c r="P13" i="41"/>
  <c r="P42" i="41"/>
  <c r="P43" i="41"/>
  <c r="P15" i="41"/>
  <c r="P14" i="41"/>
  <c r="P38" i="41"/>
  <c r="H15" i="41"/>
  <c r="O13" i="39"/>
  <c r="N16" i="39"/>
  <c r="N8" i="39"/>
  <c r="N39" i="39"/>
  <c r="E34" i="39"/>
  <c r="E35" i="39"/>
  <c r="E32" i="39"/>
  <c r="E33" i="39"/>
  <c r="J16" i="41"/>
  <c r="J8" i="41"/>
  <c r="K16" i="41"/>
  <c r="K8" i="41"/>
  <c r="M41" i="39"/>
  <c r="M40" i="39"/>
  <c r="N43" i="41"/>
  <c r="H40" i="39"/>
  <c r="K15" i="41"/>
  <c r="I41" i="39"/>
  <c r="N42" i="39"/>
  <c r="K16" i="39"/>
  <c r="K8" i="39"/>
  <c r="M16" i="41"/>
  <c r="M8" i="41"/>
  <c r="M41" i="41"/>
  <c r="G40" i="39"/>
  <c r="N43" i="39"/>
  <c r="O15" i="41"/>
  <c r="I41" i="41"/>
  <c r="O13" i="41"/>
  <c r="N40" i="39"/>
  <c r="G16" i="39"/>
  <c r="G8" i="39"/>
  <c r="H16" i="41"/>
  <c r="H8" i="41"/>
  <c r="D49" i="41"/>
  <c r="D31" i="41"/>
  <c r="D33" i="41"/>
  <c r="D35" i="41"/>
  <c r="D32" i="41"/>
  <c r="G40" i="41"/>
  <c r="Q44" i="41"/>
  <c r="Q44" i="39"/>
  <c r="O37" i="39"/>
  <c r="O37" i="41"/>
  <c r="N16" i="41"/>
  <c r="N8" i="41"/>
  <c r="N39" i="41"/>
  <c r="E34" i="41"/>
  <c r="E35" i="41"/>
  <c r="E32" i="41"/>
  <c r="E33" i="41"/>
  <c r="P16" i="39"/>
  <c r="P8" i="39"/>
  <c r="P39" i="39"/>
  <c r="P13" i="39"/>
  <c r="P40" i="39"/>
  <c r="P43" i="39"/>
  <c r="P41" i="39"/>
  <c r="P12" i="39"/>
  <c r="P14" i="39"/>
  <c r="P42" i="39"/>
  <c r="P15" i="39"/>
  <c r="P38" i="39"/>
  <c r="P37" i="39"/>
  <c r="L16" i="39"/>
  <c r="L8" i="39"/>
  <c r="F15" i="39"/>
  <c r="F8" i="39"/>
  <c r="F41" i="39"/>
  <c r="F40" i="39"/>
  <c r="F32" i="39"/>
  <c r="F34" i="39"/>
  <c r="F33" i="39"/>
  <c r="I16" i="41"/>
  <c r="I8" i="41"/>
  <c r="O16" i="39"/>
  <c r="O8" i="39"/>
  <c r="O39" i="39"/>
  <c r="J41" i="41"/>
  <c r="G41" i="41"/>
  <c r="I40" i="39"/>
  <c r="O43" i="39"/>
  <c r="L5" i="41"/>
  <c r="L4" i="41"/>
  <c r="L6" i="41"/>
  <c r="L7" i="41"/>
  <c r="Q5" i="39"/>
  <c r="Q4" i="39"/>
  <c r="Q6" i="39"/>
  <c r="Q7" i="39"/>
  <c r="K4" i="41"/>
  <c r="K5" i="41"/>
  <c r="K6" i="41"/>
  <c r="K7" i="41"/>
  <c r="J43" i="39"/>
  <c r="J5" i="39"/>
  <c r="J4" i="39"/>
  <c r="J6" i="39"/>
  <c r="J7" i="39"/>
  <c r="M4" i="41"/>
  <c r="M5" i="41"/>
  <c r="M6" i="41"/>
  <c r="M7" i="41"/>
  <c r="N5" i="41"/>
  <c r="N4" i="41"/>
  <c r="N6" i="41"/>
  <c r="N7" i="41"/>
  <c r="G5" i="39"/>
  <c r="G4" i="39"/>
  <c r="G7" i="39"/>
  <c r="G6" i="39"/>
  <c r="I4" i="41"/>
  <c r="I5" i="41"/>
  <c r="I6" i="41"/>
  <c r="I7" i="41"/>
  <c r="H4" i="41"/>
  <c r="H5" i="41"/>
  <c r="H6" i="41"/>
  <c r="H7" i="41"/>
  <c r="N4" i="39"/>
  <c r="N5" i="39"/>
  <c r="N6" i="39"/>
  <c r="N7" i="39"/>
  <c r="Q4" i="41"/>
  <c r="Q5" i="41"/>
  <c r="Q6" i="41"/>
  <c r="Q7" i="41"/>
  <c r="O5" i="41"/>
  <c r="O4" i="41"/>
  <c r="O6" i="41"/>
  <c r="O7" i="41"/>
  <c r="P4" i="41"/>
  <c r="P5" i="41"/>
  <c r="P6" i="41"/>
  <c r="P7" i="41"/>
  <c r="H43" i="39"/>
  <c r="H5" i="39"/>
  <c r="H4" i="39"/>
  <c r="H6" i="39"/>
  <c r="H7" i="39"/>
  <c r="I43" i="39"/>
  <c r="I5" i="39"/>
  <c r="I4" i="39"/>
  <c r="I6" i="39"/>
  <c r="I7" i="39"/>
  <c r="G43" i="41"/>
  <c r="G4" i="41"/>
  <c r="G7" i="41"/>
  <c r="G5" i="41"/>
  <c r="G6" i="41"/>
  <c r="L5" i="39"/>
  <c r="L4" i="39"/>
  <c r="L6" i="39"/>
  <c r="L7" i="39"/>
  <c r="M5" i="39"/>
  <c r="M4" i="39"/>
  <c r="M6" i="39"/>
  <c r="M7" i="39"/>
  <c r="F6" i="41"/>
  <c r="F4" i="41"/>
  <c r="F5" i="41"/>
  <c r="F7" i="41"/>
  <c r="F4" i="39"/>
  <c r="F6" i="39"/>
  <c r="F5" i="39"/>
  <c r="F7" i="39"/>
  <c r="J4" i="41"/>
  <c r="J5" i="41"/>
  <c r="J6" i="41"/>
  <c r="J7" i="41"/>
  <c r="P4" i="39"/>
  <c r="P5" i="39"/>
  <c r="P6" i="39"/>
  <c r="P7" i="39"/>
  <c r="K43" i="39"/>
  <c r="K4" i="39"/>
  <c r="K5" i="39"/>
  <c r="K6" i="39"/>
  <c r="K7" i="39"/>
  <c r="O4" i="39"/>
  <c r="O5" i="39"/>
  <c r="O6" i="39"/>
  <c r="O7" i="39"/>
  <c r="Q3" i="46"/>
  <c r="Q2" i="46" s="1"/>
  <c r="O3" i="46"/>
  <c r="O2" i="46" s="1"/>
  <c r="O14" i="46" s="1"/>
  <c r="O8" i="48" s="1"/>
  <c r="P3" i="46"/>
  <c r="P2" i="46" s="1"/>
  <c r="N3" i="46"/>
  <c r="N2" i="46" s="1"/>
  <c r="N42" i="46" s="1"/>
  <c r="N36" i="48" s="1"/>
  <c r="J49" i="39"/>
  <c r="H51" i="41"/>
  <c r="L51" i="41"/>
  <c r="H49" i="39"/>
  <c r="G51" i="39"/>
  <c r="M49" i="41"/>
  <c r="L49" i="41"/>
  <c r="G49" i="39"/>
  <c r="M51" i="41"/>
  <c r="K51" i="41"/>
  <c r="K49" i="41"/>
  <c r="I49" i="39"/>
  <c r="F49" i="39"/>
  <c r="F51" i="41"/>
  <c r="I51" i="41"/>
  <c r="M45" i="39"/>
  <c r="M38" i="39"/>
  <c r="M13" i="39"/>
  <c r="M37" i="39"/>
  <c r="M14" i="39"/>
  <c r="M39" i="39"/>
  <c r="M44" i="39"/>
  <c r="L45" i="39"/>
  <c r="L44" i="39"/>
  <c r="L37" i="39"/>
  <c r="L38" i="39"/>
  <c r="L14" i="39"/>
  <c r="L39" i="39"/>
  <c r="L13" i="39"/>
  <c r="F45" i="41"/>
  <c r="F42" i="41"/>
  <c r="F13" i="41"/>
  <c r="F37" i="41"/>
  <c r="F38" i="41"/>
  <c r="F43" i="41"/>
  <c r="F44" i="41"/>
  <c r="F14" i="41"/>
  <c r="F39" i="41"/>
  <c r="E45" i="41"/>
  <c r="E13" i="41"/>
  <c r="E14" i="41"/>
  <c r="E37" i="41"/>
  <c r="E39" i="41"/>
  <c r="E43" i="41"/>
  <c r="E44" i="41"/>
  <c r="E38" i="41"/>
  <c r="E42" i="41"/>
  <c r="D51" i="41"/>
  <c r="D45" i="41"/>
  <c r="D39" i="41"/>
  <c r="D14" i="41"/>
  <c r="D38" i="41"/>
  <c r="D13" i="41"/>
  <c r="E45" i="39"/>
  <c r="E37" i="39"/>
  <c r="E39" i="39"/>
  <c r="E43" i="39"/>
  <c r="E42" i="39"/>
  <c r="E44" i="39"/>
  <c r="E38" i="39"/>
  <c r="E13" i="39"/>
  <c r="E14" i="39"/>
  <c r="F45" i="39"/>
  <c r="F14" i="39"/>
  <c r="F38" i="39"/>
  <c r="F39" i="39"/>
  <c r="F43" i="39"/>
  <c r="F44" i="39"/>
  <c r="F37" i="39"/>
  <c r="F42" i="39"/>
  <c r="F13" i="39"/>
  <c r="J45" i="41"/>
  <c r="J38" i="41"/>
  <c r="J14" i="41"/>
  <c r="J37" i="41"/>
  <c r="J13" i="41"/>
  <c r="J44" i="41"/>
  <c r="J39" i="41"/>
  <c r="I45" i="41"/>
  <c r="I39" i="41"/>
  <c r="I38" i="41"/>
  <c r="I37" i="41"/>
  <c r="I13" i="41"/>
  <c r="I44" i="41"/>
  <c r="I14" i="41"/>
  <c r="J43" i="41"/>
  <c r="L45" i="41"/>
  <c r="L43" i="41"/>
  <c r="L44" i="41"/>
  <c r="L42" i="41"/>
  <c r="L13" i="41"/>
  <c r="L39" i="41"/>
  <c r="L14" i="41"/>
  <c r="L38" i="41"/>
  <c r="L37" i="41"/>
  <c r="H45" i="39"/>
  <c r="H13" i="39"/>
  <c r="H44" i="39"/>
  <c r="H39" i="39"/>
  <c r="H14" i="39"/>
  <c r="H37" i="39"/>
  <c r="H38" i="39"/>
  <c r="J45" i="39"/>
  <c r="J13" i="39"/>
  <c r="J39" i="39"/>
  <c r="J38" i="39"/>
  <c r="J14" i="39"/>
  <c r="J44" i="39"/>
  <c r="J37" i="39"/>
  <c r="L43" i="39"/>
  <c r="K45" i="41"/>
  <c r="K44" i="41"/>
  <c r="K43" i="41"/>
  <c r="K42" i="41"/>
  <c r="K14" i="41"/>
  <c r="K13" i="41"/>
  <c r="K39" i="41"/>
  <c r="K38" i="41"/>
  <c r="K37" i="41"/>
  <c r="K45" i="39"/>
  <c r="K14" i="39"/>
  <c r="K13" i="39"/>
  <c r="K44" i="39"/>
  <c r="K37" i="39"/>
  <c r="K38" i="39"/>
  <c r="K39" i="39"/>
  <c r="I45" i="39"/>
  <c r="I44" i="39"/>
  <c r="I14" i="39"/>
  <c r="I13" i="39"/>
  <c r="I39" i="39"/>
  <c r="I37" i="39"/>
  <c r="I38" i="39"/>
  <c r="G45" i="39"/>
  <c r="G13" i="39"/>
  <c r="G39" i="39"/>
  <c r="G37" i="39"/>
  <c r="G14" i="39"/>
  <c r="G38" i="39"/>
  <c r="G44" i="39"/>
  <c r="G45" i="41"/>
  <c r="G39" i="41"/>
  <c r="G13" i="41"/>
  <c r="G37" i="41"/>
  <c r="G38" i="41"/>
  <c r="G14" i="41"/>
  <c r="G44" i="41"/>
  <c r="H45" i="41"/>
  <c r="H14" i="41"/>
  <c r="H37" i="41"/>
  <c r="H13" i="41"/>
  <c r="H44" i="41"/>
  <c r="H38" i="41"/>
  <c r="H39" i="41"/>
  <c r="M43" i="39"/>
  <c r="G43" i="39"/>
  <c r="I43" i="41"/>
  <c r="H43" i="41"/>
  <c r="M45" i="41"/>
  <c r="M43" i="41"/>
  <c r="M44" i="41"/>
  <c r="M42" i="41"/>
  <c r="M14" i="41"/>
  <c r="M39" i="41"/>
  <c r="M13" i="41"/>
  <c r="M38" i="41"/>
  <c r="M37" i="41"/>
  <c r="D45" i="39"/>
  <c r="D39" i="39"/>
  <c r="D13" i="39"/>
  <c r="D38" i="39"/>
  <c r="D14" i="39"/>
  <c r="G12" i="39"/>
  <c r="G12" i="41"/>
  <c r="L12" i="41"/>
  <c r="L12" i="39"/>
  <c r="F12" i="41"/>
  <c r="K12" i="41"/>
  <c r="F12" i="39"/>
  <c r="J12" i="41"/>
  <c r="M12" i="41"/>
  <c r="H12" i="39"/>
  <c r="J12" i="39"/>
  <c r="D12" i="41"/>
  <c r="I12" i="39"/>
  <c r="H12" i="41"/>
  <c r="D12" i="39"/>
  <c r="M12" i="39"/>
  <c r="E12" i="41"/>
  <c r="E12" i="39"/>
  <c r="I12" i="41"/>
  <c r="K12" i="39"/>
  <c r="D51" i="39"/>
  <c r="D44" i="41"/>
  <c r="D42" i="41"/>
  <c r="D43" i="41"/>
  <c r="D42" i="39"/>
  <c r="D43" i="39"/>
  <c r="D44" i="39"/>
  <c r="B16" i="48"/>
  <c r="D37" i="41"/>
  <c r="D37" i="39"/>
  <c r="D2" i="46"/>
  <c r="M3" i="46"/>
  <c r="M2" i="46" s="1"/>
  <c r="M15" i="46" s="1"/>
  <c r="M9" i="48" s="1"/>
  <c r="L3" i="46"/>
  <c r="L2" i="46" s="1"/>
  <c r="L41" i="46" s="1"/>
  <c r="K3" i="46"/>
  <c r="K2" i="46" s="1"/>
  <c r="K15" i="46" s="1"/>
  <c r="K9" i="48" s="1"/>
  <c r="G42" i="39"/>
  <c r="G42" i="41"/>
  <c r="L17" i="48"/>
  <c r="L14" i="48"/>
  <c r="M14" i="48"/>
  <c r="L15" i="48"/>
  <c r="M17" i="48"/>
  <c r="M15" i="48"/>
  <c r="R3" i="46"/>
  <c r="R2" i="46" s="1"/>
  <c r="J3" i="46"/>
  <c r="J2" i="46" s="1"/>
  <c r="J41" i="46" s="1"/>
  <c r="F3" i="46"/>
  <c r="F2" i="46" s="1"/>
  <c r="E3" i="46"/>
  <c r="E2" i="46" s="1"/>
  <c r="I3" i="46"/>
  <c r="I2" i="46" s="1"/>
  <c r="G3" i="46"/>
  <c r="G2" i="46" s="1"/>
  <c r="G15" i="46" s="1"/>
  <c r="H3" i="46"/>
  <c r="H2" i="46" s="1"/>
  <c r="H40" i="46" s="1"/>
  <c r="R20" i="46" l="1"/>
  <c r="R19" i="46"/>
  <c r="R13" i="48" s="1"/>
  <c r="N18" i="41"/>
  <c r="N26" i="41" s="1"/>
  <c r="P18" i="41"/>
  <c r="P26" i="41" s="1"/>
  <c r="Q18" i="41"/>
  <c r="Q26" i="41" s="1"/>
  <c r="O18" i="41"/>
  <c r="O26" i="41" s="1"/>
  <c r="P18" i="39"/>
  <c r="P26" i="39" s="1"/>
  <c r="O18" i="39"/>
  <c r="O26" i="39" s="1"/>
  <c r="N41" i="46"/>
  <c r="N35" i="48" s="1"/>
  <c r="J15" i="46"/>
  <c r="J9" i="48" s="1"/>
  <c r="K40" i="46"/>
  <c r="J40" i="46"/>
  <c r="J34" i="48" s="1"/>
  <c r="O51" i="39"/>
  <c r="O51" i="41"/>
  <c r="O51" i="46"/>
  <c r="O45" i="48" s="1"/>
  <c r="G41" i="46"/>
  <c r="G35" i="48" s="1"/>
  <c r="L35" i="48"/>
  <c r="O43" i="46"/>
  <c r="O37" i="48" s="1"/>
  <c r="O44" i="46"/>
  <c r="O38" i="48" s="1"/>
  <c r="Q16" i="46"/>
  <c r="Q10" i="48" s="1"/>
  <c r="Q8" i="46"/>
  <c r="Q39" i="46"/>
  <c r="Q33" i="48" s="1"/>
  <c r="Q14" i="46"/>
  <c r="Q8" i="48" s="1"/>
  <c r="Q15" i="46"/>
  <c r="Q9" i="48" s="1"/>
  <c r="Q41" i="46"/>
  <c r="Q35" i="48" s="1"/>
  <c r="Q43" i="46"/>
  <c r="Q37" i="48" s="1"/>
  <c r="Q40" i="46"/>
  <c r="Q34" i="48" s="1"/>
  <c r="Q42" i="46"/>
  <c r="Q36" i="48" s="1"/>
  <c r="Q13" i="46"/>
  <c r="Q7" i="48" s="1"/>
  <c r="Q38" i="46"/>
  <c r="Q32" i="48" s="1"/>
  <c r="Q37" i="46"/>
  <c r="Q31" i="48" s="1"/>
  <c r="Q12" i="46"/>
  <c r="Q49" i="46"/>
  <c r="Q43" i="48" s="1"/>
  <c r="Q51" i="46"/>
  <c r="Q45" i="48" s="1"/>
  <c r="G40" i="46"/>
  <c r="G34" i="48" s="1"/>
  <c r="O15" i="46"/>
  <c r="O9" i="48" s="1"/>
  <c r="N51" i="46"/>
  <c r="N51" i="39"/>
  <c r="N51" i="41"/>
  <c r="H16" i="46"/>
  <c r="H10" i="48" s="1"/>
  <c r="H8" i="46"/>
  <c r="M41" i="46"/>
  <c r="M35" i="48" s="1"/>
  <c r="N43" i="46"/>
  <c r="N37" i="48" s="1"/>
  <c r="N49" i="46"/>
  <c r="N49" i="39"/>
  <c r="N49" i="41"/>
  <c r="O41" i="46"/>
  <c r="O35" i="48" s="1"/>
  <c r="O49" i="46"/>
  <c r="O43" i="48" s="1"/>
  <c r="O49" i="39"/>
  <c r="O49" i="41"/>
  <c r="G16" i="46"/>
  <c r="G10" i="48" s="1"/>
  <c r="G8" i="46"/>
  <c r="O42" i="46"/>
  <c r="O36" i="48" s="1"/>
  <c r="L40" i="46"/>
  <c r="L34" i="48" s="1"/>
  <c r="I16" i="46"/>
  <c r="I10" i="48" s="1"/>
  <c r="I8" i="46"/>
  <c r="O40" i="46"/>
  <c r="O34" i="48" s="1"/>
  <c r="J35" i="48"/>
  <c r="E32" i="46"/>
  <c r="E26" i="48" s="1"/>
  <c r="E35" i="46"/>
  <c r="E29" i="48" s="1"/>
  <c r="E33" i="46"/>
  <c r="E27" i="48" s="1"/>
  <c r="E34" i="46"/>
  <c r="E28" i="48" s="1"/>
  <c r="L15" i="46"/>
  <c r="L9" i="48" s="1"/>
  <c r="P44" i="46"/>
  <c r="P38" i="48" s="1"/>
  <c r="N15" i="46"/>
  <c r="N9" i="48" s="1"/>
  <c r="F15" i="46"/>
  <c r="F9" i="48" s="1"/>
  <c r="F8" i="46"/>
  <c r="F41" i="46"/>
  <c r="F35" i="48" s="1"/>
  <c r="F40" i="46"/>
  <c r="F34" i="48" s="1"/>
  <c r="F32" i="46"/>
  <c r="F26" i="48" s="1"/>
  <c r="F33" i="46"/>
  <c r="F27" i="48" s="1"/>
  <c r="F34" i="46"/>
  <c r="F28" i="48" s="1"/>
  <c r="J16" i="46"/>
  <c r="J10" i="48" s="1"/>
  <c r="J8" i="46"/>
  <c r="N38" i="46"/>
  <c r="N32" i="48" s="1"/>
  <c r="K34" i="48"/>
  <c r="N13" i="46"/>
  <c r="N7" i="48" s="1"/>
  <c r="O37" i="46"/>
  <c r="O31" i="48" s="1"/>
  <c r="G9" i="48"/>
  <c r="H41" i="46"/>
  <c r="H35" i="48" s="1"/>
  <c r="K16" i="46"/>
  <c r="K10" i="48" s="1"/>
  <c r="K8" i="46"/>
  <c r="K41" i="46"/>
  <c r="K35" i="48" s="1"/>
  <c r="H15" i="46"/>
  <c r="H9" i="48" s="1"/>
  <c r="N40" i="46"/>
  <c r="N34" i="48" s="1"/>
  <c r="L16" i="46"/>
  <c r="L10" i="48" s="1"/>
  <c r="L8" i="46"/>
  <c r="O12" i="46"/>
  <c r="O13" i="46"/>
  <c r="O7" i="48" s="1"/>
  <c r="M16" i="46"/>
  <c r="M10" i="48" s="1"/>
  <c r="M8" i="46"/>
  <c r="N44" i="46"/>
  <c r="N38" i="48" s="1"/>
  <c r="O38" i="46"/>
  <c r="O32" i="48" s="1"/>
  <c r="D33" i="46"/>
  <c r="D27" i="48" s="1"/>
  <c r="D35" i="46"/>
  <c r="D29" i="48" s="1"/>
  <c r="D32" i="46"/>
  <c r="D26" i="48" s="1"/>
  <c r="D31" i="46"/>
  <c r="D25" i="48" s="1"/>
  <c r="B25" i="48" s="1"/>
  <c r="B25" i="47" s="1"/>
  <c r="N16" i="46"/>
  <c r="N10" i="48" s="1"/>
  <c r="N8" i="46"/>
  <c r="N39" i="46"/>
  <c r="N33" i="48" s="1"/>
  <c r="P51" i="39"/>
  <c r="P51" i="46"/>
  <c r="P45" i="48" s="1"/>
  <c r="P51" i="41"/>
  <c r="N12" i="46"/>
  <c r="P16" i="46"/>
  <c r="P10" i="48" s="1"/>
  <c r="P8" i="46"/>
  <c r="P39" i="46"/>
  <c r="P33" i="48" s="1"/>
  <c r="P38" i="46"/>
  <c r="P32" i="48" s="1"/>
  <c r="P14" i="46"/>
  <c r="P8" i="48" s="1"/>
  <c r="P15" i="46"/>
  <c r="P9" i="48" s="1"/>
  <c r="P40" i="46"/>
  <c r="P34" i="48" s="1"/>
  <c r="P12" i="46"/>
  <c r="P41" i="46"/>
  <c r="P35" i="48" s="1"/>
  <c r="P37" i="46"/>
  <c r="P31" i="48" s="1"/>
  <c r="P13" i="46"/>
  <c r="P7" i="48" s="1"/>
  <c r="P43" i="46"/>
  <c r="P37" i="48" s="1"/>
  <c r="P42" i="46"/>
  <c r="P36" i="48" s="1"/>
  <c r="P49" i="46"/>
  <c r="P43" i="48" s="1"/>
  <c r="P49" i="39"/>
  <c r="P49" i="41"/>
  <c r="I15" i="46"/>
  <c r="I9" i="48" s="1"/>
  <c r="N37" i="46"/>
  <c r="N31" i="48" s="1"/>
  <c r="I40" i="46"/>
  <c r="I34" i="48" s="1"/>
  <c r="O16" i="46"/>
  <c r="O10" i="48" s="1"/>
  <c r="O8" i="46"/>
  <c r="O39" i="46"/>
  <c r="O33" i="48" s="1"/>
  <c r="Q44" i="46"/>
  <c r="Q38" i="48" s="1"/>
  <c r="H34" i="48"/>
  <c r="I41" i="46"/>
  <c r="I35" i="48" s="1"/>
  <c r="M40" i="46"/>
  <c r="M34" i="48" s="1"/>
  <c r="N14" i="46"/>
  <c r="N8" i="48" s="1"/>
  <c r="K4" i="46"/>
  <c r="K5" i="46"/>
  <c r="K6" i="46"/>
  <c r="K7" i="46"/>
  <c r="L5" i="46"/>
  <c r="L4" i="46"/>
  <c r="L6" i="46"/>
  <c r="L7" i="46"/>
  <c r="M4" i="46"/>
  <c r="M5" i="46"/>
  <c r="M6" i="46"/>
  <c r="M7" i="46"/>
  <c r="N4" i="46"/>
  <c r="N5" i="46"/>
  <c r="N6" i="46"/>
  <c r="N7" i="46"/>
  <c r="P5" i="46"/>
  <c r="P4" i="46"/>
  <c r="P6" i="46"/>
  <c r="P7" i="46"/>
  <c r="H43" i="46"/>
  <c r="H37" i="48" s="1"/>
  <c r="H5" i="46"/>
  <c r="H4" i="46"/>
  <c r="H6" i="46"/>
  <c r="H7" i="46"/>
  <c r="O5" i="46"/>
  <c r="O4" i="46"/>
  <c r="O6" i="46"/>
  <c r="O7" i="46"/>
  <c r="G5" i="46"/>
  <c r="G7" i="46"/>
  <c r="G4" i="46"/>
  <c r="G6" i="46"/>
  <c r="Q5" i="46"/>
  <c r="Q4" i="46"/>
  <c r="Q6" i="46"/>
  <c r="Q7" i="46"/>
  <c r="I5" i="46"/>
  <c r="I4" i="46"/>
  <c r="I6" i="46"/>
  <c r="I7" i="46"/>
  <c r="F7" i="46"/>
  <c r="F5" i="46"/>
  <c r="F4" i="46"/>
  <c r="F6" i="46"/>
  <c r="J4" i="46"/>
  <c r="J5" i="46"/>
  <c r="J6" i="46"/>
  <c r="J7" i="46"/>
  <c r="J49" i="41"/>
  <c r="J49" i="46"/>
  <c r="J43" i="48" s="1"/>
  <c r="H51" i="39"/>
  <c r="H51" i="46"/>
  <c r="J18" i="39"/>
  <c r="J26" i="39" s="1"/>
  <c r="L18" i="41"/>
  <c r="L26" i="41" s="1"/>
  <c r="I18" i="41"/>
  <c r="I26" i="41" s="1"/>
  <c r="H18" i="39"/>
  <c r="H26" i="39" s="1"/>
  <c r="K18" i="39"/>
  <c r="K26" i="39" s="1"/>
  <c r="D18" i="39"/>
  <c r="D26" i="39" s="1"/>
  <c r="K18" i="41"/>
  <c r="K26" i="41" s="1"/>
  <c r="G18" i="41"/>
  <c r="G26" i="41" s="1"/>
  <c r="E18" i="39"/>
  <c r="E26" i="39" s="1"/>
  <c r="F18" i="41"/>
  <c r="F26" i="41" s="1"/>
  <c r="E18" i="41"/>
  <c r="E26" i="41" s="1"/>
  <c r="H18" i="41"/>
  <c r="H26" i="41" s="1"/>
  <c r="M18" i="41"/>
  <c r="M26" i="41" s="1"/>
  <c r="G18" i="39"/>
  <c r="G26" i="39" s="1"/>
  <c r="M18" i="39"/>
  <c r="M26" i="39" s="1"/>
  <c r="I18" i="39"/>
  <c r="I26" i="39" s="1"/>
  <c r="D18" i="41"/>
  <c r="D26" i="41" s="1"/>
  <c r="J18" i="41"/>
  <c r="J26" i="41" s="1"/>
  <c r="L18" i="39"/>
  <c r="L26" i="39" s="1"/>
  <c r="F18" i="39"/>
  <c r="F26" i="39" s="1"/>
  <c r="M51" i="39"/>
  <c r="L49" i="46"/>
  <c r="J51" i="39"/>
  <c r="E51" i="41"/>
  <c r="E49" i="39"/>
  <c r="G51" i="41"/>
  <c r="I49" i="46"/>
  <c r="I43" i="48" s="1"/>
  <c r="H49" i="46"/>
  <c r="H43" i="48" s="1"/>
  <c r="H49" i="41"/>
  <c r="L51" i="46"/>
  <c r="L51" i="39"/>
  <c r="J51" i="41"/>
  <c r="I51" i="39"/>
  <c r="F49" i="41"/>
  <c r="K49" i="46"/>
  <c r="M49" i="46"/>
  <c r="F51" i="46"/>
  <c r="F51" i="39"/>
  <c r="G49" i="46"/>
  <c r="G43" i="48" s="1"/>
  <c r="K51" i="46"/>
  <c r="M49" i="39"/>
  <c r="E49" i="46"/>
  <c r="I49" i="41"/>
  <c r="M51" i="46"/>
  <c r="E51" i="39"/>
  <c r="L49" i="39"/>
  <c r="K49" i="39"/>
  <c r="K51" i="39"/>
  <c r="G49" i="41"/>
  <c r="E51" i="46"/>
  <c r="G51" i="46"/>
  <c r="G45" i="48" s="1"/>
  <c r="E49" i="41"/>
  <c r="F49" i="46"/>
  <c r="F43" i="48" s="1"/>
  <c r="I51" i="46"/>
  <c r="K45" i="46"/>
  <c r="K39" i="48" s="1"/>
  <c r="K44" i="46"/>
  <c r="K38" i="48" s="1"/>
  <c r="K39" i="46"/>
  <c r="K33" i="48" s="1"/>
  <c r="K14" i="46"/>
  <c r="K8" i="48" s="1"/>
  <c r="K13" i="46"/>
  <c r="K7" i="48" s="1"/>
  <c r="K37" i="46"/>
  <c r="K31" i="48" s="1"/>
  <c r="K38" i="46"/>
  <c r="K32" i="48" s="1"/>
  <c r="L45" i="46"/>
  <c r="L39" i="48" s="1"/>
  <c r="L13" i="46"/>
  <c r="L7" i="48" s="1"/>
  <c r="L38" i="46"/>
  <c r="L32" i="48" s="1"/>
  <c r="L44" i="46"/>
  <c r="L38" i="48" s="1"/>
  <c r="L39" i="46"/>
  <c r="L33" i="48" s="1"/>
  <c r="L14" i="46"/>
  <c r="L8" i="48" s="1"/>
  <c r="L37" i="46"/>
  <c r="L31" i="48" s="1"/>
  <c r="M45" i="46"/>
  <c r="M39" i="48" s="1"/>
  <c r="M14" i="46"/>
  <c r="M8" i="48" s="1"/>
  <c r="M39" i="46"/>
  <c r="M33" i="48" s="1"/>
  <c r="M38" i="46"/>
  <c r="M32" i="48" s="1"/>
  <c r="M44" i="46"/>
  <c r="M38" i="48" s="1"/>
  <c r="M13" i="46"/>
  <c r="M7" i="48" s="1"/>
  <c r="M37" i="46"/>
  <c r="M31" i="48" s="1"/>
  <c r="L43" i="46"/>
  <c r="L37" i="48" s="1"/>
  <c r="H45" i="46"/>
  <c r="H39" i="48" s="1"/>
  <c r="H13" i="46"/>
  <c r="H7" i="48" s="1"/>
  <c r="H39" i="46"/>
  <c r="H33" i="48" s="1"/>
  <c r="H14" i="46"/>
  <c r="H8" i="48" s="1"/>
  <c r="H44" i="46"/>
  <c r="H38" i="48" s="1"/>
  <c r="H38" i="46"/>
  <c r="H32" i="48" s="1"/>
  <c r="H37" i="46"/>
  <c r="H31" i="48" s="1"/>
  <c r="G45" i="46"/>
  <c r="G39" i="48" s="1"/>
  <c r="G14" i="46"/>
  <c r="G8" i="48" s="1"/>
  <c r="G13" i="46"/>
  <c r="G7" i="48" s="1"/>
  <c r="G44" i="46"/>
  <c r="G38" i="48" s="1"/>
  <c r="G39" i="46"/>
  <c r="G33" i="48" s="1"/>
  <c r="G37" i="46"/>
  <c r="G31" i="48" s="1"/>
  <c r="G38" i="46"/>
  <c r="G32" i="48" s="1"/>
  <c r="D45" i="46"/>
  <c r="D39" i="48" s="1"/>
  <c r="D38" i="46"/>
  <c r="D32" i="48" s="1"/>
  <c r="D14" i="46"/>
  <c r="D8" i="48" s="1"/>
  <c r="D13" i="46"/>
  <c r="D7" i="48" s="1"/>
  <c r="D39" i="46"/>
  <c r="D33" i="48" s="1"/>
  <c r="G43" i="46"/>
  <c r="G37" i="48" s="1"/>
  <c r="I45" i="46"/>
  <c r="I39" i="48" s="1"/>
  <c r="I44" i="46"/>
  <c r="I38" i="48" s="1"/>
  <c r="I14" i="46"/>
  <c r="I8" i="48" s="1"/>
  <c r="I38" i="46"/>
  <c r="I32" i="48" s="1"/>
  <c r="I39" i="46"/>
  <c r="I33" i="48" s="1"/>
  <c r="I13" i="46"/>
  <c r="I7" i="48" s="1"/>
  <c r="I37" i="46"/>
  <c r="I31" i="48" s="1"/>
  <c r="K43" i="46"/>
  <c r="K37" i="48" s="1"/>
  <c r="I43" i="46"/>
  <c r="I37" i="48" s="1"/>
  <c r="F45" i="46"/>
  <c r="F39" i="48" s="1"/>
  <c r="F44" i="46"/>
  <c r="F38" i="48" s="1"/>
  <c r="F37" i="46"/>
  <c r="F31" i="48" s="1"/>
  <c r="F42" i="46"/>
  <c r="F36" i="48" s="1"/>
  <c r="F14" i="46"/>
  <c r="F8" i="48" s="1"/>
  <c r="F43" i="46"/>
  <c r="F37" i="48" s="1"/>
  <c r="F38" i="46"/>
  <c r="F32" i="48" s="1"/>
  <c r="F39" i="46"/>
  <c r="F33" i="48" s="1"/>
  <c r="F13" i="46"/>
  <c r="F7" i="48" s="1"/>
  <c r="M43" i="46"/>
  <c r="M37" i="48" s="1"/>
  <c r="E45" i="46"/>
  <c r="E39" i="48" s="1"/>
  <c r="E37" i="46"/>
  <c r="E31" i="48" s="1"/>
  <c r="E42" i="46"/>
  <c r="E36" i="48" s="1"/>
  <c r="E39" i="46"/>
  <c r="E33" i="48" s="1"/>
  <c r="E38" i="46"/>
  <c r="E32" i="48" s="1"/>
  <c r="E13" i="46"/>
  <c r="E7" i="48" s="1"/>
  <c r="E14" i="46"/>
  <c r="E8" i="48" s="1"/>
  <c r="E43" i="46"/>
  <c r="E37" i="48" s="1"/>
  <c r="E44" i="46"/>
  <c r="E38" i="48" s="1"/>
  <c r="J45" i="46"/>
  <c r="J39" i="48" s="1"/>
  <c r="J13" i="46"/>
  <c r="J7" i="48" s="1"/>
  <c r="J38" i="46"/>
  <c r="J32" i="48" s="1"/>
  <c r="J39" i="46"/>
  <c r="J33" i="48" s="1"/>
  <c r="J37" i="46"/>
  <c r="J31" i="48" s="1"/>
  <c r="J44" i="46"/>
  <c r="J38" i="48" s="1"/>
  <c r="J14" i="46"/>
  <c r="J8" i="48" s="1"/>
  <c r="G42" i="46"/>
  <c r="G36" i="48" s="1"/>
  <c r="J43" i="46"/>
  <c r="J37" i="48" s="1"/>
  <c r="R14" i="48"/>
  <c r="K12" i="46"/>
  <c r="G12" i="46"/>
  <c r="L12" i="46"/>
  <c r="I12" i="46"/>
  <c r="J51" i="46"/>
  <c r="M12" i="46"/>
  <c r="E12" i="46"/>
  <c r="D12" i="46"/>
  <c r="F12" i="46"/>
  <c r="D51" i="46"/>
  <c r="D45" i="48" s="1"/>
  <c r="J12" i="46"/>
  <c r="H12" i="46"/>
  <c r="D49" i="46"/>
  <c r="D43" i="48" s="1"/>
  <c r="D42" i="46"/>
  <c r="D36" i="48" s="1"/>
  <c r="D43" i="46"/>
  <c r="D37" i="48" s="1"/>
  <c r="D44" i="46"/>
  <c r="D38" i="48" s="1"/>
  <c r="B17" i="48"/>
  <c r="B17" i="47" s="1"/>
  <c r="D37" i="46"/>
  <c r="D31" i="48" s="1"/>
  <c r="B14" i="48"/>
  <c r="B14" i="47" s="1"/>
  <c r="B15" i="48"/>
  <c r="B15" i="47" s="1"/>
  <c r="B16" i="47"/>
  <c r="H42" i="41"/>
  <c r="H42" i="46"/>
  <c r="H42" i="39"/>
  <c r="B27" i="48" l="1"/>
  <c r="B27" i="47" s="1"/>
  <c r="B28" i="48"/>
  <c r="B28" i="47" s="1"/>
  <c r="B34" i="48"/>
  <c r="B35" i="48"/>
  <c r="B35" i="47" s="1"/>
  <c r="B9" i="48"/>
  <c r="B9" i="47" s="1"/>
  <c r="B26" i="48"/>
  <c r="B26" i="47" s="1"/>
  <c r="B10" i="48"/>
  <c r="B10" i="47" s="1"/>
  <c r="N6" i="48"/>
  <c r="N12" i="48" s="1"/>
  <c r="N18" i="46"/>
  <c r="N26" i="46" s="1"/>
  <c r="Q18" i="46"/>
  <c r="Q26" i="46" s="1"/>
  <c r="Q6" i="48"/>
  <c r="Q12" i="48" s="1"/>
  <c r="Q20" i="48" s="1"/>
  <c r="O18" i="46"/>
  <c r="O26" i="46" s="1"/>
  <c r="O6" i="48"/>
  <c r="O12" i="48" s="1"/>
  <c r="O20" i="48" s="1"/>
  <c r="P18" i="46"/>
  <c r="P26" i="46" s="1"/>
  <c r="P6" i="48"/>
  <c r="P12" i="48" s="1"/>
  <c r="P20" i="48" s="1"/>
  <c r="H45" i="48"/>
  <c r="K18" i="46"/>
  <c r="K26" i="46" s="1"/>
  <c r="L18" i="46"/>
  <c r="L26" i="46" s="1"/>
  <c r="J18" i="46"/>
  <c r="J26" i="46" s="1"/>
  <c r="H18" i="46"/>
  <c r="H26" i="46" s="1"/>
  <c r="F18" i="46"/>
  <c r="F26" i="46" s="1"/>
  <c r="M18" i="46"/>
  <c r="M26" i="46" s="1"/>
  <c r="G18" i="46"/>
  <c r="G26" i="46" s="1"/>
  <c r="E6" i="48"/>
  <c r="E18" i="46"/>
  <c r="E26" i="46" s="1"/>
  <c r="D18" i="46"/>
  <c r="D26" i="46" s="1"/>
  <c r="I18" i="46"/>
  <c r="I26" i="46" s="1"/>
  <c r="B39" i="48"/>
  <c r="B39" i="47" s="1"/>
  <c r="J45" i="48"/>
  <c r="R51" i="39"/>
  <c r="N45" i="48" s="1"/>
  <c r="E43" i="48"/>
  <c r="M45" i="48"/>
  <c r="I45" i="48"/>
  <c r="K45" i="48"/>
  <c r="F45" i="48"/>
  <c r="K43" i="48"/>
  <c r="M43" i="48"/>
  <c r="E45" i="48"/>
  <c r="B38" i="48"/>
  <c r="B8" i="48"/>
  <c r="B8" i="47" s="1"/>
  <c r="B31" i="48"/>
  <c r="B31" i="47" s="1"/>
  <c r="B7" i="48"/>
  <c r="B7" i="47" s="1"/>
  <c r="I6" i="48"/>
  <c r="B32" i="48"/>
  <c r="B32" i="47" s="1"/>
  <c r="B33" i="48"/>
  <c r="B33" i="47" s="1"/>
  <c r="D6" i="48"/>
  <c r="M6" i="48"/>
  <c r="L6" i="48"/>
  <c r="G6" i="48"/>
  <c r="F6" i="48"/>
  <c r="H6" i="48"/>
  <c r="K6" i="48"/>
  <c r="J6" i="48"/>
  <c r="H36" i="48"/>
  <c r="I42" i="39"/>
  <c r="I42" i="41"/>
  <c r="I42" i="46"/>
  <c r="L43" i="48"/>
  <c r="L45" i="48"/>
  <c r="M12" i="48" l="1"/>
  <c r="M20" i="48" s="1"/>
  <c r="G12" i="48"/>
  <c r="G20" i="48" s="1"/>
  <c r="L12" i="48"/>
  <c r="L20" i="48" s="1"/>
  <c r="J12" i="48"/>
  <c r="J20" i="48" s="1"/>
  <c r="I12" i="48"/>
  <c r="I20" i="48" s="1"/>
  <c r="H12" i="48"/>
  <c r="H20" i="48" s="1"/>
  <c r="K12" i="48"/>
  <c r="K20" i="48" s="1"/>
  <c r="F12" i="48"/>
  <c r="F20" i="48" s="1"/>
  <c r="D12" i="48"/>
  <c r="D20" i="48" s="1"/>
  <c r="E12" i="48"/>
  <c r="E20" i="48" s="1"/>
  <c r="R51" i="46"/>
  <c r="R45" i="48" s="1"/>
  <c r="R51" i="41"/>
  <c r="B38" i="47"/>
  <c r="B6" i="48"/>
  <c r="B6" i="47" s="1"/>
  <c r="B45" i="48"/>
  <c r="B43" i="48"/>
  <c r="I36" i="48"/>
  <c r="J42" i="39"/>
  <c r="J42" i="41"/>
  <c r="J42" i="46"/>
  <c r="B45" i="47" l="1"/>
  <c r="B43" i="47"/>
  <c r="R49" i="39"/>
  <c r="N43" i="48" s="1"/>
  <c r="R49" i="46"/>
  <c r="R49" i="41"/>
  <c r="J36" i="48"/>
  <c r="K42" i="46"/>
  <c r="K42" i="39"/>
  <c r="R43" i="48" l="1"/>
  <c r="L42" i="39"/>
  <c r="L42" i="46"/>
  <c r="L36" i="48" l="1"/>
  <c r="M42" i="39"/>
  <c r="K36" i="48" l="1"/>
  <c r="M42" i="46"/>
  <c r="M36" i="48" s="1"/>
  <c r="B37" i="48" l="1"/>
  <c r="B36" i="48" l="1"/>
  <c r="B37" i="47"/>
  <c r="B36" i="47" l="1"/>
  <c r="D29" i="39" l="1"/>
  <c r="D29" i="41"/>
  <c r="D29" i="46" l="1"/>
  <c r="D23" i="48" l="1"/>
  <c r="B23" i="48" l="1"/>
  <c r="B23" i="47" s="1"/>
  <c r="D47" i="39" l="1"/>
  <c r="D47" i="46" l="1"/>
  <c r="D41" i="48" s="1"/>
  <c r="D47" i="41"/>
  <c r="D50" i="39" l="1"/>
  <c r="D56" i="39" s="1"/>
  <c r="D58" i="39" s="1"/>
  <c r="D50" i="46"/>
  <c r="D50" i="41"/>
  <c r="D56" i="41" s="1"/>
  <c r="D58" i="41" s="1"/>
  <c r="D44" i="48" l="1"/>
  <c r="D50" i="48" s="1"/>
  <c r="D52" i="48" s="1"/>
  <c r="D56" i="46"/>
  <c r="D58" i="46" s="1"/>
  <c r="E47" i="39"/>
  <c r="E47" i="41" l="1"/>
  <c r="E47" i="46"/>
  <c r="E41" i="48" s="1"/>
  <c r="E50" i="41" l="1"/>
  <c r="E56" i="41" s="1"/>
  <c r="E58" i="41" s="1"/>
  <c r="E50" i="39"/>
  <c r="E56" i="39" s="1"/>
  <c r="E58" i="39" s="1"/>
  <c r="E50" i="46"/>
  <c r="E56" i="46" s="1"/>
  <c r="E58" i="46" s="1"/>
  <c r="E44" i="48" l="1"/>
  <c r="E50" i="48" s="1"/>
  <c r="E52" i="48" s="1"/>
  <c r="D60" i="41" l="1"/>
  <c r="D60" i="39" l="1"/>
  <c r="F35" i="41" l="1"/>
  <c r="F35" i="39" l="1"/>
  <c r="F35" i="46" l="1"/>
  <c r="F29" i="48" s="1"/>
  <c r="B29" i="48" s="1"/>
  <c r="B29" i="47" s="1"/>
  <c r="R23" i="41" l="1"/>
  <c r="R23" i="46"/>
  <c r="R23" i="39"/>
  <c r="N17" i="48" l="1"/>
  <c r="R17" i="48"/>
  <c r="R22" i="46" l="1"/>
  <c r="R22" i="39"/>
  <c r="N16" i="48" l="1"/>
  <c r="R16" i="48"/>
  <c r="R22" i="41"/>
  <c r="F47" i="39" l="1"/>
  <c r="F47" i="41"/>
  <c r="F47" i="46"/>
  <c r="G47" i="41"/>
  <c r="G47" i="39"/>
  <c r="F50" i="46"/>
  <c r="F56" i="46" s="1"/>
  <c r="F58" i="46" s="1"/>
  <c r="F50" i="41"/>
  <c r="F56" i="41" s="1"/>
  <c r="F58" i="41" s="1"/>
  <c r="F41" i="48" l="1"/>
  <c r="F50" i="39"/>
  <c r="F44" i="48" s="1"/>
  <c r="F50" i="48" s="1"/>
  <c r="F52" i="48" s="1"/>
  <c r="G50" i="39"/>
  <c r="G56" i="39" s="1"/>
  <c r="G58" i="39" s="1"/>
  <c r="G50" i="46"/>
  <c r="G50" i="41"/>
  <c r="G56" i="41" s="1"/>
  <c r="G58" i="41" s="1"/>
  <c r="G47" i="46"/>
  <c r="F56" i="39"/>
  <c r="F58" i="39" s="1"/>
  <c r="G41" i="48" l="1"/>
  <c r="G56" i="46"/>
  <c r="G58" i="46" s="1"/>
  <c r="G44" i="48"/>
  <c r="H47" i="41"/>
  <c r="H47" i="39"/>
  <c r="G50" i="48" l="1"/>
  <c r="G52" i="48" s="1"/>
  <c r="I47" i="41"/>
  <c r="H47" i="46"/>
  <c r="H50" i="39"/>
  <c r="H50" i="41"/>
  <c r="H56" i="41" s="1"/>
  <c r="H58" i="41" s="1"/>
  <c r="H50" i="46"/>
  <c r="H41" i="48" l="1"/>
  <c r="H56" i="46"/>
  <c r="H58" i="46" s="1"/>
  <c r="I47" i="46"/>
  <c r="I47" i="39"/>
  <c r="H56" i="39"/>
  <c r="H58" i="39" s="1"/>
  <c r="H44" i="48"/>
  <c r="H50" i="48" l="1"/>
  <c r="H52" i="48" s="1"/>
  <c r="I50" i="46"/>
  <c r="I56" i="46" s="1"/>
  <c r="I58" i="46" s="1"/>
  <c r="I50" i="39"/>
  <c r="I50" i="41"/>
  <c r="I56" i="41" s="1"/>
  <c r="I58" i="41" s="1"/>
  <c r="I41" i="48"/>
  <c r="I56" i="39"/>
  <c r="I58" i="39" s="1"/>
  <c r="J47" i="41"/>
  <c r="J47" i="39"/>
  <c r="I44" i="48" l="1"/>
  <c r="I50" i="48" s="1"/>
  <c r="I52" i="48" s="1"/>
  <c r="J50" i="46"/>
  <c r="J56" i="46" s="1"/>
  <c r="J58" i="46" s="1"/>
  <c r="J50" i="39"/>
  <c r="J50" i="41"/>
  <c r="J56" i="41" s="1"/>
  <c r="J58" i="41" s="1"/>
  <c r="J47" i="46"/>
  <c r="J41" i="48" s="1"/>
  <c r="J56" i="39" l="1"/>
  <c r="J58" i="39" s="1"/>
  <c r="J44" i="48"/>
  <c r="J50" i="48" s="1"/>
  <c r="J52" i="48" s="1"/>
  <c r="K47" i="41" l="1"/>
  <c r="K47" i="39"/>
  <c r="K47" i="46"/>
  <c r="K41" i="48" l="1"/>
  <c r="K50" i="41"/>
  <c r="K56" i="41" s="1"/>
  <c r="K58" i="41" s="1"/>
  <c r="K50" i="39"/>
  <c r="K56" i="39" s="1"/>
  <c r="K58" i="39" s="1"/>
  <c r="L47" i="39"/>
  <c r="L47" i="41"/>
  <c r="K50" i="46" l="1"/>
  <c r="M47" i="39"/>
  <c r="M47" i="41"/>
  <c r="L50" i="41"/>
  <c r="L56" i="41" s="1"/>
  <c r="L58" i="41" s="1"/>
  <c r="L50" i="39"/>
  <c r="L50" i="46"/>
  <c r="L47" i="46"/>
  <c r="L41" i="48" l="1"/>
  <c r="L56" i="46"/>
  <c r="L58" i="46" s="1"/>
  <c r="K44" i="48"/>
  <c r="K50" i="48" s="1"/>
  <c r="K52" i="48" s="1"/>
  <c r="K56" i="46"/>
  <c r="K58" i="46" s="1"/>
  <c r="M50" i="39"/>
  <c r="M50" i="41"/>
  <c r="M56" i="41" s="1"/>
  <c r="M58" i="41" s="1"/>
  <c r="M50" i="46"/>
  <c r="N47" i="41"/>
  <c r="M47" i="46"/>
  <c r="L56" i="39"/>
  <c r="L58" i="39" s="1"/>
  <c r="L44" i="48"/>
  <c r="M56" i="46" l="1"/>
  <c r="M58" i="46" s="1"/>
  <c r="M41" i="48"/>
  <c r="L50" i="48"/>
  <c r="L52" i="48" s="1"/>
  <c r="N47" i="39"/>
  <c r="M56" i="39"/>
  <c r="M58" i="39" s="1"/>
  <c r="M44" i="48"/>
  <c r="B44" i="48" s="1"/>
  <c r="B44" i="47" s="1"/>
  <c r="N47" i="46"/>
  <c r="M50" i="48" l="1"/>
  <c r="M52" i="48" s="1"/>
  <c r="B41" i="48"/>
  <c r="B41" i="47" s="1"/>
  <c r="N41" i="48"/>
  <c r="N50" i="41"/>
  <c r="N56" i="41" s="1"/>
  <c r="N58" i="41" s="1"/>
  <c r="N50" i="39"/>
  <c r="N56" i="39" s="1"/>
  <c r="N58" i="39" s="1"/>
  <c r="N50" i="46" l="1"/>
  <c r="N56" i="46" s="1"/>
  <c r="N58" i="46" s="1"/>
  <c r="O47" i="39"/>
  <c r="O47" i="41" l="1"/>
  <c r="O50" i="39"/>
  <c r="O56" i="39" s="1"/>
  <c r="O58" i="39" s="1"/>
  <c r="O50" i="41"/>
  <c r="O56" i="41" s="1"/>
  <c r="O58" i="41" s="1"/>
  <c r="O50" i="46"/>
  <c r="O44" i="48" s="1"/>
  <c r="O47" i="46"/>
  <c r="O41" i="48" l="1"/>
  <c r="O50" i="48" s="1"/>
  <c r="O52" i="48" s="1"/>
  <c r="O56" i="46"/>
  <c r="O58" i="46" s="1"/>
  <c r="P47" i="39"/>
  <c r="P47" i="41"/>
  <c r="P47" i="46" l="1"/>
  <c r="P50" i="46"/>
  <c r="P44" i="48" s="1"/>
  <c r="P50" i="39"/>
  <c r="P56" i="39" s="1"/>
  <c r="P58" i="39" s="1"/>
  <c r="P50" i="41"/>
  <c r="P56" i="41" s="1"/>
  <c r="P58" i="41" s="1"/>
  <c r="P41" i="48" l="1"/>
  <c r="P50" i="48" s="1"/>
  <c r="P52" i="48" s="1"/>
  <c r="P56" i="46"/>
  <c r="P58" i="46" s="1"/>
  <c r="Q47" i="41"/>
  <c r="Q47" i="39"/>
  <c r="Q47" i="46"/>
  <c r="Q41" i="48" l="1"/>
  <c r="Q50" i="41"/>
  <c r="Q56" i="41" s="1"/>
  <c r="Q58" i="41" s="1"/>
  <c r="Q50" i="39"/>
  <c r="Q56" i="39" s="1"/>
  <c r="Q58" i="39" s="1"/>
  <c r="Q50" i="46"/>
  <c r="Q44" i="48" s="1"/>
  <c r="Q56" i="46" l="1"/>
  <c r="Q58" i="46" s="1"/>
  <c r="Q50" i="48"/>
  <c r="Q52" i="48" s="1"/>
  <c r="R50" i="41"/>
  <c r="R56" i="41" s="1"/>
  <c r="R50" i="39"/>
  <c r="B60" i="46"/>
  <c r="R50" i="46"/>
  <c r="R56" i="46" s="1"/>
  <c r="N44" i="48" l="1"/>
  <c r="N50" i="48" s="1"/>
  <c r="R56" i="39"/>
  <c r="R44" i="48"/>
  <c r="R50" i="48" s="1"/>
  <c r="R21" i="39" l="1"/>
  <c r="R26" i="39" s="1"/>
  <c r="R58" i="39" s="1"/>
  <c r="I60" i="39" s="1"/>
  <c r="R21" i="41"/>
  <c r="R26" i="41" s="1"/>
  <c r="R58" i="41" s="1"/>
  <c r="I60" i="41" s="1"/>
  <c r="N15" i="48" l="1"/>
  <c r="N20" i="48" s="1"/>
  <c r="N52" i="48" s="1"/>
  <c r="R21" i="46"/>
  <c r="R26" i="46" s="1"/>
  <c r="R58" i="46" s="1"/>
  <c r="I60" i="46" l="1"/>
  <c r="D60" i="46"/>
  <c r="R15" i="48"/>
  <c r="R20" i="48" s="1"/>
  <c r="R52" i="48" s="1"/>
  <c r="D54" i="48" l="1"/>
  <c r="I54" i="48"/>
  <c r="D31" i="9" l="1"/>
  <c r="D29" i="9"/>
  <c r="D33" i="9" s="1"/>
  <c r="D18" i="9" l="1"/>
  <c r="D23" i="9" s="1"/>
  <c r="E31" i="9" l="1"/>
  <c r="E29" i="9"/>
  <c r="E33" i="9" s="1"/>
  <c r="E18" i="9" l="1"/>
  <c r="E23" i="9" s="1"/>
  <c r="F31" i="9" l="1"/>
  <c r="F29" i="9"/>
  <c r="F33" i="9" s="1"/>
  <c r="F18" i="9" l="1"/>
  <c r="F23" i="9" s="1"/>
  <c r="G18" i="9" l="1"/>
  <c r="G23" i="9" s="1"/>
  <c r="G31" i="9" l="1"/>
  <c r="G29" i="9"/>
  <c r="G33" i="9" s="1"/>
  <c r="H18" i="9" l="1"/>
  <c r="H23" i="9" s="1"/>
  <c r="H29" i="9" l="1"/>
  <c r="H33" i="9" s="1"/>
  <c r="H31" i="9"/>
  <c r="I31" i="9" l="1"/>
  <c r="I29" i="9"/>
  <c r="I33" i="9" s="1"/>
  <c r="I18" i="9" l="1"/>
  <c r="I23" i="9" s="1"/>
  <c r="J31" i="9" l="1"/>
  <c r="J29" i="9"/>
  <c r="J33" i="9" s="1"/>
  <c r="J18" i="9" l="1"/>
  <c r="J23" i="9" s="1"/>
  <c r="K18" i="9" l="1"/>
  <c r="K23" i="9" s="1"/>
  <c r="K29" i="9" l="1"/>
  <c r="K33" i="9" s="1"/>
  <c r="K31" i="9"/>
  <c r="L18" i="9" l="1"/>
  <c r="L23" i="9" s="1"/>
  <c r="L29" i="9" l="1"/>
  <c r="L33" i="9" s="1"/>
  <c r="L31" i="9"/>
  <c r="M18" i="9" l="1"/>
  <c r="M23" i="9" s="1"/>
  <c r="M31" i="9" l="1"/>
  <c r="M29" i="9"/>
  <c r="M33" i="9" s="1"/>
  <c r="N18" i="9" l="1"/>
  <c r="N23" i="9" s="1"/>
  <c r="N29" i="9"/>
  <c r="N33" i="9" s="1"/>
  <c r="N31" i="9"/>
  <c r="D34" i="9" s="1"/>
  <c r="D37" i="9" l="1"/>
  <c r="D3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RiskEase</author>
  </authors>
  <commentList>
    <comment ref="D9" authorId="0" shapeId="0" xr:uid="{BA4B531B-6CDB-42F7-BE82-060E39EEC8DA}">
      <text>
        <r>
          <rPr>
            <sz val="9"/>
            <color indexed="81"/>
            <rFont val="Tahoma"/>
            <family val="2"/>
          </rPr>
          <t>Linked to 'HOTEL Modules'!$C$6</t>
        </r>
      </text>
    </comment>
    <comment ref="D10" authorId="0" shapeId="0" xr:uid="{8C5A9CE6-9159-4305-8A2E-0A370385B683}">
      <text>
        <r>
          <rPr>
            <sz val="9"/>
            <color indexed="81"/>
            <rFont val="Tahoma"/>
            <family val="2"/>
          </rPr>
          <t>Linked to 'HOTEL Modules'!$C$7</t>
        </r>
      </text>
    </comment>
    <comment ref="E10" authorId="0" shapeId="0" xr:uid="{307D476E-175C-4FDB-B241-BB89DCAB74F8}">
      <text>
        <r>
          <rPr>
            <sz val="8"/>
            <color indexed="81"/>
            <rFont val="Tahoma"/>
            <family val="2"/>
          </rPr>
          <t>User-defined distribution</t>
        </r>
      </text>
    </comment>
    <comment ref="D11" authorId="0" shapeId="0" xr:uid="{8C357255-A871-48A8-8E82-10B8974A85B2}">
      <text>
        <r>
          <rPr>
            <sz val="9"/>
            <color indexed="81"/>
            <rFont val="Tahoma"/>
            <family val="2"/>
          </rPr>
          <t>Linked to 'HOTEL Modules'!$C$8</t>
        </r>
      </text>
    </comment>
    <comment ref="D12" authorId="0" shapeId="0" xr:uid="{539E0A72-69A4-4B99-8F2B-9B3F50299B67}">
      <text>
        <r>
          <rPr>
            <sz val="9"/>
            <color indexed="81"/>
            <rFont val="Tahoma"/>
            <family val="2"/>
          </rPr>
          <t>Linked to 'HOTEL Modules'!$C$9</t>
        </r>
      </text>
    </comment>
    <comment ref="D13" authorId="0" shapeId="0" xr:uid="{6CCB2CF4-7C2A-4219-8D59-9C27B2E763AA}">
      <text>
        <r>
          <rPr>
            <sz val="9"/>
            <color indexed="81"/>
            <rFont val="Tahoma"/>
            <family val="2"/>
          </rPr>
          <t>Linked to 'HOTEL Modules'!$E$12</t>
        </r>
      </text>
    </comment>
    <comment ref="D14" authorId="0" shapeId="0" xr:uid="{ED37FD0B-FFEB-42FD-82BD-1EEE1871E4B3}">
      <text>
        <r>
          <rPr>
            <sz val="9"/>
            <color indexed="81"/>
            <rFont val="Tahoma"/>
            <family val="2"/>
          </rPr>
          <t>Linked to 'HOTEL Modules'!$E$13</t>
        </r>
      </text>
    </comment>
    <comment ref="D15" authorId="0" shapeId="0" xr:uid="{FEB79911-21B3-4B33-9F24-AD0C5EFA4041}">
      <text>
        <r>
          <rPr>
            <sz val="9"/>
            <color indexed="81"/>
            <rFont val="Tahoma"/>
            <family val="2"/>
          </rPr>
          <t>Linked to 'HOTEL Modules'!$E$24</t>
        </r>
      </text>
    </comment>
    <comment ref="D16" authorId="0" shapeId="0" xr:uid="{CB15360A-B8DA-401D-B133-434D7DFB2618}">
      <text>
        <r>
          <rPr>
            <sz val="9"/>
            <color indexed="81"/>
            <rFont val="Tahoma"/>
            <family val="2"/>
          </rPr>
          <t>Linked to 'HOTEL Modules'!$C$14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RiskEase</author>
  </authors>
  <commentList>
    <comment ref="D60" authorId="0" shapeId="0" xr:uid="{C5F03935-7082-485A-A9C7-E60F5846558C}">
      <text>
        <r>
          <rPr>
            <sz val="9"/>
            <color indexed="8"/>
            <rFont val="Tahoma"/>
            <family val="2"/>
          </rPr>
          <t>Model Result 1</t>
        </r>
      </text>
    </comment>
    <comment ref="G69" authorId="0" shapeId="0" xr:uid="{44FCAE69-C329-4BD6-B20C-02BAA03B5073}">
      <text>
        <r>
          <rPr>
            <sz val="9"/>
            <color indexed="8"/>
            <rFont val="Tahoma"/>
            <family val="2"/>
          </rPr>
          <t>Model Result 3</t>
        </r>
      </text>
    </comment>
    <comment ref="H69" authorId="0" shapeId="0" xr:uid="{FAEB1861-CF0C-450F-8944-823E4871E9CA}">
      <text>
        <r>
          <rPr>
            <sz val="9"/>
            <color indexed="8"/>
            <rFont val="Tahoma"/>
            <family val="2"/>
          </rPr>
          <t>Model Result 4</t>
        </r>
      </text>
    </comment>
    <comment ref="I69" authorId="0" shapeId="0" xr:uid="{6310101A-2E7B-462C-85EB-CC571B28F007}">
      <text>
        <r>
          <rPr>
            <sz val="9"/>
            <color indexed="8"/>
            <rFont val="Tahoma"/>
            <family val="2"/>
          </rPr>
          <t>Model Result 5</t>
        </r>
      </text>
    </comment>
    <comment ref="J69" authorId="0" shapeId="0" xr:uid="{F0E833D8-9D7A-482A-9CF2-2D99B9943997}">
      <text>
        <r>
          <rPr>
            <sz val="9"/>
            <color indexed="8"/>
            <rFont val="Tahoma"/>
            <family val="2"/>
          </rPr>
          <t>Model Result 6</t>
        </r>
      </text>
    </comment>
    <comment ref="K69" authorId="0" shapeId="0" xr:uid="{98DB9BC9-7692-4847-83F3-D30A28E62135}">
      <text>
        <r>
          <rPr>
            <sz val="9"/>
            <color indexed="8"/>
            <rFont val="Tahoma"/>
            <family val="2"/>
          </rPr>
          <t>Model Result 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RiskEase</author>
  </authors>
  <commentList>
    <comment ref="D57" authorId="0" shapeId="0" xr:uid="{644137F9-ADC3-419C-8DF6-AF37CEEFDEDF}">
      <text>
        <r>
          <rPr>
            <sz val="9"/>
            <color indexed="8"/>
            <rFont val="Tahoma"/>
            <family val="2"/>
          </rPr>
          <t>Model Result 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RiskEase</author>
  </authors>
  <commentList>
    <comment ref="G31" authorId="0" shapeId="0" xr:uid="{00000000-0006-0000-0100-000003000000}">
      <text>
        <r>
          <rPr>
            <sz val="9"/>
            <color indexed="8"/>
            <rFont val="Tahoma"/>
            <family val="2"/>
          </rPr>
          <t>Model Result 3</t>
        </r>
      </text>
    </comment>
    <comment ref="H31" authorId="0" shapeId="0" xr:uid="{00000000-0006-0000-0100-000004000000}">
      <text>
        <r>
          <rPr>
            <sz val="9"/>
            <color indexed="8"/>
            <rFont val="Tahoma"/>
            <family val="2"/>
          </rPr>
          <t>Model Result 4</t>
        </r>
      </text>
    </comment>
    <comment ref="I31" authorId="0" shapeId="0" xr:uid="{00000000-0006-0000-0100-000005000000}">
      <text>
        <r>
          <rPr>
            <sz val="9"/>
            <color indexed="8"/>
            <rFont val="Tahoma"/>
            <family val="2"/>
          </rPr>
          <t>Model Result 5</t>
        </r>
      </text>
    </comment>
    <comment ref="J31" authorId="0" shapeId="0" xr:uid="{00000000-0006-0000-0100-000006000000}">
      <text>
        <r>
          <rPr>
            <sz val="9"/>
            <color indexed="8"/>
            <rFont val="Tahoma"/>
            <family val="2"/>
          </rPr>
          <t>Model Result 6</t>
        </r>
      </text>
    </comment>
    <comment ref="K31" authorId="0" shapeId="0" xr:uid="{00000000-0006-0000-0100-000007000000}">
      <text>
        <r>
          <rPr>
            <sz val="9"/>
            <color indexed="8"/>
            <rFont val="Tahoma"/>
            <family val="2"/>
          </rPr>
          <t>Model Result 7</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RiskEase</author>
  </authors>
  <commentList>
    <comment ref="C6" authorId="0" shapeId="0" xr:uid="{C8A09F94-C479-4511-ADA8-9DAD306A1059}">
      <text>
        <r>
          <rPr>
            <sz val="8"/>
            <color indexed="81"/>
            <rFont val="Tahoma"/>
            <family val="2"/>
          </rPr>
          <t>Risk Variable 1</t>
        </r>
      </text>
    </comment>
    <comment ref="C7" authorId="0" shapeId="0" xr:uid="{9CE421E8-000F-4262-ABD9-7C9AD26ACDAB}">
      <text>
        <r>
          <rPr>
            <sz val="8"/>
            <color indexed="81"/>
            <rFont val="Tahoma"/>
            <family val="2"/>
          </rPr>
          <t>Risk Variable 2</t>
        </r>
      </text>
    </comment>
    <comment ref="C8" authorId="0" shapeId="0" xr:uid="{5BEFF2AF-4907-43CD-BD08-EB0DF8323D2B}">
      <text>
        <r>
          <rPr>
            <sz val="8"/>
            <color indexed="81"/>
            <rFont val="Tahoma"/>
            <family val="2"/>
          </rPr>
          <t>Risk Variable 3</t>
        </r>
      </text>
    </comment>
    <comment ref="C9" authorId="0" shapeId="0" xr:uid="{867CBFB6-14F8-4C7E-9514-4B1DD0699855}">
      <text>
        <r>
          <rPr>
            <sz val="8"/>
            <color indexed="81"/>
            <rFont val="Tahoma"/>
            <family val="2"/>
          </rPr>
          <t>Risk Variable 4</t>
        </r>
      </text>
    </comment>
    <comment ref="E12" authorId="0" shapeId="0" xr:uid="{08E779B6-2542-4099-8BFF-91267769D9BE}">
      <text>
        <r>
          <rPr>
            <sz val="8"/>
            <color indexed="81"/>
            <rFont val="Tahoma"/>
            <family val="2"/>
          </rPr>
          <t>Risk Variable 5</t>
        </r>
      </text>
    </comment>
    <comment ref="E13" authorId="0" shapeId="0" xr:uid="{BE06859D-7993-4945-A9F1-383B23B7914F}">
      <text>
        <r>
          <rPr>
            <sz val="8"/>
            <color indexed="81"/>
            <rFont val="Tahoma"/>
            <family val="2"/>
          </rPr>
          <t>Risk Variable 6</t>
        </r>
      </text>
    </comment>
    <comment ref="C14" authorId="0" shapeId="0" xr:uid="{01CCEC2A-60FF-4882-B208-89098C65652D}">
      <text>
        <r>
          <rPr>
            <sz val="9"/>
            <color indexed="8"/>
            <rFont val="Tahoma"/>
            <family val="2"/>
          </rPr>
          <t>Risk Variable 8</t>
        </r>
      </text>
    </comment>
    <comment ref="E24" authorId="0" shapeId="0" xr:uid="{A467E1AC-71DF-4B81-99DB-95E5DA7DD286}">
      <text>
        <r>
          <rPr>
            <sz val="8"/>
            <color indexed="81"/>
            <rFont val="Tahoma"/>
            <family val="2"/>
          </rPr>
          <t>Risk Variable 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RiskEase</author>
  </authors>
  <commentList>
    <comment ref="C5" authorId="0" shapeId="0" xr:uid="{2C2A870A-1D14-41B1-B0EE-446C43CBAEAF}">
      <text>
        <r>
          <rPr>
            <sz val="9"/>
            <color indexed="81"/>
            <rFont val="Tahoma"/>
            <family val="2"/>
          </rPr>
          <t>Linked to Assumptions!$C$6</t>
        </r>
      </text>
    </comment>
    <comment ref="C6" authorId="0" shapeId="0" xr:uid="{322C4788-A33D-44F3-8046-D02326EAF837}">
      <text>
        <r>
          <rPr>
            <sz val="9"/>
            <color indexed="81"/>
            <rFont val="Tahoma"/>
            <family val="2"/>
          </rPr>
          <t>Linked to Assumptions!$C$7</t>
        </r>
      </text>
    </comment>
    <comment ref="D6" authorId="0" shapeId="0" xr:uid="{8AB5DC57-A011-4B58-80EF-F2DF923E9171}">
      <text>
        <r>
          <rPr>
            <sz val="9"/>
            <color indexed="81"/>
            <rFont val="Tahoma"/>
            <family val="2"/>
          </rPr>
          <t>User-defined distribution</t>
        </r>
      </text>
    </comment>
    <comment ref="C7" authorId="0" shapeId="0" xr:uid="{B3FFBFA5-073C-455E-98D9-7BAF223F903A}">
      <text>
        <r>
          <rPr>
            <sz val="9"/>
            <color indexed="81"/>
            <rFont val="Tahoma"/>
            <family val="2"/>
          </rPr>
          <t>Linked to Assumptions!$C$8</t>
        </r>
      </text>
    </comment>
    <comment ref="C8" authorId="0" shapeId="0" xr:uid="{5A20CED2-C39C-435D-9783-079E32AAABF8}">
      <text>
        <r>
          <rPr>
            <sz val="9"/>
            <color indexed="81"/>
            <rFont val="Tahoma"/>
            <family val="2"/>
          </rPr>
          <t>Linked to Assumptions!$C$9</t>
        </r>
      </text>
    </comment>
    <comment ref="C9" authorId="0" shapeId="0" xr:uid="{C398BB47-D0EA-414F-9B36-4CA37D29A41C}">
      <text>
        <r>
          <rPr>
            <sz val="9"/>
            <color indexed="81"/>
            <rFont val="Tahoma"/>
            <family val="2"/>
          </rPr>
          <t>Linked to Assumptions!$E$12</t>
        </r>
      </text>
    </comment>
    <comment ref="C10" authorId="0" shapeId="0" xr:uid="{12FA6B9C-DA9C-4D40-95D5-99074510BF00}">
      <text>
        <r>
          <rPr>
            <sz val="9"/>
            <color indexed="81"/>
            <rFont val="Tahoma"/>
            <family val="2"/>
          </rPr>
          <t>Linked to Assumptions!$E$13</t>
        </r>
      </text>
    </comment>
    <comment ref="C11" authorId="0" shapeId="0" xr:uid="{0F40692B-1C1E-4226-A45A-28E4166DC9B6}">
      <text>
        <r>
          <rPr>
            <sz val="9"/>
            <color indexed="81"/>
            <rFont val="Tahoma"/>
            <family val="2"/>
          </rPr>
          <t>Linked to Assumptions!$E$24</t>
        </r>
      </text>
    </comment>
    <comment ref="C12" authorId="0" shapeId="0" xr:uid="{2DF95CCF-FA6E-4CE6-99DF-8205A5D1E9DE}">
      <text>
        <r>
          <rPr>
            <sz val="9"/>
            <color indexed="81"/>
            <rFont val="Tahoma"/>
            <family val="2"/>
          </rPr>
          <t>Linked to Assumptions!$C$14</t>
        </r>
      </text>
    </comment>
  </commentList>
</comments>
</file>

<file path=xl/sharedStrings.xml><?xml version="1.0" encoding="utf-8"?>
<sst xmlns="http://schemas.openxmlformats.org/spreadsheetml/2006/main" count="722" uniqueCount="407">
  <si>
    <t>PROJECTED CASH FLOW - OWNER'S PERSPECTIVE (nominal prices)</t>
  </si>
  <si>
    <t>Basic assumptions</t>
  </si>
  <si>
    <t>Cash Inflows</t>
  </si>
  <si>
    <t>Total from operations</t>
  </si>
  <si>
    <t>Residual values</t>
  </si>
  <si>
    <t>Land</t>
  </si>
  <si>
    <t>Buildings</t>
  </si>
  <si>
    <t>Electromechanical</t>
  </si>
  <si>
    <t>Furnishings/Equipment</t>
  </si>
  <si>
    <t>Loans</t>
  </si>
  <si>
    <t>Total Cash Inflows</t>
  </si>
  <si>
    <t>Cash Outflows</t>
  </si>
  <si>
    <t>Furnishings &amp; Equipment</t>
  </si>
  <si>
    <t>Preliminary and preoperational</t>
  </si>
  <si>
    <t>Corporate taxation</t>
  </si>
  <si>
    <t>of sales</t>
  </si>
  <si>
    <t>of oper. costs</t>
  </si>
  <si>
    <t>Loan repayments</t>
  </si>
  <si>
    <t>Total Cash Outflows</t>
  </si>
  <si>
    <t>Net Cash Flow</t>
  </si>
  <si>
    <t>discount rate</t>
  </si>
  <si>
    <t>Internal Rate of Return</t>
  </si>
  <si>
    <t>PROJECTED CASH FLOW - TOTAL INVESTMENT PERSPECTIVE (nominal prices)</t>
  </si>
  <si>
    <t>PROJECTED PROFIT/LOSS</t>
  </si>
  <si>
    <t>Sales revenue</t>
  </si>
  <si>
    <t>Less Operating Expenses</t>
  </si>
  <si>
    <t>Total Operating Expenses</t>
  </si>
  <si>
    <t>Gross Operating Profit/Loss</t>
  </si>
  <si>
    <t>Interest</t>
  </si>
  <si>
    <t>Depreciation</t>
  </si>
  <si>
    <t>NET PROFIT/LOSS BEFORE TAX</t>
  </si>
  <si>
    <t>NET PROFIT/LOSS AFTER TAX</t>
  </si>
  <si>
    <t>Profit + Depreciation</t>
  </si>
  <si>
    <t>SOURCES AND APPLICATION OF FUNDS</t>
  </si>
  <si>
    <t>Sources of Funds</t>
  </si>
  <si>
    <t>Net profit before tax</t>
  </si>
  <si>
    <t>Share Capital/Owner's Contribution</t>
  </si>
  <si>
    <t>Total Sources</t>
  </si>
  <si>
    <t>Application of Funds</t>
  </si>
  <si>
    <t>Machinery/Equipment</t>
  </si>
  <si>
    <t>Furniture &amp; Furnishings</t>
  </si>
  <si>
    <t>Preliminary &amp; Preoperational</t>
  </si>
  <si>
    <t>Increase in working capital</t>
  </si>
  <si>
    <t>Loan Service</t>
  </si>
  <si>
    <t>Principal</t>
  </si>
  <si>
    <t>Taxation</t>
  </si>
  <si>
    <t>Total Applications</t>
  </si>
  <si>
    <t>Opening Cash Balance</t>
  </si>
  <si>
    <t>Project Cost</t>
  </si>
  <si>
    <t>Total</t>
  </si>
  <si>
    <t>Mechanical</t>
  </si>
  <si>
    <t>Furnishings &amp; Equipment (incl. kitchen)</t>
  </si>
  <si>
    <t>Financing Plan</t>
  </si>
  <si>
    <t>Owner's equity (land)</t>
  </si>
  <si>
    <t>Owner's contribution (in cash)</t>
  </si>
  <si>
    <t>Value of Assets</t>
  </si>
  <si>
    <t>Electrical</t>
  </si>
  <si>
    <t>New (project created) assets</t>
  </si>
  <si>
    <t>All assets</t>
  </si>
  <si>
    <t>Assets</t>
  </si>
  <si>
    <t>Fees/charges etc</t>
  </si>
  <si>
    <t>LOANS AND REPAYMENTS</t>
  </si>
  <si>
    <t>LOAN FUNDS</t>
  </si>
  <si>
    <t>TOTAL</t>
  </si>
  <si>
    <t>LOAN SERVICING : Principal</t>
  </si>
  <si>
    <t>Total Principal</t>
  </si>
  <si>
    <t>LOAN SERVICING : Interest</t>
  </si>
  <si>
    <t>Total Interest</t>
  </si>
  <si>
    <t>PROFIT AND LOSS : Accrued Interest</t>
  </si>
  <si>
    <t>LOAN SCHEDULES</t>
  </si>
  <si>
    <t>CAPITALISATION OF INTEREST</t>
  </si>
  <si>
    <t>years grace</t>
  </si>
  <si>
    <t>Fixed</t>
  </si>
  <si>
    <t>Variable</t>
  </si>
  <si>
    <t>INTEREST</t>
  </si>
  <si>
    <t>PRINCIPAL</t>
  </si>
  <si>
    <t>Loan</t>
  </si>
  <si>
    <t>Overdraft</t>
  </si>
  <si>
    <t>TAX COMPUTATION</t>
  </si>
  <si>
    <t>- WEAR AND TEAR ALLOWANCE</t>
  </si>
  <si>
    <t>- INVESTMENT ALLOWANCE</t>
  </si>
  <si>
    <t>DEPRECIATION SCHEDULES</t>
  </si>
  <si>
    <t>DEPRECIATION OF ASSETS</t>
  </si>
  <si>
    <t>DEPRECIATION - Buildings</t>
  </si>
  <si>
    <t xml:space="preserve"> of base value</t>
  </si>
  <si>
    <t>REMAINING BALANCE</t>
  </si>
  <si>
    <t>Cost of Asset</t>
  </si>
  <si>
    <t>DEPRECIATION - Equipment / Fittings</t>
  </si>
  <si>
    <t xml:space="preserve">DEPRECIATION - </t>
  </si>
  <si>
    <t>TOTAL DEPRECIATION</t>
  </si>
  <si>
    <t>TOTAL REMAINING BALANCE</t>
  </si>
  <si>
    <t>Wear + Tear Allowance</t>
  </si>
  <si>
    <t>Investment Allowance</t>
  </si>
  <si>
    <t>DEPRECIATION - Electromechanical</t>
  </si>
  <si>
    <t>TOTAL WEAR + TEAR ALLOWANCE</t>
  </si>
  <si>
    <t>Cost of Asset - Buildings</t>
  </si>
  <si>
    <t>TOTAL INVESTMENT ALLOWANCE</t>
  </si>
  <si>
    <t>PROJECTED BALANCE SHEETS</t>
  </si>
  <si>
    <t>As at 31 DECEMBER</t>
  </si>
  <si>
    <t>FIXED ASSETS</t>
  </si>
  <si>
    <t>Buildings at cost</t>
  </si>
  <si>
    <t>Less accumulated depreciation</t>
  </si>
  <si>
    <t>Fixtures and Fitttings</t>
  </si>
  <si>
    <t>Remaining Balance of Fixed Assets</t>
  </si>
  <si>
    <t>CURRENT ASSETS</t>
  </si>
  <si>
    <t>Debtors</t>
  </si>
  <si>
    <t>Bank</t>
  </si>
  <si>
    <t>Cash</t>
  </si>
  <si>
    <t>Total Current Assets</t>
  </si>
  <si>
    <t>LESS CURRENT LIABILITIES</t>
  </si>
  <si>
    <t>Creditors</t>
  </si>
  <si>
    <t>TOTAL NET ASSETS</t>
  </si>
  <si>
    <t>FINANCED BY:</t>
  </si>
  <si>
    <t>Equity</t>
  </si>
  <si>
    <t>Total Net Worth</t>
  </si>
  <si>
    <t>Total Equity = Equity + Profit</t>
  </si>
  <si>
    <t>Debt</t>
  </si>
  <si>
    <t>Net Present Value of Equity</t>
  </si>
  <si>
    <t>Net Present Value of Debt</t>
  </si>
  <si>
    <t>Equity Ratio</t>
  </si>
  <si>
    <t>Debt Ratio</t>
  </si>
  <si>
    <t>Growth factor - Labour Inflator</t>
  </si>
  <si>
    <t>per year</t>
  </si>
  <si>
    <t>Base</t>
  </si>
  <si>
    <t>From Operations</t>
  </si>
  <si>
    <t>Payroll</t>
  </si>
  <si>
    <t>Normal employees</t>
  </si>
  <si>
    <t>Additional/occasional staff</t>
  </si>
  <si>
    <t>Total employees</t>
  </si>
  <si>
    <t>Real annual wages</t>
  </si>
  <si>
    <t>Loan A</t>
  </si>
  <si>
    <t>Life Cycle</t>
  </si>
  <si>
    <t>Cyclical</t>
  </si>
  <si>
    <t>Growth Smooth</t>
  </si>
  <si>
    <t>Growth Exp.</t>
  </si>
  <si>
    <t>CAP INT</t>
  </si>
  <si>
    <t>NO CAP</t>
  </si>
  <si>
    <t>Profit/Loss</t>
  </si>
  <si>
    <t>Gearing Ratio</t>
  </si>
  <si>
    <t>Food</t>
  </si>
  <si>
    <t>per guestnight</t>
  </si>
  <si>
    <t>None</t>
  </si>
  <si>
    <t>Linear</t>
  </si>
  <si>
    <t>As Previous</t>
  </si>
  <si>
    <t>NPV</t>
  </si>
  <si>
    <t>PROJECTED CASH FLOW - ECONOMY'S PERSPECTIVE (real prices)</t>
  </si>
  <si>
    <t>Domestic Inflation Index</t>
  </si>
  <si>
    <t>Conversion Factors</t>
  </si>
  <si>
    <t>PROJECTED CASH FLOW - Externalities (real prices)</t>
  </si>
  <si>
    <t>PROJECTED CASH FLOW - TOTAL INVESTMENT (PROJECT) PERSPECTIVE (real prices)</t>
  </si>
  <si>
    <t>PROJECTED CASH FLOW - OWNER'S PERSPECTIVE (real prices)</t>
  </si>
  <si>
    <t>STAKEHOLDERS ANALYSIS (real prices)</t>
  </si>
  <si>
    <t>B</t>
  </si>
  <si>
    <t>C</t>
  </si>
  <si>
    <t>D</t>
  </si>
  <si>
    <t>E</t>
  </si>
  <si>
    <t>F</t>
  </si>
  <si>
    <t>H</t>
  </si>
  <si>
    <t>J</t>
  </si>
  <si>
    <t>K</t>
  </si>
  <si>
    <t>L</t>
  </si>
  <si>
    <t>Ceiling</t>
  </si>
  <si>
    <t>Duration</t>
  </si>
  <si>
    <t>Steepness</t>
  </si>
  <si>
    <t>Growth rate</t>
  </si>
  <si>
    <t>A</t>
  </si>
  <si>
    <t>New Project</t>
  </si>
  <si>
    <t>No</t>
  </si>
  <si>
    <t>Maintenance</t>
  </si>
  <si>
    <t>Administration/Promotion</t>
  </si>
  <si>
    <t>Beverage cost</t>
  </si>
  <si>
    <t>Food cost</t>
  </si>
  <si>
    <t>Other</t>
  </si>
  <si>
    <t>Growth factor - Departmental Expenses</t>
  </si>
  <si>
    <t>Beverage</t>
  </si>
  <si>
    <t>Growth factor - Other Revenue</t>
  </si>
  <si>
    <t>Growth factor - Beverage Revenue</t>
  </si>
  <si>
    <t>Growth factor - Food Revenue</t>
  </si>
  <si>
    <t>Average Accomodation rate</t>
  </si>
  <si>
    <t>Guestnights occupied</t>
  </si>
  <si>
    <t>General Inflation Rate</t>
  </si>
  <si>
    <t>Average Bed Occupancy</t>
  </si>
  <si>
    <t>Occupancy</t>
  </si>
  <si>
    <t>Available Guestnights</t>
  </si>
  <si>
    <t>Number of beds</t>
  </si>
  <si>
    <t>Value</t>
  </si>
  <si>
    <t>Description</t>
  </si>
  <si>
    <t>Worksets</t>
  </si>
  <si>
    <t>Debt Service Year 2007</t>
  </si>
  <si>
    <t>Debt Service Year 2006</t>
  </si>
  <si>
    <t>Debt Service Year 2005</t>
  </si>
  <si>
    <t>Debt Service Year 2004</t>
  </si>
  <si>
    <t>Debt Service Year 2003</t>
  </si>
  <si>
    <t>Net Present Value (Project View)</t>
  </si>
  <si>
    <t>Net Present Value (Owner's View)</t>
  </si>
  <si>
    <t>Base Value</t>
  </si>
  <si>
    <t>Cell Address</t>
  </si>
  <si>
    <t>Name</t>
  </si>
  <si>
    <t>MR</t>
  </si>
  <si>
    <t>Set the following Model Results:</t>
  </si>
  <si>
    <t>NORM</t>
  </si>
  <si>
    <t>Accommodation rates- Growth rate</t>
  </si>
  <si>
    <t>Occupancy - Duration</t>
  </si>
  <si>
    <t>RV7</t>
  </si>
  <si>
    <t>Occupancy - Ceiling</t>
  </si>
  <si>
    <t>TRNGL</t>
  </si>
  <si>
    <t>Cost of beverages (% on beverages revenue)</t>
  </si>
  <si>
    <t>Cost of food (% on food revenue)</t>
  </si>
  <si>
    <t>%</t>
  </si>
  <si>
    <t>Step</t>
  </si>
  <si>
    <t>*</t>
  </si>
  <si>
    <t>STEP</t>
  </si>
  <si>
    <t>25/75</t>
  </si>
  <si>
    <t>UNIF</t>
  </si>
  <si>
    <t>r  [-1..1]</t>
  </si>
  <si>
    <t>Ind.Var</t>
  </si>
  <si>
    <t>MAX</t>
  </si>
  <si>
    <t>MIN</t>
  </si>
  <si>
    <t>meter</t>
  </si>
  <si>
    <t>distr.</t>
  </si>
  <si>
    <t xml:space="preserve"> value</t>
  </si>
  <si>
    <t>Linked Cell</t>
  </si>
  <si>
    <t xml:space="preserve"> No.</t>
  </si>
  <si>
    <t>Correlations</t>
  </si>
  <si>
    <t>Truncation</t>
  </si>
  <si>
    <t>Para-</t>
  </si>
  <si>
    <t>Range</t>
  </si>
  <si>
    <t>Prob.</t>
  </si>
  <si>
    <t xml:space="preserve"> Base</t>
  </si>
  <si>
    <t>Risk variable</t>
  </si>
  <si>
    <t>RV</t>
  </si>
  <si>
    <t>Set the following Risk Variables:</t>
  </si>
  <si>
    <t>Create a New Risk Variables Table (RVT) and:</t>
  </si>
  <si>
    <t>Hotel Example - Set Problem:</t>
  </si>
  <si>
    <t>Workings (calculation of proportions)</t>
  </si>
  <si>
    <t>Existing assets (replacement cost)</t>
  </si>
  <si>
    <t>* Allocated in other items</t>
  </si>
  <si>
    <t>Contingencies (and VAT)*</t>
  </si>
  <si>
    <t>Interest / financial charges</t>
  </si>
  <si>
    <t>Professional fees *</t>
  </si>
  <si>
    <t>Debt Service Coverage</t>
  </si>
  <si>
    <t>Closing Cash Balance</t>
  </si>
  <si>
    <t>Project sponsor</t>
  </si>
  <si>
    <t>TAXES PAYABLE</t>
  </si>
  <si>
    <t>G.O.P. per room</t>
  </si>
  <si>
    <t>Other expenses</t>
  </si>
  <si>
    <t>Direct operating expenses</t>
  </si>
  <si>
    <t>Salaries and related expenses</t>
  </si>
  <si>
    <t>Cost of food and beverage</t>
  </si>
  <si>
    <t>Local loans - principal</t>
  </si>
  <si>
    <t>Local loans - interest</t>
  </si>
  <si>
    <t>Cash reserves</t>
  </si>
  <si>
    <t>Accounts payable</t>
  </si>
  <si>
    <t>Accounts receivable</t>
  </si>
  <si>
    <t>Working capital (change)</t>
  </si>
  <si>
    <t>of total revenue</t>
  </si>
  <si>
    <t>of fixed investment</t>
  </si>
  <si>
    <t>Water</t>
  </si>
  <si>
    <t>Postages, telephone etc</t>
  </si>
  <si>
    <t>Electricity &amp; Fuel</t>
  </si>
  <si>
    <t>Departmental expenses</t>
  </si>
  <si>
    <t>growth p.a.</t>
  </si>
  <si>
    <t>Operating expenses</t>
  </si>
  <si>
    <t>Investments</t>
  </si>
  <si>
    <t>Value of existing assets</t>
  </si>
  <si>
    <t>Rent from shops</t>
  </si>
  <si>
    <t>Accomodation</t>
  </si>
  <si>
    <t xml:space="preserve">    Growth Factors    </t>
  </si>
  <si>
    <t>Hotel Ltd.</t>
  </si>
  <si>
    <t>years term</t>
  </si>
  <si>
    <t>Yes</t>
  </si>
  <si>
    <t>pmt per year</t>
  </si>
  <si>
    <t>LOAN AMOUNT</t>
  </si>
  <si>
    <t>Total loan funds</t>
  </si>
  <si>
    <t xml:space="preserve">  TOTAL TAXES PAYABLE</t>
  </si>
  <si>
    <t xml:space="preserve"> of Taxable Inc.</t>
  </si>
  <si>
    <t xml:space="preserve">  INCOME TAX</t>
  </si>
  <si>
    <t>= TAXABLE INCOME for the year</t>
  </si>
  <si>
    <t>+ DEPRECIATION</t>
  </si>
  <si>
    <t xml:space="preserve">    NET PROFIT/LOSS BEFORE TAX</t>
  </si>
  <si>
    <t>DEPRECIATION - Electromechanical/Equip.</t>
  </si>
  <si>
    <t>Total real wages</t>
  </si>
  <si>
    <t>real growth rate</t>
  </si>
  <si>
    <t>Annual wages before inflation</t>
  </si>
  <si>
    <t>Accommodation rates</t>
  </si>
  <si>
    <t>Growth and other Factors</t>
  </si>
  <si>
    <t>KEY ASSUMPTIONS</t>
  </si>
  <si>
    <t>Total Capital Expenditure</t>
  </si>
  <si>
    <t>Total Financing</t>
  </si>
  <si>
    <t>TOTAL COST OF ASSETS (Cumulative)</t>
  </si>
  <si>
    <t>Repayment Capability Calculation</t>
  </si>
  <si>
    <t>Net Cash Flow (net of existing assets)</t>
  </si>
  <si>
    <t>Outside Obligations</t>
  </si>
  <si>
    <t>Outside Cash</t>
  </si>
  <si>
    <t>Closing Cash Balance (accumulated funds)</t>
  </si>
  <si>
    <t>Debt Service Coverage (Based on annual net cash flow)</t>
  </si>
  <si>
    <t>Debt Service Coverage (Based on accumulated funds)</t>
  </si>
  <si>
    <t>RV No</t>
  </si>
  <si>
    <t>Risk Variable Description</t>
  </si>
  <si>
    <t>Base
Value</t>
  </si>
  <si>
    <t>Prob.
Distr.</t>
  </si>
  <si>
    <t>Min</t>
  </si>
  <si>
    <t>Max</t>
  </si>
  <si>
    <t>Para-
meter</t>
  </si>
  <si>
    <t>Ind. Var.</t>
  </si>
  <si>
    <t>r [-1..1]</t>
  </si>
  <si>
    <t>Risk Variables Table</t>
  </si>
  <si>
    <t>='CF-Owner'!G69</t>
  </si>
  <si>
    <t>='CF-Owner'!H69</t>
  </si>
  <si>
    <t>='CF-Owner'!I69</t>
  </si>
  <si>
    <t>='CF-Owner'!J69</t>
  </si>
  <si>
    <t>='CF-Owner'!K69</t>
  </si>
  <si>
    <t>='CF-Owner'!D60</t>
  </si>
  <si>
    <t>='CF-Project'!D60</t>
  </si>
  <si>
    <t>Occupancy-Ceiling</t>
  </si>
  <si>
    <t>Occupancy-Duration</t>
  </si>
  <si>
    <t>Accommodation-Growth rate</t>
  </si>
  <si>
    <t>Alias</t>
  </si>
  <si>
    <t>DSCR2023</t>
  </si>
  <si>
    <t>DSCR2024</t>
  </si>
  <si>
    <t>DSCR2025</t>
  </si>
  <si>
    <t>DSCR2026</t>
  </si>
  <si>
    <t>DSCR2027</t>
  </si>
  <si>
    <t>Sensitivity Analysis - Relative</t>
  </si>
  <si>
    <t>Low</t>
  </si>
  <si>
    <t>High</t>
  </si>
  <si>
    <t xml:space="preserve">Base Value  </t>
  </si>
  <si>
    <t>Sensitivity Analysis - Absolute</t>
  </si>
  <si>
    <t>Run</t>
  </si>
  <si>
    <t>Average:</t>
  </si>
  <si>
    <t>Std.Dev:</t>
  </si>
  <si>
    <t>Std.Error:</t>
  </si>
  <si>
    <t>Simulation Runs Table</t>
  </si>
  <si>
    <t>Runs: 5000</t>
  </si>
  <si>
    <t>Error Runs: 0</t>
  </si>
  <si>
    <t>Sorted data!</t>
  </si>
  <si>
    <t>Mean (Expected value)</t>
  </si>
  <si>
    <t>Mode</t>
  </si>
  <si>
    <t>Minimum</t>
  </si>
  <si>
    <t>First quartile (25%)</t>
  </si>
  <si>
    <t>Median</t>
  </si>
  <si>
    <t>Third quartile (75%)</t>
  </si>
  <si>
    <t>Maximum</t>
  </si>
  <si>
    <t>Range span</t>
  </si>
  <si>
    <t>Sample size</t>
  </si>
  <si>
    <t>Standard error</t>
  </si>
  <si>
    <t>Standard deviation</t>
  </si>
  <si>
    <t>Variance</t>
  </si>
  <si>
    <t>Skewness</t>
  </si>
  <si>
    <t>Kurtosis</t>
  </si>
  <si>
    <t>Coefficient of variation</t>
  </si>
  <si>
    <t>Probability of negative outcome</t>
  </si>
  <si>
    <t>Expected loss</t>
  </si>
  <si>
    <t>Expected gain</t>
  </si>
  <si>
    <t>Expected loss ratio</t>
  </si>
  <si>
    <t>Analysis of Results</t>
  </si>
  <si>
    <t>Probability distribution:</t>
  </si>
  <si>
    <t>Range:</t>
  </si>
  <si>
    <t>Angles:</t>
  </si>
  <si>
    <t>Chart</t>
  </si>
  <si>
    <t>Risk Variable 1</t>
  </si>
  <si>
    <t>UNIFORM</t>
  </si>
  <si>
    <t>Risk Variable 2</t>
  </si>
  <si>
    <t>Degree of skewness:</t>
  </si>
  <si>
    <t>Risk Variable 3</t>
  </si>
  <si>
    <t>TRIANGULAR</t>
  </si>
  <si>
    <t>Risk Variable 4</t>
  </si>
  <si>
    <t>MEAN</t>
  </si>
  <si>
    <t>Standard deviation:</t>
  </si>
  <si>
    <t>Risk Variable 5</t>
  </si>
  <si>
    <t>NORMAL</t>
  </si>
  <si>
    <t>(r = -0.75)</t>
  </si>
  <si>
    <t>Risk Variable 6</t>
  </si>
  <si>
    <t>Risk Variable 7</t>
  </si>
  <si>
    <t>Risk Variables profile report</t>
  </si>
  <si>
    <t>Cell address</t>
  </si>
  <si>
    <t>Model Results profile report</t>
  </si>
  <si>
    <t xml:space="preserve">              Expected Value Calculations</t>
  </si>
  <si>
    <t xml:space="preserve">        Expected Value adjusted for Investor Risk Preferences</t>
  </si>
  <si>
    <t>Return</t>
  </si>
  <si>
    <t>Probability</t>
  </si>
  <si>
    <t>Expected Value</t>
  </si>
  <si>
    <t>Expected Loss</t>
  </si>
  <si>
    <t>Expected Gain</t>
  </si>
  <si>
    <t>Return adjusted for Risk</t>
  </si>
  <si>
    <t>Expected Value (Utility)</t>
  </si>
  <si>
    <t>Expected Loss (u)</t>
  </si>
  <si>
    <t>Expected Gain (u)</t>
  </si>
  <si>
    <t>Risk Aversion - Net Present Value (Owner's View)</t>
  </si>
  <si>
    <t>Food Income per guestnight</t>
  </si>
  <si>
    <t>Owner's Discount Rate</t>
  </si>
  <si>
    <t>'[ExampleHotel-Set.xlsx]HOTEL Modules'!$C$6</t>
  </si>
  <si>
    <t>'[ExampleHotel-Set.xlsx]HOTEL Modules'!$C$7</t>
  </si>
  <si>
    <t>'[ExampleHotel-Set.xlsx]HOTEL Modules'!$C$8</t>
  </si>
  <si>
    <t>'[ExampleHotel-Set.xlsx]HOTEL Modules'!$C$9</t>
  </si>
  <si>
    <t>'[ExampleHotel-Set.xlsx]HOTEL Modules'!$E$12</t>
  </si>
  <si>
    <t>'[ExampleHotel-Set.xlsx]HOTEL Modules'!$E$13</t>
  </si>
  <si>
    <t>'[ExampleHotel-Set.xlsx]HOTEL Modules'!$E$24</t>
  </si>
  <si>
    <t>'[ExampleHotel-Set.xlsx]HOTEL Modules'!$C$25</t>
  </si>
  <si>
    <t>Risk Variable 8</t>
  </si>
  <si>
    <t>'[Hotel Case-Solution-BadRefs.xlsx]CF-Owner'!$D$60</t>
  </si>
  <si>
    <t>'[Hotel Case-Solution-BadRefs.xlsx]CF-Project'!$D$57</t>
  </si>
  <si>
    <t>'[Hotel Case-Solution-BadRefs.xlsx]CF-Owner'!$G$69</t>
  </si>
  <si>
    <t>'[Hotel Case-Solution-BadRefs.xlsx]CF-Owner'!$H$69</t>
  </si>
  <si>
    <t>'[Hotel Case-Solution-BadRefs.xlsx]CF-Owner'!$I$69</t>
  </si>
  <si>
    <t>'[Hotel Case-Solution-BadRefs.xlsx]CF-Owner'!$J$69</t>
  </si>
  <si>
    <t>'[Hotel Case-Solution-BadRefs.xlsx]CF-Owner'!$K$69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</si>
</sst>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0.00_);_(* \(#,##0.00\);_(* &quot;-&quot;??_);_(@_)"/>
    <numFmt numFmtId="165" formatCode="0_)"/>
    <numFmt numFmtId="166" formatCode="0.0%"/>
    <numFmt numFmtId="167" formatCode="#,##0.0"/>
    <numFmt numFmtId="168" formatCode="#,##0_);\(#,##0\);&quot;-  &quot;;&quot; &quot;@"/>
    <numFmt numFmtId="169" formatCode="#,##0_);\(#,##0\);&quot;-  &quot;;&quot; &quot;@&quot; &quot;"/>
    <numFmt numFmtId="170" formatCode="#,##0_);\(#,##0\);&quot;-  &quot;;\ @"/>
    <numFmt numFmtId="171" formatCode="#,##0.0000_);\(#,##0.0000\);&quot;-  &quot;;&quot; &quot;@&quot; &quot;"/>
    <numFmt numFmtId="172" formatCode="0.00%_);\-0.00%_);&quot;-  &quot;;&quot; &quot;@&quot; &quot;"/>
    <numFmt numFmtId="173" formatCode="dd\ mmm\ yy_);;&quot;-  &quot;;\ @"/>
    <numFmt numFmtId="174" formatCode="dd\ mmm\ yy_);;&quot;-  &quot;;&quot; &quot;@"/>
    <numFmt numFmtId="175" formatCode="#,##0.000"/>
    <numFmt numFmtId="176" formatCode="###_ "/>
    <numFmt numFmtId="177" formatCode="&quot;RV&quot;#"/>
    <numFmt numFmtId="178" formatCode="0_ "/>
    <numFmt numFmtId="179" formatCode="0.0_)"/>
    <numFmt numFmtId="180" formatCode="&quot;RV&quot;#;[White]&quot;RV&quot;#"/>
    <numFmt numFmtId="181" formatCode="0.000"/>
    <numFmt numFmtId="182" formatCode="#,##0.000000000000"/>
  </numFmts>
  <fonts count="9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i/>
      <sz val="10"/>
      <name val="Arial"/>
      <family val="2"/>
    </font>
    <font>
      <sz val="10"/>
      <name val="Arial"/>
      <family val="2"/>
    </font>
    <font>
      <sz val="8"/>
      <name val="Arial"/>
      <family val="2"/>
    </font>
    <font>
      <b/>
      <u/>
      <sz val="12"/>
      <name val="Arial"/>
      <family val="2"/>
    </font>
    <font>
      <sz val="10"/>
      <color indexed="12"/>
      <name val="Arial"/>
      <family val="2"/>
    </font>
    <font>
      <sz val="10"/>
      <color indexed="56"/>
      <name val="Arial"/>
      <family val="2"/>
    </font>
    <font>
      <sz val="10"/>
      <name val="Arial"/>
      <family val="2"/>
      <charset val="161"/>
    </font>
    <font>
      <b/>
      <i/>
      <u/>
      <sz val="10"/>
      <name val="Arial"/>
      <family val="2"/>
    </font>
    <font>
      <i/>
      <u/>
      <sz val="10"/>
      <name val="Arial"/>
      <family val="2"/>
    </font>
    <font>
      <b/>
      <sz val="10"/>
      <name val="Arial"/>
      <family val="2"/>
    </font>
    <font>
      <sz val="10"/>
      <name val="Arial"/>
      <family val="2"/>
    </font>
    <font>
      <u/>
      <sz val="10"/>
      <name val="Arial"/>
      <family val="2"/>
    </font>
    <font>
      <b/>
      <sz val="12"/>
      <name val="Arial"/>
      <family val="2"/>
    </font>
    <font>
      <sz val="10"/>
      <color indexed="9"/>
      <name val="Arial"/>
      <family val="2"/>
    </font>
    <font>
      <sz val="9"/>
      <color indexed="81"/>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8"/>
      <color theme="1"/>
      <name val="Tahoma"/>
      <family val="2"/>
    </font>
    <font>
      <sz val="10"/>
      <name val="Geneva"/>
      <family val="2"/>
    </font>
    <font>
      <sz val="12"/>
      <color theme="1"/>
      <name val="Calibri"/>
      <family val="2"/>
      <scheme val="minor"/>
    </font>
    <font>
      <sz val="11"/>
      <color theme="0"/>
      <name val="Calibri"/>
      <family val="2"/>
    </font>
    <font>
      <sz val="12"/>
      <color rgb="FF3F3F76"/>
      <name val="Calibri"/>
      <family val="2"/>
      <scheme val="minor"/>
    </font>
    <font>
      <sz val="10"/>
      <name val="MS Sans Serif"/>
    </font>
    <font>
      <sz val="10"/>
      <name val="MS Sans Serif"/>
      <family val="2"/>
    </font>
    <font>
      <i/>
      <sz val="12"/>
      <color rgb="FF7F7F7F"/>
      <name val="Calibri"/>
      <family val="2"/>
      <scheme val="minor"/>
    </font>
    <font>
      <sz val="12"/>
      <color rgb="FFFA7D00"/>
      <name val="Calibri"/>
      <family val="2"/>
      <scheme val="minor"/>
    </font>
    <font>
      <b/>
      <sz val="12"/>
      <color rgb="FFFA7D00"/>
      <name val="Calibri"/>
      <family val="2"/>
      <scheme val="minor"/>
    </font>
    <font>
      <b/>
      <sz val="12"/>
      <color rgb="FF3F3F3F"/>
      <name val="Calibri"/>
      <family val="2"/>
      <scheme val="minor"/>
    </font>
    <font>
      <b/>
      <sz val="18"/>
      <color theme="3"/>
      <name val="Calibri Light"/>
      <family val="2"/>
      <scheme val="major"/>
    </font>
    <font>
      <sz val="11"/>
      <color indexed="8"/>
      <name val="Calibri"/>
      <family val="2"/>
    </font>
    <font>
      <sz val="6"/>
      <color theme="1"/>
      <name val="Calibri"/>
      <family val="2"/>
      <scheme val="minor"/>
    </font>
    <font>
      <b/>
      <i/>
      <sz val="10"/>
      <color theme="8" tint="-0.249977111117893"/>
      <name val="Arial"/>
      <family val="2"/>
    </font>
    <font>
      <b/>
      <sz val="10"/>
      <color theme="8" tint="-0.249977111117893"/>
      <name val="Arial"/>
      <family val="2"/>
    </font>
    <font>
      <b/>
      <sz val="10"/>
      <color rgb="FFFF0000"/>
      <name val="Arial"/>
      <family val="2"/>
    </font>
    <font>
      <b/>
      <sz val="16"/>
      <color rgb="FF000000"/>
      <name val="Arial"/>
      <family val="2"/>
    </font>
    <font>
      <sz val="11"/>
      <color rgb="FF000000"/>
      <name val="Segoe UI"/>
      <family val="2"/>
    </font>
    <font>
      <sz val="16"/>
      <color rgb="FF000000"/>
      <name val="Arial"/>
      <family val="2"/>
    </font>
    <font>
      <sz val="10"/>
      <color rgb="FF9B0000"/>
      <name val="Arial"/>
      <family val="2"/>
    </font>
    <font>
      <sz val="10"/>
      <name val="Calibri"/>
      <family val="2"/>
      <scheme val="minor"/>
    </font>
    <font>
      <sz val="10"/>
      <color rgb="FF800000"/>
      <name val="Calibri"/>
      <family val="2"/>
      <scheme val="minor"/>
    </font>
    <font>
      <sz val="10"/>
      <color rgb="FF3333CC"/>
      <name val="Arial"/>
      <family val="2"/>
    </font>
    <font>
      <b/>
      <sz val="9"/>
      <color rgb="FF3333CC"/>
      <name val="Arial"/>
      <family val="2"/>
    </font>
    <font>
      <b/>
      <sz val="10"/>
      <color rgb="FF3333CC"/>
      <name val="Arial"/>
      <family val="2"/>
    </font>
    <font>
      <sz val="10"/>
      <name val="Helv"/>
    </font>
    <font>
      <b/>
      <sz val="10"/>
      <name val="Helv"/>
    </font>
    <font>
      <b/>
      <sz val="10"/>
      <color indexed="12"/>
      <name val="Helv"/>
    </font>
    <font>
      <i/>
      <u/>
      <sz val="10"/>
      <name val="Helv"/>
    </font>
    <font>
      <b/>
      <u/>
      <sz val="10"/>
      <name val="Helv"/>
    </font>
    <font>
      <sz val="10"/>
      <color indexed="12"/>
      <name val="Helv"/>
    </font>
    <font>
      <b/>
      <i/>
      <sz val="10"/>
      <name val="Helv"/>
    </font>
    <font>
      <b/>
      <i/>
      <sz val="12"/>
      <name val="Helv"/>
    </font>
    <font>
      <sz val="10"/>
      <color indexed="9"/>
      <name val="Helv"/>
    </font>
    <font>
      <u/>
      <sz val="10"/>
      <name val="Helv"/>
    </font>
    <font>
      <b/>
      <u/>
      <sz val="11"/>
      <color indexed="12"/>
      <name val="Helv"/>
    </font>
    <font>
      <sz val="9"/>
      <color indexed="8"/>
      <name val="Tahoma"/>
      <family val="2"/>
    </font>
    <font>
      <b/>
      <i/>
      <u/>
      <sz val="10"/>
      <color indexed="12"/>
      <name val="Helv"/>
    </font>
    <font>
      <sz val="10"/>
      <color indexed="18"/>
      <name val="Helv"/>
    </font>
    <font>
      <sz val="10"/>
      <color theme="0"/>
      <name val="Helv"/>
    </font>
    <font>
      <b/>
      <i/>
      <sz val="10"/>
      <name val="Arial"/>
      <family val="2"/>
    </font>
    <font>
      <sz val="10"/>
      <color indexed="12"/>
      <name val="Arial"/>
      <family val="2"/>
      <charset val="161"/>
    </font>
    <font>
      <sz val="9"/>
      <color indexed="12"/>
      <name val="Arial"/>
      <family val="2"/>
      <charset val="161"/>
    </font>
    <font>
      <b/>
      <sz val="10"/>
      <color indexed="8"/>
      <name val="Arial"/>
      <family val="2"/>
    </font>
    <font>
      <b/>
      <sz val="10"/>
      <color rgb="FF660000"/>
      <name val="Arial"/>
      <family val="2"/>
    </font>
    <font>
      <b/>
      <sz val="11"/>
      <color rgb="FF660000"/>
      <name val="Segoe UI"/>
      <family val="2"/>
    </font>
    <font>
      <b/>
      <sz val="11"/>
      <color theme="1"/>
      <name val="Calibri"/>
      <family val="2"/>
      <scheme val="minor"/>
    </font>
    <font>
      <b/>
      <u/>
      <sz val="10"/>
      <color indexed="12"/>
      <name val="Helv"/>
    </font>
    <font>
      <sz val="10"/>
      <color rgb="FF660000"/>
      <name val="Arial"/>
      <family val="2"/>
    </font>
    <font>
      <sz val="8"/>
      <color rgb="FFFF0000"/>
      <name val="Arial"/>
      <family val="2"/>
    </font>
    <font>
      <b/>
      <sz val="10"/>
      <name val="Calibri"/>
      <family val="2"/>
      <scheme val="minor"/>
    </font>
    <font>
      <sz val="1"/>
      <color rgb="FFFFFFFF"/>
      <name val="Arial"/>
      <family val="2"/>
    </font>
    <font>
      <b/>
      <sz val="10"/>
      <color rgb="FF660000"/>
      <name val="Calibri"/>
      <family val="2"/>
      <scheme val="minor"/>
    </font>
    <font>
      <sz val="10"/>
      <color rgb="FF660000"/>
      <name val="Calibri"/>
      <family val="2"/>
      <scheme val="minor"/>
    </font>
    <font>
      <b/>
      <sz val="11"/>
      <color theme="8"/>
      <name val="Calibri"/>
      <family val="2"/>
      <scheme val="minor"/>
    </font>
    <font>
      <b/>
      <i/>
      <sz val="11"/>
      <color theme="1"/>
      <name val="Calibri"/>
      <family val="2"/>
      <scheme val="minor"/>
    </font>
    <font>
      <b/>
      <i/>
      <sz val="12"/>
      <color theme="1"/>
      <name val="Calibri"/>
      <family val="2"/>
      <scheme val="minor"/>
    </font>
    <font>
      <sz val="11"/>
      <color rgb="FF002060"/>
      <name val="Calibri"/>
      <family val="2"/>
      <scheme val="minor"/>
    </font>
    <font>
      <sz val="8"/>
      <color indexed="81"/>
      <name val="Tahoma"/>
      <family val="2"/>
    </font>
  </fonts>
  <fills count="26">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9"/>
        <bgColor indexed="64"/>
      </patternFill>
    </fill>
    <fill>
      <patternFill patternType="solid">
        <fgColor indexed="50"/>
        <bgColor indexed="64"/>
      </patternFill>
    </fill>
    <fill>
      <patternFill patternType="solid">
        <fgColor rgb="FFFFCC99"/>
      </patternFill>
    </fill>
    <fill>
      <patternFill patternType="solid">
        <fgColor rgb="FFF2F2F2"/>
      </patternFill>
    </fill>
    <fill>
      <patternFill patternType="solid">
        <fgColor rgb="FFFFFFCC"/>
      </patternFill>
    </fill>
    <fill>
      <patternFill patternType="solid">
        <fgColor theme="5"/>
      </patternFill>
    </fill>
    <fill>
      <patternFill patternType="solid">
        <fgColor theme="8"/>
      </patternFill>
    </fill>
    <fill>
      <patternFill patternType="solid">
        <fgColor theme="4" tint="-0.24994659260841701"/>
        <bgColor indexed="65"/>
      </patternFill>
    </fill>
    <fill>
      <patternFill patternType="solid">
        <fgColor theme="7"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rgb="FFFFFFFF"/>
        <bgColor indexed="64"/>
      </patternFill>
    </fill>
    <fill>
      <patternFill patternType="solid">
        <fgColor rgb="FFCDCDFF"/>
        <bgColor indexed="64"/>
      </patternFill>
    </fill>
    <fill>
      <patternFill patternType="solid">
        <fgColor rgb="FFFFFFDF"/>
        <bgColor indexed="64"/>
      </patternFill>
    </fill>
    <fill>
      <patternFill patternType="solid">
        <fgColor indexed="43"/>
        <bgColor indexed="64"/>
      </patternFill>
    </fill>
    <fill>
      <patternFill patternType="solid">
        <fgColor indexed="47"/>
        <bgColor indexed="64"/>
      </patternFill>
    </fill>
    <fill>
      <patternFill patternType="solid">
        <fgColor indexed="13"/>
        <bgColor indexed="64"/>
      </patternFill>
    </fill>
    <fill>
      <patternFill patternType="solid">
        <fgColor rgb="FFF8F8F8"/>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15">
    <border>
      <left/>
      <right/>
      <top/>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right style="thin">
        <color indexed="8"/>
      </right>
      <top/>
      <bottom/>
      <diagonal/>
    </border>
    <border>
      <left style="double">
        <color indexed="8"/>
      </left>
      <right style="double">
        <color indexed="8"/>
      </right>
      <top style="double">
        <color indexed="8"/>
      </top>
      <bottom style="double">
        <color indexed="8"/>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style="thin">
        <color indexed="8"/>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double">
        <color indexed="8"/>
      </bottom>
      <diagonal/>
    </border>
    <border>
      <left/>
      <right style="thin">
        <color indexed="64"/>
      </right>
      <top style="thin">
        <color indexed="64"/>
      </top>
      <bottom style="thin">
        <color indexed="8"/>
      </bottom>
      <diagonal/>
    </border>
    <border>
      <left/>
      <right style="thin">
        <color indexed="64"/>
      </right>
      <top style="double">
        <color indexed="8"/>
      </top>
      <bottom/>
      <diagonal/>
    </border>
    <border>
      <left style="thin">
        <color indexed="64"/>
      </left>
      <right/>
      <top style="thin">
        <color indexed="64"/>
      </top>
      <bottom/>
      <diagonal/>
    </border>
    <border>
      <left/>
      <right/>
      <top style="thin">
        <color indexed="64"/>
      </top>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8"/>
      </top>
      <bottom/>
      <diagonal/>
    </border>
    <border>
      <left/>
      <right style="thin">
        <color indexed="8"/>
      </right>
      <top style="thin">
        <color indexed="8"/>
      </top>
      <bottom/>
      <diagonal/>
    </border>
    <border>
      <left style="thin">
        <color rgb="FFD3D3D3"/>
      </left>
      <right style="thin">
        <color rgb="FFD3D3D3"/>
      </right>
      <top style="thin">
        <color rgb="FFD3D3D3"/>
      </top>
      <bottom style="thin">
        <color rgb="FFD3D3D3"/>
      </bottom>
      <diagonal/>
    </border>
    <border>
      <left/>
      <right style="thin">
        <color auto="1"/>
      </right>
      <top/>
      <bottom/>
      <diagonal/>
    </border>
    <border>
      <left style="thin">
        <color rgb="FFD3D3D3"/>
      </left>
      <right style="thin">
        <color rgb="FFD3D3D3"/>
      </right>
      <top/>
      <bottom style="thin">
        <color rgb="FFD3D3D3"/>
      </bottom>
      <diagonal/>
    </border>
    <border>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style="thin">
        <color rgb="FFD3D3D3"/>
      </left>
      <right style="thin">
        <color rgb="FFD3D3D3"/>
      </right>
      <top style="thin">
        <color rgb="FFD3D3D3"/>
      </top>
      <bottom/>
      <diagonal/>
    </border>
    <border>
      <left style="thin">
        <color rgb="FFD3D3D3"/>
      </left>
      <right style="thin">
        <color rgb="FFD3D3D3"/>
      </right>
      <top/>
      <bottom/>
      <diagonal/>
    </border>
    <border>
      <left/>
      <right style="thin">
        <color indexed="64"/>
      </right>
      <top style="thin">
        <color indexed="64"/>
      </top>
      <bottom style="double">
        <color indexed="64"/>
      </bottom>
      <diagonal/>
    </border>
    <border>
      <left style="thin">
        <color rgb="FFD3D3D3"/>
      </left>
      <right style="thin">
        <color rgb="FFD3D3D3"/>
      </right>
      <top style="thin">
        <color indexed="64"/>
      </top>
      <bottom style="double">
        <color indexed="64"/>
      </bottom>
      <diagonal/>
    </border>
    <border>
      <left style="thin">
        <color indexed="64"/>
      </left>
      <right style="thin">
        <color rgb="FFD3D3D3"/>
      </right>
      <top style="thin">
        <color indexed="64"/>
      </top>
      <bottom style="double">
        <color indexed="64"/>
      </bottom>
      <diagonal/>
    </border>
    <border>
      <left/>
      <right style="thin">
        <color rgb="FFD3D3D3"/>
      </right>
      <top/>
      <bottom style="thin">
        <color rgb="FFD3D3D3"/>
      </bottom>
      <diagonal/>
    </border>
    <border>
      <left/>
      <right style="thin">
        <color rgb="FFD3D3D3"/>
      </right>
      <top/>
      <bottom/>
      <diagonal/>
    </border>
    <border>
      <left style="double">
        <color indexed="8"/>
      </left>
      <right style="double">
        <color indexed="8"/>
      </right>
      <top style="double">
        <color indexed="8"/>
      </top>
      <bottom style="double">
        <color indexed="64"/>
      </bottom>
      <diagonal/>
    </border>
    <border>
      <left/>
      <right style="double">
        <color indexed="8"/>
      </right>
      <top style="double">
        <color indexed="8"/>
      </top>
      <bottom style="double">
        <color indexed="64"/>
      </bottom>
      <diagonal/>
    </border>
    <border>
      <left style="thin">
        <color indexed="64"/>
      </left>
      <right style="double">
        <color indexed="8"/>
      </right>
      <top style="double">
        <color indexed="8"/>
      </top>
      <bottom style="double">
        <color indexed="64"/>
      </bottom>
      <diagonal/>
    </border>
    <border>
      <left style="thin">
        <color indexed="8"/>
      </left>
      <right style="double">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uble">
        <color indexed="8"/>
      </left>
      <right style="thin">
        <color indexed="8"/>
      </right>
      <top style="double">
        <color indexed="8"/>
      </top>
      <bottom style="double">
        <color indexed="8"/>
      </bottom>
      <diagonal/>
    </border>
    <border>
      <left style="double">
        <color indexed="8"/>
      </left>
      <right style="thin">
        <color indexed="8"/>
      </right>
      <top/>
      <bottom style="double">
        <color indexed="8"/>
      </bottom>
      <diagonal/>
    </border>
    <border>
      <left style="double">
        <color indexed="8"/>
      </left>
      <right style="double">
        <color indexed="8"/>
      </right>
      <top/>
      <bottom style="double">
        <color indexed="8"/>
      </bottom>
      <diagonal/>
    </border>
    <border>
      <left style="thin">
        <color rgb="FFD3D3D3"/>
      </left>
      <right style="thin">
        <color indexed="64"/>
      </right>
      <top style="thin">
        <color rgb="FFD3D3D3"/>
      </top>
      <bottom style="thin">
        <color indexed="64"/>
      </bottom>
      <diagonal/>
    </border>
    <border>
      <left style="thin">
        <color rgb="FFD3D3D3"/>
      </left>
      <right style="thin">
        <color rgb="FFD3D3D3"/>
      </right>
      <top style="thin">
        <color rgb="FFD3D3D3"/>
      </top>
      <bottom style="thin">
        <color indexed="64"/>
      </bottom>
      <diagonal/>
    </border>
    <border>
      <left style="thin">
        <color indexed="64"/>
      </left>
      <right style="thin">
        <color rgb="FFD3D3D3"/>
      </right>
      <top style="thin">
        <color rgb="FFD3D3D3"/>
      </top>
      <bottom style="thin">
        <color indexed="64"/>
      </bottom>
      <diagonal/>
    </border>
    <border>
      <left/>
      <right style="thin">
        <color indexed="8"/>
      </right>
      <top/>
      <bottom/>
      <diagonal/>
    </border>
    <border>
      <left/>
      <right style="thin">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8"/>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8"/>
      </bottom>
      <diagonal/>
    </border>
    <border>
      <left style="thin">
        <color indexed="64"/>
      </left>
      <right style="thin">
        <color indexed="64"/>
      </right>
      <top style="thin">
        <color indexed="64"/>
      </top>
      <bottom style="thin">
        <color indexed="8"/>
      </bottom>
      <diagonal/>
    </border>
    <border>
      <left/>
      <right/>
      <top style="thin">
        <color indexed="64"/>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64"/>
      </left>
      <right style="medium">
        <color indexed="64"/>
      </right>
      <top style="medium">
        <color indexed="64"/>
      </top>
      <bottom style="medium">
        <color indexed="64"/>
      </bottom>
      <diagonal/>
    </border>
    <border>
      <left style="thin">
        <color indexed="64"/>
      </left>
      <right style="thin">
        <color rgb="FFD3D3D3"/>
      </right>
      <top style="thin">
        <color indexed="64"/>
      </top>
      <bottom style="thin">
        <color rgb="FFD3D3D3"/>
      </bottom>
      <diagonal/>
    </border>
    <border>
      <left style="thin">
        <color rgb="FFD3D3D3"/>
      </left>
      <right style="thin">
        <color rgb="FFD3D3D3"/>
      </right>
      <top style="thin">
        <color indexed="64"/>
      </top>
      <bottom style="thin">
        <color rgb="FFD3D3D3"/>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D3D3D3"/>
      </left>
      <right style="thin">
        <color indexed="64"/>
      </right>
      <top style="thin">
        <color indexed="64"/>
      </top>
      <bottom style="thin">
        <color rgb="FFD3D3D3"/>
      </bottom>
      <diagonal/>
    </border>
    <border>
      <left style="thin">
        <color indexed="64"/>
      </left>
      <right style="thin">
        <color rgb="FFD3D3D3"/>
      </right>
      <top style="thin">
        <color rgb="FFD3D3D3"/>
      </top>
      <bottom style="thin">
        <color rgb="FFD3D3D3"/>
      </bottom>
      <diagonal/>
    </border>
    <border>
      <left style="thin">
        <color rgb="FFD3D3D3"/>
      </left>
      <right style="thin">
        <color indexed="64"/>
      </right>
      <top style="thin">
        <color rgb="FFD3D3D3"/>
      </top>
      <bottom style="thin">
        <color rgb="FFD3D3D3"/>
      </bottom>
      <diagonal/>
    </border>
    <border>
      <left style="thin">
        <color rgb="FFCCCCCC"/>
      </left>
      <right style="thin">
        <color rgb="FFCCCCCC"/>
      </right>
      <top style="thin">
        <color rgb="FFCCCCCC"/>
      </top>
      <bottom style="thin">
        <color rgb="FFCCCCCC"/>
      </bottom>
      <diagonal/>
    </border>
    <border>
      <left style="thin">
        <color rgb="FF000000"/>
      </left>
      <right style="thin">
        <color rgb="FF000000"/>
      </right>
      <top style="double">
        <color rgb="FF000000"/>
      </top>
      <bottom style="thin">
        <color rgb="FF000000"/>
      </bottom>
      <diagonal/>
    </border>
    <border>
      <left style="thin">
        <color rgb="FFEAEAEA"/>
      </left>
      <right style="thin">
        <color rgb="FFEAEAEA"/>
      </right>
      <top style="thin">
        <color rgb="FFEAEAEA"/>
      </top>
      <bottom style="thin">
        <color rgb="FFEAEAEA"/>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rgb="FFD3D3D3"/>
      </left>
      <right/>
      <top style="thin">
        <color indexed="64"/>
      </top>
      <bottom style="thin">
        <color rgb="FFD3D3D3"/>
      </bottom>
      <diagonal/>
    </border>
    <border>
      <left style="thin">
        <color indexed="64"/>
      </left>
      <right style="thin">
        <color indexed="64"/>
      </right>
      <top style="thin">
        <color indexed="64"/>
      </top>
      <bottom style="thin">
        <color rgb="FFD3D3D3"/>
      </bottom>
      <diagonal/>
    </border>
    <border>
      <left style="thin">
        <color indexed="64"/>
      </left>
      <right style="thin">
        <color indexed="64"/>
      </right>
      <top style="thin">
        <color rgb="FFD3D3D3"/>
      </top>
      <bottom style="thin">
        <color rgb="FFD3D3D3"/>
      </bottom>
      <diagonal/>
    </border>
    <border>
      <left/>
      <right style="thin">
        <color indexed="64"/>
      </right>
      <top style="thin">
        <color indexed="64"/>
      </top>
      <bottom style="thin">
        <color rgb="FFD3D3D3"/>
      </bottom>
      <diagonal/>
    </border>
    <border>
      <left/>
      <right style="thin">
        <color indexed="64"/>
      </right>
      <top style="thin">
        <color rgb="FFD3D3D3"/>
      </top>
      <bottom style="thin">
        <color rgb="FFD3D3D3"/>
      </bottom>
      <diagonal/>
    </border>
    <border>
      <left style="thin">
        <color rgb="FFD3D3D3"/>
      </left>
      <right/>
      <top style="thin">
        <color rgb="FFD3D3D3"/>
      </top>
      <bottom style="thin">
        <color indexed="64"/>
      </bottom>
      <diagonal/>
    </border>
    <border>
      <left style="thin">
        <color indexed="64"/>
      </left>
      <right style="thin">
        <color indexed="64"/>
      </right>
      <top style="thin">
        <color rgb="FFD3D3D3"/>
      </top>
      <bottom style="thin">
        <color indexed="64"/>
      </bottom>
      <diagonal/>
    </border>
    <border>
      <left/>
      <right style="thin">
        <color indexed="64"/>
      </right>
      <top style="thin">
        <color rgb="FFD3D3D3"/>
      </top>
      <bottom style="thin">
        <color indexed="64"/>
      </bottom>
      <diagonal/>
    </border>
    <border>
      <left/>
      <right style="double">
        <color auto="1"/>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indexed="64"/>
      </top>
      <bottom style="thin">
        <color indexed="64"/>
      </bottom>
      <diagonal/>
    </border>
    <border>
      <left/>
      <right style="thin">
        <color auto="1"/>
      </right>
      <top/>
      <bottom style="thin">
        <color auto="1"/>
      </bottom>
      <diagonal/>
    </border>
    <border>
      <left/>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right style="double">
        <color auto="1"/>
      </right>
      <top style="thin">
        <color auto="1"/>
      </top>
      <bottom style="thin">
        <color auto="1"/>
      </bottom>
      <diagonal/>
    </border>
    <border>
      <left/>
      <right style="hair">
        <color indexed="64"/>
      </right>
      <top style="thin">
        <color indexed="64"/>
      </top>
      <bottom style="thin">
        <color auto="1"/>
      </bottom>
      <diagonal/>
    </border>
    <border>
      <left style="thin">
        <color auto="1"/>
      </left>
      <right style="hair">
        <color indexed="64"/>
      </right>
      <top style="thin">
        <color indexed="64"/>
      </top>
      <bottom style="thin">
        <color auto="1"/>
      </bottom>
      <diagonal/>
    </border>
    <border>
      <left/>
      <right style="thin">
        <color auto="1"/>
      </right>
      <top/>
      <bottom style="thin">
        <color indexed="64"/>
      </bottom>
      <diagonal/>
    </border>
    <border>
      <left style="thin">
        <color indexed="64"/>
      </left>
      <right style="double">
        <color indexed="64"/>
      </right>
      <top style="thin">
        <color indexed="64"/>
      </top>
      <bottom style="thin">
        <color indexed="64"/>
      </bottom>
      <diagonal/>
    </border>
  </borders>
  <cellStyleXfs count="87">
    <xf numFmtId="3" fontId="0" fillId="0" borderId="0" applyNumberFormat="0" applyFill="0" applyBorder="0" applyAlignment="0" applyProtection="0"/>
    <xf numFmtId="9" fontId="14" fillId="0" borderId="0" applyFont="0" applyFill="0" applyBorder="0" applyAlignment="0" applyProtection="0"/>
    <xf numFmtId="168" fontId="37" fillId="0" borderId="0" applyFont="0" applyFill="0" applyBorder="0" applyProtection="0">
      <alignment vertical="top"/>
    </xf>
    <xf numFmtId="0" fontId="23" fillId="0" borderId="0"/>
    <xf numFmtId="0" fontId="38" fillId="0" borderId="0"/>
    <xf numFmtId="0" fontId="39" fillId="0" borderId="0"/>
    <xf numFmtId="0" fontId="40" fillId="11" borderId="0" applyNumberFormat="0" applyBorder="0" applyAlignment="0" applyProtection="0"/>
    <xf numFmtId="0" fontId="33" fillId="7" borderId="21" applyNumberFormat="0" applyAlignment="0" applyProtection="0"/>
    <xf numFmtId="0" fontId="31" fillId="6" borderId="21" applyNumberFormat="0" applyAlignment="0" applyProtection="0"/>
    <xf numFmtId="0" fontId="36" fillId="0" borderId="0" applyNumberFormat="0" applyFill="0" applyBorder="0" applyAlignment="0" applyProtection="0"/>
    <xf numFmtId="0" fontId="28" fillId="0" borderId="18" applyNumberFormat="0" applyFill="0" applyBorder="0" applyAlignment="0" applyProtection="0"/>
    <xf numFmtId="0" fontId="40" fillId="9" borderId="0" applyNumberFormat="0" applyBorder="0" applyAlignment="0" applyProtection="0"/>
    <xf numFmtId="9" fontId="39" fillId="0" borderId="0" applyFont="0" applyFill="0" applyBorder="0" applyAlignment="0" applyProtection="0"/>
    <xf numFmtId="0" fontId="32" fillId="7" borderId="22" applyNumberFormat="0" applyAlignment="0" applyProtection="0"/>
    <xf numFmtId="0" fontId="30" fillId="0" borderId="20" applyNumberFormat="0" applyFill="0" applyBorder="0" applyAlignment="0" applyProtection="0"/>
    <xf numFmtId="0" fontId="29" fillId="0" borderId="19" applyNumberFormat="0" applyFill="0" applyBorder="0" applyAlignment="0" applyProtection="0"/>
    <xf numFmtId="0" fontId="29" fillId="0" borderId="19" applyNumberFormat="0" applyFill="0" applyAlignment="0" applyProtection="0"/>
    <xf numFmtId="0" fontId="28" fillId="0" borderId="18" applyNumberFormat="0" applyFill="0" applyAlignment="0" applyProtection="0"/>
    <xf numFmtId="168" fontId="11" fillId="0" borderId="0" applyFont="0" applyFill="0" applyBorder="0" applyProtection="0">
      <alignment vertical="top"/>
    </xf>
    <xf numFmtId="169" fontId="11" fillId="0" borderId="0" applyFont="0" applyFill="0" applyBorder="0" applyProtection="0">
      <alignment vertical="top"/>
    </xf>
    <xf numFmtId="0" fontId="41" fillId="6" borderId="21" applyNumberFormat="0" applyAlignment="0" applyProtection="0"/>
    <xf numFmtId="0" fontId="34" fillId="0" borderId="23" applyNumberFormat="0" applyFill="0" applyAlignment="0" applyProtection="0"/>
    <xf numFmtId="0" fontId="28" fillId="0" borderId="18" applyNumberFormat="0" applyFill="0" applyAlignment="0" applyProtection="0"/>
    <xf numFmtId="0" fontId="30" fillId="0" borderId="20" applyNumberFormat="0" applyFill="0" applyAlignment="0" applyProtection="0"/>
    <xf numFmtId="164" fontId="39" fillId="0" borderId="0" applyFont="0" applyFill="0" applyBorder="0" applyAlignment="0" applyProtection="0"/>
    <xf numFmtId="0" fontId="30" fillId="0" borderId="0" applyNumberFormat="0" applyFill="0" applyAlignment="0" applyProtection="0"/>
    <xf numFmtId="0" fontId="30" fillId="0" borderId="20" applyNumberFormat="0" applyFill="0" applyBorder="0" applyAlignment="0" applyProtection="0"/>
    <xf numFmtId="0" fontId="35" fillId="0" borderId="0" applyNumberFormat="0" applyFill="0" applyBorder="0" applyAlignment="0" applyProtection="0"/>
    <xf numFmtId="0" fontId="29" fillId="0" borderId="0" applyNumberFormat="0" applyFill="0" applyAlignment="0" applyProtection="0"/>
    <xf numFmtId="0" fontId="39" fillId="8" borderId="24" applyNumberFormat="0" applyFont="0" applyAlignment="0" applyProtection="0"/>
    <xf numFmtId="0" fontId="29" fillId="0" borderId="19" applyNumberFormat="0" applyFill="0" applyBorder="0" applyAlignment="0" applyProtection="0"/>
    <xf numFmtId="171" fontId="11" fillId="0" borderId="0" applyFont="0" applyFill="0" applyBorder="0" applyProtection="0">
      <alignment vertical="top"/>
    </xf>
    <xf numFmtId="168" fontId="23" fillId="0" borderId="0" applyFont="0" applyFill="0" applyBorder="0" applyProtection="0">
      <alignment vertical="top"/>
    </xf>
    <xf numFmtId="9" fontId="11" fillId="0" borderId="0" applyFont="0" applyFill="0" applyBorder="0" applyAlignment="0" applyProtection="0"/>
    <xf numFmtId="164" fontId="23" fillId="0" borderId="0" applyFont="0" applyFill="0" applyBorder="0" applyAlignment="0" applyProtection="0"/>
    <xf numFmtId="0" fontId="23" fillId="0" borderId="0"/>
    <xf numFmtId="172" fontId="11" fillId="0" borderId="0" applyFont="0" applyFill="0" applyBorder="0" applyProtection="0">
      <alignment vertical="top"/>
    </xf>
    <xf numFmtId="0" fontId="40" fillId="10" borderId="0" applyNumberFormat="0" applyBorder="0" applyAlignment="0" applyProtection="0"/>
    <xf numFmtId="168" fontId="11" fillId="0" borderId="0" applyFont="0" applyFill="0" applyBorder="0" applyProtection="0">
      <alignment vertical="top"/>
    </xf>
    <xf numFmtId="9" fontId="39" fillId="0" borderId="0" applyFont="0" applyFill="0" applyBorder="0" applyAlignment="0" applyProtection="0"/>
    <xf numFmtId="173" fontId="23" fillId="0" borderId="0" applyFill="0" applyBorder="0" applyProtection="0">
      <alignment vertical="top"/>
    </xf>
    <xf numFmtId="170" fontId="23" fillId="0" borderId="0" applyFill="0" applyBorder="0" applyProtection="0">
      <alignment vertical="top"/>
    </xf>
    <xf numFmtId="169" fontId="11" fillId="0" borderId="0" applyFont="0" applyFill="0" applyBorder="0" applyProtection="0">
      <alignment vertical="top"/>
    </xf>
    <xf numFmtId="0" fontId="42" fillId="0" borderId="0"/>
    <xf numFmtId="0" fontId="11" fillId="0" borderId="0"/>
    <xf numFmtId="0" fontId="11" fillId="0" borderId="0"/>
    <xf numFmtId="0" fontId="11" fillId="0" borderId="0"/>
    <xf numFmtId="0" fontId="43" fillId="0" borderId="0"/>
    <xf numFmtId="0" fontId="11" fillId="0" borderId="0"/>
    <xf numFmtId="0" fontId="10" fillId="0" borderId="0"/>
    <xf numFmtId="0" fontId="44" fillId="0" borderId="0" applyNumberFormat="0" applyFill="0" applyBorder="0" applyAlignment="0" applyProtection="0"/>
    <xf numFmtId="0" fontId="45" fillId="0" borderId="23" applyNumberFormat="0" applyFill="0" applyAlignment="0" applyProtection="0"/>
    <xf numFmtId="0" fontId="46" fillId="7" borderId="21" applyNumberFormat="0" applyAlignment="0" applyProtection="0"/>
    <xf numFmtId="0" fontId="37" fillId="0" borderId="0"/>
    <xf numFmtId="174" fontId="37" fillId="0" borderId="0" applyFont="0" applyFill="0" applyBorder="0" applyProtection="0">
      <alignment vertical="top"/>
    </xf>
    <xf numFmtId="168" fontId="37" fillId="0" borderId="0" applyFont="0" applyFill="0" applyBorder="0" applyProtection="0">
      <alignment vertical="top"/>
    </xf>
    <xf numFmtId="0" fontId="47" fillId="7" borderId="22" applyNumberFormat="0" applyAlignment="0" applyProtection="0"/>
    <xf numFmtId="0" fontId="48" fillId="0" borderId="0" applyNumberFormat="0" applyFill="0" applyBorder="0" applyAlignment="0" applyProtection="0"/>
    <xf numFmtId="164" fontId="10" fillId="0" borderId="0" applyFont="0" applyFill="0" applyBorder="0" applyAlignment="0" applyProtection="0"/>
    <xf numFmtId="9" fontId="10" fillId="0" borderId="0" applyFont="0" applyFill="0" applyBorder="0" applyAlignment="0" applyProtection="0"/>
    <xf numFmtId="170" fontId="14" fillId="0" borderId="0" applyFill="0" applyBorder="0" applyProtection="0">
      <alignment vertical="top"/>
    </xf>
    <xf numFmtId="0" fontId="14" fillId="0" borderId="0"/>
    <xf numFmtId="0" fontId="49" fillId="0" borderId="0"/>
    <xf numFmtId="0" fontId="50" fillId="0" borderId="0"/>
    <xf numFmtId="0" fontId="9" fillId="0" borderId="0"/>
    <xf numFmtId="0" fontId="8" fillId="0" borderId="0"/>
    <xf numFmtId="0" fontId="7" fillId="0" borderId="0"/>
    <xf numFmtId="0" fontId="6" fillId="0" borderId="0"/>
    <xf numFmtId="43" fontId="14" fillId="0" borderId="0" applyFont="0" applyFill="0" applyBorder="0" applyAlignment="0" applyProtection="0"/>
    <xf numFmtId="0" fontId="42" fillId="0" borderId="0"/>
    <xf numFmtId="0" fontId="5" fillId="0" borderId="0"/>
    <xf numFmtId="0" fontId="5" fillId="0" borderId="0"/>
    <xf numFmtId="0" fontId="5" fillId="0" borderId="0"/>
    <xf numFmtId="0" fontId="42" fillId="0" borderId="0"/>
    <xf numFmtId="3" fontId="14" fillId="0" borderId="0" applyNumberFormat="0" applyFill="0" applyBorder="0" applyAlignment="0" applyProtection="0"/>
    <xf numFmtId="0" fontId="4" fillId="0" borderId="0"/>
    <xf numFmtId="9" fontId="4" fillId="0" borderId="0" applyFont="0" applyFill="0" applyBorder="0" applyAlignment="0" applyProtection="0"/>
    <xf numFmtId="0" fontId="3" fillId="0" borderId="0"/>
    <xf numFmtId="0" fontId="3" fillId="0" borderId="0"/>
    <xf numFmtId="0" fontId="3" fillId="0" borderId="0"/>
    <xf numFmtId="0" fontId="43" fillId="0" borderId="0"/>
    <xf numFmtId="0" fontId="2" fillId="0" borderId="0"/>
    <xf numFmtId="0" fontId="2" fillId="0" borderId="0"/>
    <xf numFmtId="0" fontId="2" fillId="0" borderId="0"/>
    <xf numFmtId="0" fontId="1" fillId="0" borderId="0"/>
    <xf numFmtId="0" fontId="1" fillId="0" borderId="0"/>
    <xf numFmtId="0" fontId="1" fillId="0" borderId="0"/>
  </cellStyleXfs>
  <cellXfs count="552">
    <xf numFmtId="3" fontId="0" fillId="0" borderId="0" xfId="0"/>
    <xf numFmtId="3" fontId="16" fillId="0" borderId="0" xfId="0" applyFont="1"/>
    <xf numFmtId="3" fontId="12" fillId="0" borderId="0" xfId="0" applyFont="1" applyAlignment="1">
      <alignment horizontal="left"/>
    </xf>
    <xf numFmtId="165" fontId="12" fillId="0" borderId="0" xfId="0" applyNumberFormat="1" applyFont="1"/>
    <xf numFmtId="165" fontId="12" fillId="0" borderId="1" xfId="0" applyNumberFormat="1" applyFont="1" applyBorder="1"/>
    <xf numFmtId="3" fontId="0" fillId="0" borderId="2" xfId="0" applyBorder="1"/>
    <xf numFmtId="3" fontId="0" fillId="0" borderId="3" xfId="0" applyBorder="1"/>
    <xf numFmtId="3" fontId="0" fillId="0" borderId="0" xfId="0" applyAlignment="1">
      <alignment horizontal="left"/>
    </xf>
    <xf numFmtId="3" fontId="0" fillId="0" borderId="0" xfId="0" applyBorder="1"/>
    <xf numFmtId="3" fontId="0" fillId="0" borderId="4" xfId="0" applyBorder="1"/>
    <xf numFmtId="3" fontId="20" fillId="0" borderId="0" xfId="0" applyFont="1" applyAlignment="1">
      <alignment horizontal="left"/>
    </xf>
    <xf numFmtId="3" fontId="0" fillId="0" borderId="0" xfId="0" applyFill="1"/>
    <xf numFmtId="3" fontId="0" fillId="0" borderId="2" xfId="0" applyFill="1" applyBorder="1"/>
    <xf numFmtId="3" fontId="12" fillId="0" borderId="0" xfId="0" applyFont="1"/>
    <xf numFmtId="4" fontId="0" fillId="0" borderId="0" xfId="0" applyNumberFormat="1" applyFill="1"/>
    <xf numFmtId="3" fontId="12" fillId="0" borderId="5" xfId="0" applyFont="1" applyBorder="1" applyAlignment="1">
      <alignment horizontal="left"/>
    </xf>
    <xf numFmtId="3" fontId="12" fillId="0" borderId="5" xfId="0" applyFont="1" applyBorder="1"/>
    <xf numFmtId="3" fontId="21" fillId="0" borderId="0" xfId="0" applyFont="1" applyAlignment="1">
      <alignment horizontal="left"/>
    </xf>
    <xf numFmtId="3" fontId="0" fillId="0" borderId="1" xfId="0" applyBorder="1"/>
    <xf numFmtId="3" fontId="0" fillId="0" borderId="6" xfId="0" applyBorder="1"/>
    <xf numFmtId="3" fontId="18" fillId="0" borderId="1" xfId="0" applyFont="1" applyBorder="1"/>
    <xf numFmtId="3" fontId="12" fillId="0" borderId="5" xfId="0" applyFont="1" applyFill="1" applyBorder="1" applyAlignment="1">
      <alignment horizontal="left"/>
    </xf>
    <xf numFmtId="3" fontId="12" fillId="0" borderId="5" xfId="0" applyFont="1" applyFill="1" applyBorder="1"/>
    <xf numFmtId="166" fontId="12" fillId="0" borderId="5" xfId="0" applyNumberFormat="1" applyFont="1" applyFill="1" applyBorder="1"/>
    <xf numFmtId="3" fontId="16" fillId="0" borderId="0" xfId="0" applyFont="1" applyAlignment="1">
      <alignment horizontal="left"/>
    </xf>
    <xf numFmtId="3" fontId="0" fillId="0" borderId="9" xfId="0" applyBorder="1"/>
    <xf numFmtId="3" fontId="20" fillId="0" borderId="0" xfId="0" applyFont="1"/>
    <xf numFmtId="3" fontId="21" fillId="0" borderId="0" xfId="0" applyFont="1"/>
    <xf numFmtId="3" fontId="22" fillId="0" borderId="0" xfId="0" applyFont="1" applyAlignment="1">
      <alignment horizontal="left"/>
    </xf>
    <xf numFmtId="3" fontId="0" fillId="0" borderId="11" xfId="0" applyBorder="1"/>
    <xf numFmtId="3" fontId="0" fillId="0" borderId="9" xfId="0" applyFill="1" applyBorder="1"/>
    <xf numFmtId="3" fontId="0" fillId="0" borderId="12" xfId="0" applyBorder="1"/>
    <xf numFmtId="3" fontId="0" fillId="0" borderId="13" xfId="0" applyBorder="1"/>
    <xf numFmtId="3" fontId="18" fillId="0" borderId="0" xfId="0" applyFont="1"/>
    <xf numFmtId="3" fontId="20" fillId="0" borderId="13" xfId="0" applyFont="1" applyBorder="1"/>
    <xf numFmtId="3" fontId="0" fillId="0" borderId="14" xfId="0" applyBorder="1"/>
    <xf numFmtId="3" fontId="0" fillId="0" borderId="0" xfId="0" applyFill="1" applyBorder="1"/>
    <xf numFmtId="3" fontId="25" fillId="0" borderId="0" xfId="0" applyFont="1"/>
    <xf numFmtId="3" fontId="19" fillId="0" borderId="9" xfId="0" applyFont="1" applyBorder="1"/>
    <xf numFmtId="3" fontId="19" fillId="0" borderId="0" xfId="0" applyFont="1" applyBorder="1"/>
    <xf numFmtId="166" fontId="17" fillId="3" borderId="9" xfId="0" applyNumberFormat="1" applyFont="1" applyFill="1" applyBorder="1"/>
    <xf numFmtId="3" fontId="22" fillId="0" borderId="9" xfId="0" applyFont="1" applyBorder="1"/>
    <xf numFmtId="3" fontId="22" fillId="0" borderId="17" xfId="0" applyFont="1" applyBorder="1"/>
    <xf numFmtId="3" fontId="22" fillId="0" borderId="8" xfId="0" applyFont="1" applyBorder="1"/>
    <xf numFmtId="3" fontId="26" fillId="0" borderId="0" xfId="0" applyFont="1"/>
    <xf numFmtId="3" fontId="51" fillId="0" borderId="0" xfId="0" applyFont="1"/>
    <xf numFmtId="4" fontId="52" fillId="12" borderId="9" xfId="0" applyNumberFormat="1" applyFont="1" applyFill="1" applyBorder="1"/>
    <xf numFmtId="166" fontId="14" fillId="0" borderId="0" xfId="0" applyNumberFormat="1" applyFont="1"/>
    <xf numFmtId="2" fontId="52" fillId="14" borderId="9" xfId="1" applyNumberFormat="1" applyFont="1" applyFill="1" applyBorder="1"/>
    <xf numFmtId="2" fontId="14" fillId="0" borderId="0" xfId="1" applyNumberFormat="1"/>
    <xf numFmtId="2" fontId="52" fillId="14" borderId="25" xfId="1" applyNumberFormat="1" applyFont="1" applyFill="1" applyBorder="1"/>
    <xf numFmtId="3" fontId="0" fillId="0" borderId="25" xfId="0" applyBorder="1"/>
    <xf numFmtId="166" fontId="0" fillId="0" borderId="0" xfId="0" applyNumberFormat="1"/>
    <xf numFmtId="3" fontId="0" fillId="0" borderId="26" xfId="0" applyBorder="1"/>
    <xf numFmtId="166" fontId="17" fillId="3" borderId="25" xfId="0" applyNumberFormat="1" applyFont="1" applyFill="1" applyBorder="1"/>
    <xf numFmtId="166" fontId="12" fillId="0" borderId="5" xfId="0" applyNumberFormat="1" applyFont="1" applyBorder="1"/>
    <xf numFmtId="3" fontId="12" fillId="0" borderId="14" xfId="0" applyFont="1" applyBorder="1"/>
    <xf numFmtId="2" fontId="52" fillId="14" borderId="27" xfId="1" applyNumberFormat="1" applyFont="1" applyFill="1" applyBorder="1"/>
    <xf numFmtId="2" fontId="52" fillId="0" borderId="0" xfId="1" applyNumberFormat="1" applyFont="1" applyFill="1" applyBorder="1"/>
    <xf numFmtId="3" fontId="0" fillId="0" borderId="28" xfId="0" applyBorder="1"/>
    <xf numFmtId="165" fontId="12" fillId="0" borderId="29" xfId="0" applyNumberFormat="1" applyFont="1" applyBorder="1"/>
    <xf numFmtId="3" fontId="0" fillId="0" borderId="30" xfId="0" applyBorder="1"/>
    <xf numFmtId="2" fontId="14" fillId="0" borderId="0" xfId="1" applyNumberFormat="1" applyFill="1" applyBorder="1"/>
    <xf numFmtId="166" fontId="0" fillId="0" borderId="0" xfId="0" applyNumberFormat="1" applyFill="1" applyBorder="1"/>
    <xf numFmtId="3" fontId="12" fillId="0" borderId="0" xfId="0" applyFont="1" applyFill="1" applyBorder="1"/>
    <xf numFmtId="3" fontId="12" fillId="0" borderId="0" xfId="0" applyFont="1" applyAlignment="1">
      <alignment horizontal="center"/>
    </xf>
    <xf numFmtId="3" fontId="0" fillId="0" borderId="26" xfId="0" applyFill="1" applyBorder="1"/>
    <xf numFmtId="3" fontId="0" fillId="0" borderId="1" xfId="0" applyFill="1" applyBorder="1"/>
    <xf numFmtId="3" fontId="0" fillId="0" borderId="25" xfId="0" applyFill="1" applyBorder="1"/>
    <xf numFmtId="3" fontId="12" fillId="0" borderId="0" xfId="0" applyFont="1" applyFill="1"/>
    <xf numFmtId="4" fontId="52" fillId="0" borderId="9" xfId="0" applyNumberFormat="1" applyFont="1" applyFill="1" applyBorder="1" applyAlignment="1">
      <alignment horizontal="center"/>
    </xf>
    <xf numFmtId="3" fontId="22" fillId="0" borderId="0" xfId="0" applyFont="1" applyBorder="1" applyAlignment="1">
      <alignment horizontal="left" indent="1"/>
    </xf>
    <xf numFmtId="3" fontId="0" fillId="0" borderId="0" xfId="0" applyAlignment="1">
      <alignment horizontal="left" indent="1"/>
    </xf>
    <xf numFmtId="3" fontId="0" fillId="0" borderId="0" xfId="0" applyFill="1" applyAlignment="1">
      <alignment horizontal="left" indent="1"/>
    </xf>
    <xf numFmtId="4" fontId="0" fillId="0" borderId="0" xfId="0" applyNumberFormat="1" applyFill="1" applyAlignment="1">
      <alignment horizontal="left" indent="1"/>
    </xf>
    <xf numFmtId="175" fontId="0" fillId="0" borderId="0" xfId="0" applyNumberFormat="1" applyFill="1" applyAlignment="1">
      <alignment horizontal="left" indent="1"/>
    </xf>
    <xf numFmtId="2" fontId="0" fillId="0" borderId="0" xfId="0" applyNumberFormat="1" applyFill="1" applyAlignment="1">
      <alignment horizontal="left" indent="1"/>
    </xf>
    <xf numFmtId="3" fontId="53" fillId="0" borderId="0" xfId="0" applyFont="1"/>
    <xf numFmtId="3" fontId="0" fillId="13" borderId="9" xfId="0" applyFill="1" applyBorder="1"/>
    <xf numFmtId="3" fontId="0" fillId="0" borderId="27" xfId="0" applyBorder="1"/>
    <xf numFmtId="3" fontId="0" fillId="0" borderId="0" xfId="0" applyBorder="1" applyAlignment="1">
      <alignment horizontal="left" indent="1"/>
    </xf>
    <xf numFmtId="3" fontId="0" fillId="0" borderId="32" xfId="0" applyBorder="1"/>
    <xf numFmtId="3" fontId="0" fillId="0" borderId="12" xfId="0" applyFill="1" applyBorder="1" applyAlignment="1">
      <alignment horizontal="left" indent="1"/>
    </xf>
    <xf numFmtId="3" fontId="22" fillId="0" borderId="3" xfId="0" applyFont="1" applyBorder="1"/>
    <xf numFmtId="3" fontId="12" fillId="0" borderId="0" xfId="0" applyFont="1" applyAlignment="1">
      <alignment horizontal="left" indent="1"/>
    </xf>
    <xf numFmtId="3" fontId="0" fillId="0" borderId="9" xfId="0" applyNumberFormat="1" applyFill="1" applyBorder="1"/>
    <xf numFmtId="3" fontId="52" fillId="14" borderId="25" xfId="1" applyNumberFormat="1" applyFont="1" applyFill="1" applyBorder="1"/>
    <xf numFmtId="3" fontId="0" fillId="0" borderId="27" xfId="0" applyFill="1" applyBorder="1" applyAlignment="1">
      <alignment horizontal="left"/>
    </xf>
    <xf numFmtId="3" fontId="0" fillId="0" borderId="3" xfId="0" applyFill="1" applyBorder="1" applyAlignment="1">
      <alignment horizontal="left"/>
    </xf>
    <xf numFmtId="3" fontId="0" fillId="0" borderId="12" xfId="0" applyFill="1" applyBorder="1" applyAlignment="1">
      <alignment horizontal="left"/>
    </xf>
    <xf numFmtId="3" fontId="0" fillId="0" borderId="27" xfId="0" applyFill="1" applyBorder="1"/>
    <xf numFmtId="3" fontId="0" fillId="0" borderId="3" xfId="0" applyFill="1" applyBorder="1"/>
    <xf numFmtId="3" fontId="0" fillId="0" borderId="3" xfId="0" applyFill="1" applyBorder="1" applyAlignment="1"/>
    <xf numFmtId="3" fontId="0" fillId="0" borderId="12" xfId="0" applyFill="1" applyBorder="1" applyAlignment="1"/>
    <xf numFmtId="3" fontId="0" fillId="0" borderId="13" xfId="0" applyFill="1" applyBorder="1"/>
    <xf numFmtId="3" fontId="20" fillId="0" borderId="13" xfId="0" applyFont="1" applyFill="1" applyBorder="1"/>
    <xf numFmtId="3" fontId="0" fillId="0" borderId="14" xfId="0" applyFill="1" applyBorder="1"/>
    <xf numFmtId="165" fontId="12" fillId="0" borderId="9" xfId="0" applyNumberFormat="1" applyFont="1" applyBorder="1"/>
    <xf numFmtId="3" fontId="51" fillId="0" borderId="0" xfId="0" applyFont="1" applyFill="1" applyBorder="1"/>
    <xf numFmtId="4" fontId="52" fillId="0" borderId="0" xfId="0" applyNumberFormat="1" applyFont="1" applyFill="1" applyBorder="1"/>
    <xf numFmtId="165" fontId="12" fillId="0" borderId="0" xfId="0" applyNumberFormat="1" applyFont="1" applyFill="1" applyBorder="1"/>
    <xf numFmtId="3" fontId="22" fillId="0" borderId="36" xfId="0" applyFont="1" applyBorder="1"/>
    <xf numFmtId="3" fontId="13" fillId="0" borderId="0" xfId="0" applyFont="1" applyBorder="1" applyAlignment="1">
      <alignment horizontal="left"/>
    </xf>
    <xf numFmtId="3" fontId="22" fillId="0" borderId="0" xfId="0" applyFont="1" applyBorder="1" applyAlignment="1">
      <alignment horizontal="left"/>
    </xf>
    <xf numFmtId="3" fontId="22" fillId="0" borderId="0" xfId="0" applyFont="1" applyBorder="1"/>
    <xf numFmtId="3" fontId="22" fillId="0" borderId="11" xfId="0" applyFont="1" applyBorder="1"/>
    <xf numFmtId="166" fontId="0" fillId="0" borderId="9" xfId="0" applyNumberFormat="1" applyFill="1" applyBorder="1"/>
    <xf numFmtId="10" fontId="0" fillId="0" borderId="0" xfId="0" applyNumberFormat="1" applyFill="1" applyBorder="1" applyAlignment="1"/>
    <xf numFmtId="166" fontId="0" fillId="0" borderId="0" xfId="0" applyNumberFormat="1" applyFill="1" applyBorder="1" applyAlignment="1"/>
    <xf numFmtId="166" fontId="0" fillId="0" borderId="0" xfId="1" applyNumberFormat="1" applyFont="1" applyFill="1" applyBorder="1" applyAlignment="1"/>
    <xf numFmtId="4" fontId="0" fillId="0" borderId="0" xfId="1" applyNumberFormat="1" applyFont="1" applyFill="1" applyBorder="1" applyAlignment="1"/>
    <xf numFmtId="4" fontId="0" fillId="0" borderId="0" xfId="0" applyNumberFormat="1" applyFill="1" applyBorder="1" applyAlignment="1"/>
    <xf numFmtId="3" fontId="0" fillId="0" borderId="12" xfId="0" applyFill="1" applyBorder="1"/>
    <xf numFmtId="2" fontId="52" fillId="14" borderId="7" xfId="1" applyNumberFormat="1" applyFont="1" applyFill="1" applyBorder="1"/>
    <xf numFmtId="3" fontId="52" fillId="14" borderId="7" xfId="1" applyNumberFormat="1" applyFont="1" applyFill="1" applyBorder="1"/>
    <xf numFmtId="3" fontId="0" fillId="0" borderId="27" xfId="0" applyFill="1" applyBorder="1" applyAlignment="1">
      <alignment horizontal="left" indent="1"/>
    </xf>
    <xf numFmtId="3" fontId="0" fillId="0" borderId="3" xfId="0" applyFill="1" applyBorder="1" applyAlignment="1">
      <alignment horizontal="left" indent="1"/>
    </xf>
    <xf numFmtId="3" fontId="0" fillId="0" borderId="37" xfId="0" applyBorder="1"/>
    <xf numFmtId="3" fontId="52" fillId="14" borderId="9" xfId="1" applyNumberFormat="1" applyFont="1" applyFill="1" applyBorder="1"/>
    <xf numFmtId="3" fontId="52" fillId="14" borderId="35" xfId="1" applyNumberFormat="1" applyFont="1" applyFill="1" applyBorder="1"/>
    <xf numFmtId="3" fontId="0" fillId="0" borderId="0" xfId="0" applyBorder="1" applyAlignment="1">
      <alignment horizontal="left" indent="2"/>
    </xf>
    <xf numFmtId="3" fontId="54" fillId="0" borderId="0" xfId="0" applyFont="1" applyBorder="1" applyAlignment="1">
      <alignment horizontal="left" vertical="center" wrapText="1" indent="2"/>
    </xf>
    <xf numFmtId="3" fontId="55" fillId="0" borderId="0" xfId="0" applyFont="1"/>
    <xf numFmtId="3" fontId="56" fillId="0" borderId="0" xfId="0" applyFont="1"/>
    <xf numFmtId="3" fontId="56" fillId="0" borderId="0" xfId="0" applyFont="1" applyAlignment="1">
      <alignment wrapText="1"/>
    </xf>
    <xf numFmtId="3" fontId="14" fillId="0" borderId="0" xfId="0" applyFont="1"/>
    <xf numFmtId="0" fontId="14" fillId="0" borderId="0" xfId="61"/>
    <xf numFmtId="0" fontId="14" fillId="0" borderId="39" xfId="61" applyBorder="1"/>
    <xf numFmtId="0" fontId="0" fillId="0" borderId="39" xfId="47" quotePrefix="1" applyFont="1" applyBorder="1" applyAlignment="1">
      <alignment vertical="center"/>
    </xf>
    <xf numFmtId="0" fontId="14" fillId="0" borderId="39" xfId="47" applyFont="1" applyBorder="1" applyAlignment="1">
      <alignment vertical="center"/>
    </xf>
    <xf numFmtId="0" fontId="12" fillId="0" borderId="39" xfId="61" applyFont="1" applyBorder="1"/>
    <xf numFmtId="166" fontId="58" fillId="0" borderId="15" xfId="47" applyNumberFormat="1" applyFont="1" applyBorder="1" applyAlignment="1">
      <alignment horizontal="center" vertical="center"/>
    </xf>
    <xf numFmtId="0" fontId="58" fillId="0" borderId="9" xfId="47" applyFont="1" applyBorder="1" applyAlignment="1">
      <alignment horizontal="center" vertical="center"/>
    </xf>
    <xf numFmtId="0" fontId="59" fillId="16" borderId="9" xfId="47" applyFont="1" applyFill="1" applyBorder="1" applyAlignment="1">
      <alignment horizontal="center" vertical="center"/>
    </xf>
    <xf numFmtId="0" fontId="14" fillId="0" borderId="0" xfId="61" applyAlignment="1">
      <alignment horizontal="left"/>
    </xf>
    <xf numFmtId="0" fontId="12" fillId="0" borderId="0" xfId="61" applyFont="1"/>
    <xf numFmtId="0" fontId="25" fillId="0" borderId="0" xfId="61" applyFont="1"/>
    <xf numFmtId="3" fontId="14" fillId="0" borderId="0" xfId="61" applyNumberFormat="1"/>
    <xf numFmtId="3" fontId="63" fillId="0" borderId="0" xfId="61" applyNumberFormat="1" applyFont="1"/>
    <xf numFmtId="3" fontId="63" fillId="0" borderId="39" xfId="61" applyNumberFormat="1" applyFont="1" applyBorder="1"/>
    <xf numFmtId="3" fontId="63" fillId="0" borderId="41" xfId="61" applyNumberFormat="1" applyFont="1" applyBorder="1"/>
    <xf numFmtId="3" fontId="63" fillId="0" borderId="42" xfId="61" applyNumberFormat="1" applyFont="1" applyBorder="1"/>
    <xf numFmtId="3" fontId="63" fillId="0" borderId="13" xfId="61" applyNumberFormat="1" applyFont="1" applyBorder="1"/>
    <xf numFmtId="3" fontId="63" fillId="0" borderId="43" xfId="61" applyNumberFormat="1" applyFont="1" applyBorder="1"/>
    <xf numFmtId="3" fontId="63" fillId="0" borderId="39" xfId="61" applyNumberFormat="1" applyFont="1" applyBorder="1" applyAlignment="1">
      <alignment horizontal="left"/>
    </xf>
    <xf numFmtId="3" fontId="63" fillId="0" borderId="9" xfId="61" applyNumberFormat="1" applyFont="1" applyBorder="1"/>
    <xf numFmtId="166" fontId="63" fillId="0" borderId="9" xfId="61" applyNumberFormat="1" applyFont="1" applyBorder="1"/>
    <xf numFmtId="1" fontId="64" fillId="0" borderId="0" xfId="61" applyNumberFormat="1" applyFont="1"/>
    <xf numFmtId="1" fontId="65" fillId="0" borderId="0" xfId="61" applyNumberFormat="1" applyFont="1" applyProtection="1">
      <protection locked="0"/>
    </xf>
    <xf numFmtId="3" fontId="66" fillId="0" borderId="39" xfId="61" applyNumberFormat="1" applyFont="1" applyBorder="1" applyAlignment="1">
      <alignment horizontal="left"/>
    </xf>
    <xf numFmtId="3" fontId="64" fillId="0" borderId="44" xfId="61" applyNumberFormat="1" applyFont="1" applyBorder="1" applyAlignment="1">
      <alignment horizontal="right"/>
    </xf>
    <xf numFmtId="3" fontId="67" fillId="0" borderId="39" xfId="61" applyNumberFormat="1" applyFont="1" applyBorder="1" applyAlignment="1">
      <alignment horizontal="left"/>
    </xf>
    <xf numFmtId="3" fontId="68" fillId="0" borderId="9" xfId="61" applyNumberFormat="1" applyFont="1" applyBorder="1" applyProtection="1">
      <protection locked="0"/>
    </xf>
    <xf numFmtId="3" fontId="64" fillId="0" borderId="39" xfId="61" applyNumberFormat="1" applyFont="1" applyBorder="1" applyAlignment="1">
      <alignment horizontal="left"/>
    </xf>
    <xf numFmtId="3" fontId="68" fillId="0" borderId="39" xfId="61" applyNumberFormat="1" applyFont="1" applyBorder="1" applyAlignment="1">
      <alignment horizontal="left"/>
    </xf>
    <xf numFmtId="3" fontId="64" fillId="0" borderId="39" xfId="61" applyNumberFormat="1" applyFont="1" applyBorder="1"/>
    <xf numFmtId="3" fontId="63" fillId="0" borderId="39" xfId="61" quotePrefix="1" applyNumberFormat="1" applyFont="1" applyBorder="1" applyAlignment="1">
      <alignment horizontal="left"/>
    </xf>
    <xf numFmtId="3" fontId="67" fillId="0" borderId="39" xfId="61" applyNumberFormat="1" applyFont="1" applyBorder="1"/>
    <xf numFmtId="167" fontId="64" fillId="0" borderId="9" xfId="61" applyNumberFormat="1" applyFont="1" applyBorder="1"/>
    <xf numFmtId="167" fontId="64" fillId="5" borderId="9" xfId="61" applyNumberFormat="1" applyFont="1" applyFill="1" applyBorder="1"/>
    <xf numFmtId="3" fontId="63" fillId="0" borderId="45" xfId="61" applyNumberFormat="1" applyFont="1" applyBorder="1"/>
    <xf numFmtId="3" fontId="68" fillId="0" borderId="9" xfId="61" applyNumberFormat="1" applyFont="1" applyBorder="1"/>
    <xf numFmtId="166" fontId="68" fillId="0" borderId="39" xfId="61" applyNumberFormat="1" applyFont="1" applyBorder="1"/>
    <xf numFmtId="3" fontId="63" fillId="0" borderId="44" xfId="61" applyNumberFormat="1" applyFont="1" applyBorder="1"/>
    <xf numFmtId="3" fontId="64" fillId="0" borderId="0" xfId="61" applyNumberFormat="1" applyFont="1"/>
    <xf numFmtId="3" fontId="64" fillId="0" borderId="46" xfId="61" applyNumberFormat="1" applyFont="1" applyBorder="1"/>
    <xf numFmtId="3" fontId="64" fillId="0" borderId="14" xfId="61" applyNumberFormat="1" applyFont="1" applyBorder="1"/>
    <xf numFmtId="3" fontId="64" fillId="0" borderId="47" xfId="61" applyNumberFormat="1" applyFont="1" applyBorder="1"/>
    <xf numFmtId="3" fontId="64" fillId="0" borderId="48" xfId="61" applyNumberFormat="1" applyFont="1" applyBorder="1"/>
    <xf numFmtId="3" fontId="64" fillId="0" borderId="9" xfId="61" applyNumberFormat="1" applyFont="1" applyBorder="1"/>
    <xf numFmtId="3" fontId="64" fillId="0" borderId="0" xfId="61" applyNumberFormat="1" applyFont="1" applyAlignment="1">
      <alignment horizontal="left"/>
    </xf>
    <xf numFmtId="3" fontId="64" fillId="0" borderId="43" xfId="61" applyNumberFormat="1" applyFont="1" applyBorder="1"/>
    <xf numFmtId="10" fontId="65" fillId="0" borderId="0" xfId="61" applyNumberFormat="1" applyFont="1" applyProtection="1">
      <protection locked="0"/>
    </xf>
    <xf numFmtId="3" fontId="63" fillId="0" borderId="5" xfId="61" applyNumberFormat="1" applyFont="1" applyBorder="1"/>
    <xf numFmtId="3" fontId="69" fillId="0" borderId="43" xfId="61" applyNumberFormat="1" applyFont="1" applyBorder="1"/>
    <xf numFmtId="3" fontId="63" fillId="0" borderId="4" xfId="61" applyNumberFormat="1" applyFont="1" applyBorder="1"/>
    <xf numFmtId="3" fontId="63" fillId="0" borderId="49" xfId="61" applyNumberFormat="1" applyFont="1" applyBorder="1"/>
    <xf numFmtId="3" fontId="67" fillId="0" borderId="43" xfId="61" applyNumberFormat="1" applyFont="1" applyBorder="1"/>
    <xf numFmtId="3" fontId="63" fillId="0" borderId="0" xfId="61" applyNumberFormat="1" applyFont="1" applyAlignment="1">
      <alignment horizontal="left"/>
    </xf>
    <xf numFmtId="10" fontId="68" fillId="0" borderId="0" xfId="61" applyNumberFormat="1" applyFont="1" applyProtection="1">
      <protection locked="0"/>
    </xf>
    <xf numFmtId="3" fontId="63" fillId="0" borderId="35" xfId="61" applyNumberFormat="1" applyFont="1" applyBorder="1"/>
    <xf numFmtId="166" fontId="68" fillId="0" borderId="0" xfId="61" applyNumberFormat="1" applyFont="1" applyProtection="1">
      <protection locked="0"/>
    </xf>
    <xf numFmtId="3" fontId="63" fillId="0" borderId="0" xfId="61" quotePrefix="1" applyNumberFormat="1" applyFont="1" applyAlignment="1">
      <alignment horizontal="left"/>
    </xf>
    <xf numFmtId="4" fontId="68" fillId="0" borderId="0" xfId="61" applyNumberFormat="1" applyFont="1" applyProtection="1">
      <protection locked="0"/>
    </xf>
    <xf numFmtId="4" fontId="63" fillId="0" borderId="0" xfId="61" applyNumberFormat="1" applyFont="1" applyProtection="1">
      <protection locked="0"/>
    </xf>
    <xf numFmtId="3" fontId="63" fillId="0" borderId="27" xfId="61" applyNumberFormat="1" applyFont="1" applyBorder="1"/>
    <xf numFmtId="3" fontId="63" fillId="0" borderId="40" xfId="61" applyNumberFormat="1" applyFont="1" applyBorder="1"/>
    <xf numFmtId="3" fontId="70" fillId="0" borderId="43" xfId="61" applyNumberFormat="1" applyFont="1" applyBorder="1"/>
    <xf numFmtId="3" fontId="63" fillId="0" borderId="30" xfId="61" applyNumberFormat="1" applyFont="1" applyBorder="1"/>
    <xf numFmtId="3" fontId="63" fillId="0" borderId="33" xfId="61" applyNumberFormat="1" applyFont="1" applyBorder="1"/>
    <xf numFmtId="3" fontId="64" fillId="0" borderId="4" xfId="61" applyNumberFormat="1" applyFont="1" applyBorder="1"/>
    <xf numFmtId="4" fontId="63" fillId="0" borderId="9" xfId="61" applyNumberFormat="1" applyFont="1" applyBorder="1" applyProtection="1">
      <protection locked="0"/>
    </xf>
    <xf numFmtId="4" fontId="71" fillId="2" borderId="9" xfId="61" applyNumberFormat="1" applyFont="1" applyFill="1" applyBorder="1" applyProtection="1">
      <protection locked="0"/>
    </xf>
    <xf numFmtId="166" fontId="63" fillId="0" borderId="9" xfId="61" applyNumberFormat="1" applyFont="1" applyBorder="1" applyProtection="1">
      <protection locked="0"/>
    </xf>
    <xf numFmtId="166" fontId="71" fillId="2" borderId="9" xfId="61" applyNumberFormat="1" applyFont="1" applyFill="1" applyBorder="1" applyProtection="1">
      <protection locked="0"/>
    </xf>
    <xf numFmtId="3" fontId="63" fillId="0" borderId="38" xfId="61" applyNumberFormat="1" applyFont="1" applyBorder="1"/>
    <xf numFmtId="3" fontId="67" fillId="0" borderId="0" xfId="61" applyNumberFormat="1" applyFont="1"/>
    <xf numFmtId="3" fontId="72" fillId="0" borderId="43" xfId="61" applyNumberFormat="1" applyFont="1" applyBorder="1"/>
    <xf numFmtId="3" fontId="67" fillId="0" borderId="49" xfId="61" applyNumberFormat="1" applyFont="1" applyBorder="1" applyAlignment="1">
      <alignment horizontal="left"/>
    </xf>
    <xf numFmtId="3" fontId="64" fillId="0" borderId="43" xfId="61" applyNumberFormat="1" applyFont="1" applyBorder="1" applyAlignment="1">
      <alignment horizontal="left"/>
    </xf>
    <xf numFmtId="3" fontId="69" fillId="0" borderId="43" xfId="61" applyNumberFormat="1" applyFont="1" applyBorder="1" applyAlignment="1">
      <alignment horizontal="left"/>
    </xf>
    <xf numFmtId="3" fontId="63" fillId="0" borderId="43" xfId="61" applyNumberFormat="1" applyFont="1" applyBorder="1" applyAlignment="1">
      <alignment horizontal="left"/>
    </xf>
    <xf numFmtId="3" fontId="63" fillId="0" borderId="50" xfId="61" applyNumberFormat="1" applyFont="1" applyBorder="1"/>
    <xf numFmtId="3" fontId="67" fillId="0" borderId="43" xfId="61" applyNumberFormat="1" applyFont="1" applyBorder="1" applyAlignment="1">
      <alignment horizontal="left"/>
    </xf>
    <xf numFmtId="3" fontId="70" fillId="0" borderId="43" xfId="61" applyNumberFormat="1" applyFont="1" applyBorder="1" applyAlignment="1">
      <alignment horizontal="left"/>
    </xf>
    <xf numFmtId="3" fontId="63" fillId="0" borderId="51" xfId="61" applyNumberFormat="1" applyFont="1" applyBorder="1"/>
    <xf numFmtId="3" fontId="63" fillId="0" borderId="52" xfId="61" applyNumberFormat="1" applyFont="1" applyBorder="1"/>
    <xf numFmtId="3" fontId="63" fillId="0" borderId="53" xfId="61" applyNumberFormat="1" applyFont="1" applyBorder="1"/>
    <xf numFmtId="3" fontId="67" fillId="0" borderId="0" xfId="61" applyNumberFormat="1" applyFont="1" applyAlignment="1">
      <alignment horizontal="left"/>
    </xf>
    <xf numFmtId="0" fontId="63" fillId="0" borderId="43" xfId="61" applyFont="1" applyBorder="1" applyAlignment="1">
      <alignment horizontal="left"/>
    </xf>
    <xf numFmtId="0" fontId="68" fillId="0" borderId="39" xfId="61" applyFont="1" applyBorder="1" applyProtection="1">
      <protection locked="0"/>
    </xf>
    <xf numFmtId="0" fontId="63" fillId="0" borderId="39" xfId="61" applyFont="1" applyBorder="1" applyAlignment="1">
      <alignment horizontal="left"/>
    </xf>
    <xf numFmtId="10" fontId="68" fillId="0" borderId="39" xfId="61" applyNumberFormat="1" applyFont="1" applyBorder="1" applyProtection="1">
      <protection locked="0"/>
    </xf>
    <xf numFmtId="0" fontId="68" fillId="0" borderId="39" xfId="61" applyFont="1" applyBorder="1" applyAlignment="1">
      <alignment horizontal="right"/>
    </xf>
    <xf numFmtId="0" fontId="63" fillId="0" borderId="39" xfId="61" quotePrefix="1" applyFont="1" applyBorder="1" applyAlignment="1">
      <alignment horizontal="left"/>
    </xf>
    <xf numFmtId="0" fontId="63" fillId="0" borderId="43" xfId="61" applyFont="1" applyBorder="1"/>
    <xf numFmtId="0" fontId="63" fillId="0" borderId="39" xfId="61" applyFont="1" applyBorder="1" applyAlignment="1">
      <alignment horizontal="right"/>
    </xf>
    <xf numFmtId="0" fontId="64" fillId="0" borderId="31" xfId="61" applyFont="1" applyBorder="1"/>
    <xf numFmtId="0" fontId="64" fillId="0" borderId="44" xfId="61" applyFont="1" applyBorder="1"/>
    <xf numFmtId="0" fontId="63" fillId="0" borderId="39" xfId="61" applyFont="1" applyBorder="1"/>
    <xf numFmtId="0" fontId="75" fillId="0" borderId="39" xfId="61" applyFont="1" applyBorder="1" applyAlignment="1" applyProtection="1">
      <alignment horizontal="left"/>
      <protection locked="0"/>
    </xf>
    <xf numFmtId="0" fontId="63" fillId="0" borderId="0" xfId="61" applyFont="1"/>
    <xf numFmtId="0" fontId="63" fillId="0" borderId="41" xfId="61" applyFont="1" applyBorder="1"/>
    <xf numFmtId="3" fontId="63" fillId="0" borderId="33" xfId="61" quotePrefix="1" applyNumberFormat="1" applyFont="1" applyBorder="1" applyAlignment="1">
      <alignment horizontal="right"/>
    </xf>
    <xf numFmtId="0" fontId="64" fillId="0" borderId="10" xfId="61" applyFont="1" applyBorder="1"/>
    <xf numFmtId="0" fontId="67" fillId="0" borderId="39" xfId="61" applyFont="1" applyBorder="1" applyAlignment="1">
      <alignment horizontal="left"/>
    </xf>
    <xf numFmtId="0" fontId="67" fillId="0" borderId="39" xfId="61" applyFont="1" applyBorder="1"/>
    <xf numFmtId="0" fontId="64" fillId="0" borderId="39" xfId="61" applyFont="1" applyBorder="1" applyAlignment="1">
      <alignment horizontal="left"/>
    </xf>
    <xf numFmtId="0" fontId="67" fillId="0" borderId="39" xfId="61" quotePrefix="1" applyFont="1" applyBorder="1" applyAlignment="1">
      <alignment horizontal="left"/>
    </xf>
    <xf numFmtId="0" fontId="63" fillId="0" borderId="54" xfId="61" applyFont="1" applyBorder="1"/>
    <xf numFmtId="3" fontId="63" fillId="0" borderId="55" xfId="61" applyNumberFormat="1" applyFont="1" applyBorder="1"/>
    <xf numFmtId="0" fontId="63" fillId="0" borderId="56" xfId="61" applyFont="1" applyBorder="1"/>
    <xf numFmtId="3" fontId="63" fillId="0" borderId="57" xfId="61" applyNumberFormat="1" applyFont="1" applyBorder="1"/>
    <xf numFmtId="0" fontId="63" fillId="0" borderId="33" xfId="61" applyFont="1" applyBorder="1"/>
    <xf numFmtId="0" fontId="64" fillId="0" borderId="0" xfId="61" applyFont="1" applyAlignment="1">
      <alignment horizontal="right"/>
    </xf>
    <xf numFmtId="3" fontId="63" fillId="0" borderId="54" xfId="61" applyNumberFormat="1" applyFont="1" applyBorder="1"/>
    <xf numFmtId="3" fontId="63" fillId="0" borderId="56" xfId="61" applyNumberFormat="1" applyFont="1" applyBorder="1"/>
    <xf numFmtId="3" fontId="63" fillId="0" borderId="58" xfId="61" applyNumberFormat="1" applyFont="1" applyBorder="1"/>
    <xf numFmtId="0" fontId="63" fillId="0" borderId="4" xfId="61" applyFont="1" applyBorder="1"/>
    <xf numFmtId="0" fontId="63" fillId="0" borderId="9" xfId="61" applyFont="1" applyBorder="1"/>
    <xf numFmtId="0" fontId="68" fillId="0" borderId="9" xfId="61" applyFont="1" applyBorder="1" applyProtection="1">
      <protection locked="0"/>
    </xf>
    <xf numFmtId="0" fontId="63" fillId="0" borderId="44" xfId="61" applyFont="1" applyBorder="1"/>
    <xf numFmtId="3" fontId="63" fillId="0" borderId="59" xfId="61" applyNumberFormat="1" applyFont="1" applyBorder="1"/>
    <xf numFmtId="3" fontId="63" fillId="0" borderId="60" xfId="61" applyNumberFormat="1" applyFont="1" applyBorder="1"/>
    <xf numFmtId="0" fontId="63" fillId="0" borderId="11" xfId="61" applyFont="1" applyBorder="1"/>
    <xf numFmtId="0" fontId="64" fillId="0" borderId="0" xfId="61" applyFont="1"/>
    <xf numFmtId="0" fontId="76" fillId="0" borderId="39" xfId="61" applyFont="1" applyBorder="1"/>
    <xf numFmtId="0" fontId="64" fillId="0" borderId="39" xfId="61" quotePrefix="1" applyFont="1" applyBorder="1" applyAlignment="1">
      <alignment horizontal="left"/>
    </xf>
    <xf numFmtId="0" fontId="64" fillId="0" borderId="41" xfId="61" applyFont="1" applyBorder="1" applyAlignment="1">
      <alignment horizontal="left"/>
    </xf>
    <xf numFmtId="4" fontId="63" fillId="0" borderId="9" xfId="61" applyNumberFormat="1" applyFont="1" applyBorder="1"/>
    <xf numFmtId="0" fontId="63" fillId="0" borderId="61" xfId="61" applyFont="1" applyBorder="1"/>
    <xf numFmtId="0" fontId="63" fillId="0" borderId="62" xfId="61" applyFont="1" applyBorder="1"/>
    <xf numFmtId="0" fontId="64" fillId="0" borderId="63" xfId="61" applyFont="1" applyBorder="1" applyAlignment="1">
      <alignment horizontal="left"/>
    </xf>
    <xf numFmtId="0" fontId="63" fillId="0" borderId="35" xfId="61" applyFont="1" applyBorder="1"/>
    <xf numFmtId="0" fontId="63" fillId="0" borderId="34" xfId="61" applyFont="1" applyBorder="1"/>
    <xf numFmtId="0" fontId="63" fillId="0" borderId="32" xfId="61" applyFont="1" applyBorder="1"/>
    <xf numFmtId="0" fontId="64" fillId="0" borderId="31" xfId="61" applyFont="1" applyBorder="1" applyAlignment="1">
      <alignment horizontal="left"/>
    </xf>
    <xf numFmtId="0" fontId="65" fillId="0" borderId="0" xfId="61" applyFont="1" applyProtection="1">
      <protection locked="0"/>
    </xf>
    <xf numFmtId="0" fontId="63" fillId="0" borderId="16" xfId="61" applyFont="1" applyBorder="1"/>
    <xf numFmtId="0" fontId="64" fillId="0" borderId="10" xfId="61" quotePrefix="1" applyFont="1" applyBorder="1" applyAlignment="1">
      <alignment horizontal="left"/>
    </xf>
    <xf numFmtId="0" fontId="67" fillId="0" borderId="0" xfId="61" applyFont="1" applyAlignment="1">
      <alignment horizontal="left"/>
    </xf>
    <xf numFmtId="0" fontId="73" fillId="0" borderId="0" xfId="61" applyFont="1" applyAlignment="1" applyProtection="1">
      <alignment horizontal="left"/>
      <protection locked="0"/>
    </xf>
    <xf numFmtId="3" fontId="77" fillId="0" borderId="0" xfId="61" applyNumberFormat="1" applyFont="1"/>
    <xf numFmtId="0" fontId="77" fillId="0" borderId="0" xfId="61" applyFont="1"/>
    <xf numFmtId="3" fontId="63" fillId="0" borderId="8" xfId="61" applyNumberFormat="1" applyFont="1" applyBorder="1"/>
    <xf numFmtId="0" fontId="64" fillId="0" borderId="9" xfId="61" applyFont="1" applyBorder="1"/>
    <xf numFmtId="0" fontId="63" fillId="0" borderId="9" xfId="61" applyFont="1" applyBorder="1" applyAlignment="1">
      <alignment horizontal="right"/>
    </xf>
    <xf numFmtId="3" fontId="68" fillId="0" borderId="41" xfId="61" applyNumberFormat="1" applyFont="1" applyBorder="1" applyProtection="1">
      <protection locked="0"/>
    </xf>
    <xf numFmtId="166" fontId="13" fillId="0" borderId="0" xfId="0" applyNumberFormat="1" applyFont="1"/>
    <xf numFmtId="3" fontId="13" fillId="0" borderId="0" xfId="0" applyFont="1"/>
    <xf numFmtId="3" fontId="20" fillId="0" borderId="0" xfId="0" applyFont="1" applyFill="1"/>
    <xf numFmtId="3" fontId="63" fillId="0" borderId="25" xfId="61" applyNumberFormat="1" applyFont="1" applyBorder="1"/>
    <xf numFmtId="3" fontId="63" fillId="0" borderId="64" xfId="61" applyNumberFormat="1" applyFont="1" applyBorder="1"/>
    <xf numFmtId="3" fontId="63" fillId="0" borderId="65" xfId="61" applyNumberFormat="1" applyFont="1" applyBorder="1"/>
    <xf numFmtId="3" fontId="14" fillId="0" borderId="25" xfId="0" applyFont="1" applyFill="1" applyBorder="1"/>
    <xf numFmtId="3" fontId="24" fillId="0" borderId="25" xfId="0" applyFont="1" applyFill="1" applyBorder="1"/>
    <xf numFmtId="3" fontId="24" fillId="0" borderId="25" xfId="0" applyFont="1" applyBorder="1"/>
    <xf numFmtId="3" fontId="14" fillId="0" borderId="25" xfId="0" applyFont="1" applyBorder="1"/>
    <xf numFmtId="3" fontId="20" fillId="0" borderId="25" xfId="0" applyFont="1" applyFill="1" applyBorder="1"/>
    <xf numFmtId="3" fontId="20" fillId="0" borderId="25" xfId="0" applyFont="1" applyBorder="1"/>
    <xf numFmtId="3" fontId="17" fillId="0" borderId="25" xfId="0" applyFont="1" applyFill="1" applyBorder="1"/>
    <xf numFmtId="4" fontId="0" fillId="0" borderId="25" xfId="0" applyNumberFormat="1" applyBorder="1"/>
    <xf numFmtId="3" fontId="12" fillId="0" borderId="27" xfId="0" applyFont="1" applyBorder="1"/>
    <xf numFmtId="3" fontId="12" fillId="0" borderId="27" xfId="0" quotePrefix="1" applyFont="1" applyBorder="1" applyAlignment="1">
      <alignment horizontal="left"/>
    </xf>
    <xf numFmtId="3" fontId="0" fillId="0" borderId="66" xfId="0" applyBorder="1" applyAlignment="1">
      <alignment horizontal="left"/>
    </xf>
    <xf numFmtId="3" fontId="0" fillId="0" borderId="67" xfId="0" applyBorder="1"/>
    <xf numFmtId="3" fontId="0" fillId="0" borderId="68" xfId="0" applyBorder="1"/>
    <xf numFmtId="3" fontId="0" fillId="0" borderId="69" xfId="0" applyBorder="1"/>
    <xf numFmtId="3" fontId="78" fillId="18" borderId="25" xfId="0" applyFont="1" applyFill="1" applyBorder="1"/>
    <xf numFmtId="3" fontId="12" fillId="0" borderId="25" xfId="0" applyFont="1" applyBorder="1"/>
    <xf numFmtId="3" fontId="79" fillId="19" borderId="25" xfId="0" applyFont="1" applyFill="1" applyBorder="1"/>
    <xf numFmtId="3" fontId="79" fillId="5" borderId="70" xfId="0" applyFont="1" applyFill="1" applyBorder="1"/>
    <xf numFmtId="3" fontId="79" fillId="5" borderId="71" xfId="0" applyFont="1" applyFill="1" applyBorder="1"/>
    <xf numFmtId="3" fontId="80" fillId="5" borderId="71" xfId="0" applyFont="1" applyFill="1" applyBorder="1"/>
    <xf numFmtId="3" fontId="80" fillId="5" borderId="72" xfId="0" applyFont="1" applyFill="1" applyBorder="1"/>
    <xf numFmtId="3" fontId="14" fillId="0" borderId="73" xfId="0" applyFont="1" applyFill="1" applyBorder="1"/>
    <xf numFmtId="3" fontId="0" fillId="0" borderId="73" xfId="0" applyBorder="1"/>
    <xf numFmtId="3" fontId="12" fillId="0" borderId="74" xfId="0" applyFont="1" applyBorder="1"/>
    <xf numFmtId="179" fontId="81" fillId="18" borderId="25" xfId="0" quotePrefix="1" applyNumberFormat="1" applyFont="1" applyFill="1" applyBorder="1"/>
    <xf numFmtId="179" fontId="12" fillId="20" borderId="25" xfId="0" quotePrefix="1" applyNumberFormat="1" applyFont="1" applyFill="1" applyBorder="1"/>
    <xf numFmtId="166" fontId="64" fillId="0" borderId="75" xfId="61" applyNumberFormat="1" applyFont="1" applyBorder="1"/>
    <xf numFmtId="3" fontId="64" fillId="5" borderId="75" xfId="61" applyNumberFormat="1" applyFont="1" applyFill="1" applyBorder="1"/>
    <xf numFmtId="0" fontId="14" fillId="0" borderId="44" xfId="61" applyBorder="1"/>
    <xf numFmtId="178" fontId="62" fillId="17" borderId="76" xfId="73" applyNumberFormat="1" applyFont="1" applyFill="1" applyBorder="1" applyAlignment="1">
      <alignment horizontal="center"/>
    </xf>
    <xf numFmtId="0" fontId="62" fillId="17" borderId="77" xfId="73" applyFont="1" applyFill="1" applyBorder="1" applyAlignment="1">
      <alignment horizontal="centerContinuous"/>
    </xf>
    <xf numFmtId="0" fontId="62" fillId="17" borderId="77" xfId="73" applyFont="1" applyFill="1" applyBorder="1" applyAlignment="1">
      <alignment horizontal="center"/>
    </xf>
    <xf numFmtId="0" fontId="60" fillId="17" borderId="77" xfId="73" applyFont="1" applyFill="1" applyBorder="1" applyAlignment="1">
      <alignment horizontal="centerContinuous"/>
    </xf>
    <xf numFmtId="0" fontId="61" fillId="17" borderId="77" xfId="73" applyFont="1" applyFill="1" applyBorder="1" applyAlignment="1">
      <alignment horizontal="center"/>
    </xf>
    <xf numFmtId="0" fontId="60" fillId="17" borderId="35" xfId="73" applyFont="1" applyFill="1" applyBorder="1" applyAlignment="1">
      <alignment horizontal="centerContinuous"/>
    </xf>
    <xf numFmtId="178" fontId="62" fillId="17" borderId="63" xfId="73" applyNumberFormat="1" applyFont="1" applyFill="1" applyBorder="1" applyAlignment="1">
      <alignment horizontal="center"/>
    </xf>
    <xf numFmtId="0" fontId="60" fillId="17" borderId="62" xfId="73" applyFont="1" applyFill="1" applyBorder="1"/>
    <xf numFmtId="3" fontId="0" fillId="0" borderId="0" xfId="0" applyProtection="1">
      <protection locked="0"/>
    </xf>
    <xf numFmtId="3" fontId="0" fillId="0" borderId="0" xfId="0" applyAlignment="1" applyProtection="1">
      <alignment vertical="center"/>
      <protection locked="0"/>
    </xf>
    <xf numFmtId="3" fontId="82" fillId="21" borderId="78" xfId="0" applyFont="1" applyFill="1" applyBorder="1" applyAlignment="1" applyProtection="1">
      <alignment horizontal="center" vertical="center" wrapText="1"/>
      <protection locked="0"/>
    </xf>
    <xf numFmtId="3" fontId="0" fillId="0" borderId="0" xfId="0" applyAlignment="1" applyProtection="1">
      <alignment horizontal="center" vertical="center"/>
      <protection locked="0"/>
    </xf>
    <xf numFmtId="3" fontId="0" fillId="0" borderId="0" xfId="0" applyBorder="1" applyAlignment="1" applyProtection="1">
      <alignment horizontal="center" vertical="center"/>
      <protection locked="0"/>
    </xf>
    <xf numFmtId="3" fontId="0" fillId="0" borderId="0" xfId="0" applyBorder="1" applyAlignment="1" applyProtection="1">
      <alignment vertical="center"/>
      <protection locked="0"/>
    </xf>
    <xf numFmtId="3" fontId="0" fillId="0" borderId="0" xfId="0" applyBorder="1" applyAlignment="1" applyProtection="1">
      <alignment horizontal="center" vertical="center"/>
    </xf>
    <xf numFmtId="3" fontId="0" fillId="0" borderId="0" xfId="0" applyBorder="1" applyAlignment="1" applyProtection="1">
      <alignment vertical="center"/>
    </xf>
    <xf numFmtId="2" fontId="0" fillId="0" borderId="0" xfId="0" applyNumberFormat="1" applyBorder="1" applyAlignment="1" applyProtection="1">
      <alignment horizontal="right" vertical="center" indent="1"/>
      <protection locked="0"/>
    </xf>
    <xf numFmtId="2" fontId="0" fillId="0" borderId="0" xfId="0" applyNumberFormat="1" applyBorder="1" applyAlignment="1" applyProtection="1">
      <alignment vertical="center"/>
      <protection locked="0"/>
    </xf>
    <xf numFmtId="3" fontId="0" fillId="0" borderId="39" xfId="0" applyFill="1" applyBorder="1" applyAlignment="1" applyProtection="1">
      <alignment horizontal="center" vertical="center"/>
      <protection locked="0"/>
    </xf>
    <xf numFmtId="3" fontId="0" fillId="0" borderId="39" xfId="0" applyFill="1" applyBorder="1" applyAlignment="1" applyProtection="1">
      <alignment vertical="center"/>
      <protection locked="0"/>
    </xf>
    <xf numFmtId="3" fontId="0" fillId="0" borderId="39" xfId="0" applyFill="1" applyBorder="1" applyAlignment="1" applyProtection="1">
      <alignment horizontal="center" vertical="center"/>
    </xf>
    <xf numFmtId="3" fontId="0" fillId="0" borderId="39" xfId="0" applyFill="1" applyBorder="1" applyAlignment="1" applyProtection="1">
      <alignment vertical="center"/>
    </xf>
    <xf numFmtId="2" fontId="0" fillId="0" borderId="39" xfId="0" applyNumberFormat="1" applyFill="1" applyBorder="1" applyAlignment="1" applyProtection="1">
      <alignment horizontal="right" vertical="center" indent="1"/>
      <protection locked="0"/>
    </xf>
    <xf numFmtId="176" fontId="0" fillId="0" borderId="39" xfId="0" applyNumberFormat="1" applyFill="1" applyBorder="1" applyAlignment="1" applyProtection="1">
      <alignment horizontal="center" vertical="center"/>
      <protection locked="0"/>
    </xf>
    <xf numFmtId="10" fontId="0" fillId="0" borderId="39" xfId="0" applyNumberFormat="1" applyFill="1" applyBorder="1" applyAlignment="1" applyProtection="1">
      <alignment vertical="center"/>
    </xf>
    <xf numFmtId="166" fontId="0" fillId="0" borderId="39" xfId="0" applyNumberFormat="1" applyFill="1" applyBorder="1" applyAlignment="1" applyProtection="1">
      <alignment vertical="center"/>
    </xf>
    <xf numFmtId="179" fontId="81" fillId="22" borderId="25" xfId="0" quotePrefix="1" applyNumberFormat="1" applyFont="1" applyFill="1" applyBorder="1"/>
    <xf numFmtId="3" fontId="0" fillId="0" borderId="39" xfId="0" applyNumberFormat="1" applyFill="1" applyBorder="1" applyAlignment="1" applyProtection="1">
      <alignment vertical="center"/>
    </xf>
    <xf numFmtId="0" fontId="59" fillId="16" borderId="26" xfId="47" applyFont="1" applyFill="1" applyBorder="1" applyAlignment="1">
      <alignment horizontal="center" vertical="center"/>
    </xf>
    <xf numFmtId="166" fontId="58" fillId="0" borderId="26" xfId="47" applyNumberFormat="1" applyFont="1" applyBorder="1" applyAlignment="1">
      <alignment horizontal="center" vertical="center"/>
    </xf>
    <xf numFmtId="0" fontId="14" fillId="0" borderId="25" xfId="61" applyBorder="1" applyAlignment="1">
      <alignment horizontal="center" vertical="center"/>
    </xf>
    <xf numFmtId="0" fontId="14" fillId="0" borderId="25" xfId="61" applyBorder="1"/>
    <xf numFmtId="0" fontId="14" fillId="0" borderId="41" xfId="61" applyBorder="1"/>
    <xf numFmtId="0" fontId="62" fillId="17" borderId="44" xfId="73" applyFont="1" applyFill="1" applyBorder="1" applyAlignment="1">
      <alignment horizontal="center"/>
    </xf>
    <xf numFmtId="0" fontId="60" fillId="17" borderId="44" xfId="73" applyFont="1" applyFill="1" applyBorder="1" applyAlignment="1">
      <alignment horizontal="center"/>
    </xf>
    <xf numFmtId="0" fontId="61" fillId="17" borderId="44" xfId="73" applyFont="1" applyFill="1" applyBorder="1" applyAlignment="1">
      <alignment horizontal="center" vertical="top"/>
    </xf>
    <xf numFmtId="0" fontId="60" fillId="17" borderId="65" xfId="73" applyFont="1" applyFill="1" applyBorder="1" applyAlignment="1">
      <alignment horizontal="center"/>
    </xf>
    <xf numFmtId="176" fontId="14" fillId="0" borderId="76" xfId="73" applyNumberFormat="1" applyFont="1" applyBorder="1" applyProtection="1">
      <protection locked="0"/>
    </xf>
    <xf numFmtId="176" fontId="14" fillId="0" borderId="85" xfId="73" applyNumberFormat="1" applyFont="1" applyBorder="1" applyProtection="1">
      <protection locked="0"/>
    </xf>
    <xf numFmtId="176" fontId="14" fillId="0" borderId="63" xfId="73" applyNumberFormat="1" applyFont="1" applyBorder="1" applyProtection="1">
      <protection locked="0"/>
    </xf>
    <xf numFmtId="0" fontId="14" fillId="0" borderId="42" xfId="61" applyBorder="1"/>
    <xf numFmtId="0" fontId="57" fillId="15" borderId="44" xfId="47" applyFont="1" applyFill="1" applyBorder="1" applyAlignment="1">
      <alignment horizontal="left" vertical="center"/>
    </xf>
    <xf numFmtId="0" fontId="14" fillId="0" borderId="76" xfId="61" applyBorder="1"/>
    <xf numFmtId="0" fontId="14" fillId="0" borderId="77" xfId="47" applyFont="1" applyBorder="1" applyAlignment="1">
      <alignment vertical="center"/>
    </xf>
    <xf numFmtId="0" fontId="0" fillId="0" borderId="77" xfId="47" quotePrefix="1" applyFont="1" applyBorder="1" applyAlignment="1">
      <alignment vertical="center"/>
    </xf>
    <xf numFmtId="0" fontId="14" fillId="0" borderId="85" xfId="61" applyBorder="1"/>
    <xf numFmtId="0" fontId="14" fillId="0" borderId="63" xfId="61" applyBorder="1"/>
    <xf numFmtId="0" fontId="14" fillId="0" borderId="62" xfId="47" applyFont="1" applyBorder="1" applyAlignment="1">
      <alignment vertical="center"/>
    </xf>
    <xf numFmtId="0" fontId="0" fillId="0" borderId="62" xfId="47" quotePrefix="1" applyFont="1" applyBorder="1" applyAlignment="1">
      <alignment vertical="center"/>
    </xf>
    <xf numFmtId="3" fontId="85" fillId="0" borderId="0" xfId="61" applyNumberFormat="1" applyFont="1" applyAlignment="1" applyProtection="1">
      <alignment horizontal="left"/>
      <protection locked="0"/>
    </xf>
    <xf numFmtId="3" fontId="0" fillId="0" borderId="0" xfId="0" applyAlignment="1">
      <alignment vertical="center"/>
    </xf>
    <xf numFmtId="3" fontId="82" fillId="21" borderId="78" xfId="0" applyFont="1" applyFill="1" applyBorder="1" applyAlignment="1">
      <alignment horizontal="left" vertical="center"/>
    </xf>
    <xf numFmtId="3" fontId="82" fillId="21" borderId="78" xfId="0" applyFont="1" applyFill="1" applyBorder="1" applyAlignment="1">
      <alignment vertical="center"/>
    </xf>
    <xf numFmtId="3" fontId="82" fillId="21" borderId="78" xfId="0" applyFont="1" applyFill="1" applyBorder="1" applyAlignment="1">
      <alignment horizontal="center" vertical="center" wrapText="1"/>
    </xf>
    <xf numFmtId="3" fontId="0" fillId="0" borderId="87" xfId="0" applyFill="1" applyBorder="1" applyAlignment="1">
      <alignment vertical="center"/>
    </xf>
    <xf numFmtId="3" fontId="0" fillId="0" borderId="0" xfId="0" applyAlignment="1">
      <alignment horizontal="center" vertical="center"/>
    </xf>
    <xf numFmtId="3" fontId="82" fillId="21" borderId="78" xfId="0" applyFont="1" applyFill="1" applyBorder="1" applyAlignment="1">
      <alignment horizontal="center" vertical="center"/>
    </xf>
    <xf numFmtId="3" fontId="83" fillId="0" borderId="0" xfId="0" applyFont="1" applyAlignment="1">
      <alignment horizontal="left" vertical="center" indent="1"/>
    </xf>
    <xf numFmtId="3" fontId="82" fillId="21" borderId="78" xfId="0" applyFont="1" applyFill="1" applyBorder="1" applyAlignment="1">
      <alignment horizontal="centerContinuous" vertical="center" wrapText="1"/>
    </xf>
    <xf numFmtId="3" fontId="86" fillId="21" borderId="78" xfId="0" applyFont="1" applyFill="1" applyBorder="1" applyAlignment="1">
      <alignment horizontal="centerContinuous" vertical="center" wrapText="1"/>
    </xf>
    <xf numFmtId="166" fontId="12" fillId="0" borderId="87" xfId="0" applyNumberFormat="1" applyFont="1" applyFill="1" applyBorder="1" applyAlignment="1">
      <alignment vertical="center"/>
    </xf>
    <xf numFmtId="3" fontId="0" fillId="0" borderId="87" xfId="0" applyNumberFormat="1" applyFill="1" applyBorder="1" applyAlignment="1">
      <alignment vertical="center"/>
    </xf>
    <xf numFmtId="179" fontId="0" fillId="0" borderId="87" xfId="0" applyNumberFormat="1" applyFill="1" applyBorder="1" applyAlignment="1">
      <alignment vertical="center"/>
    </xf>
    <xf numFmtId="10" fontId="12" fillId="0" borderId="87" xfId="0" applyNumberFormat="1" applyFont="1" applyFill="1" applyBorder="1" applyAlignment="1">
      <alignment vertical="center"/>
    </xf>
    <xf numFmtId="3" fontId="12" fillId="0" borderId="87" xfId="0" applyNumberFormat="1" applyFont="1" applyFill="1" applyBorder="1" applyAlignment="1">
      <alignment vertical="center"/>
    </xf>
    <xf numFmtId="3" fontId="15" fillId="0" borderId="0" xfId="0" applyFont="1" applyAlignment="1">
      <alignment vertical="center"/>
    </xf>
    <xf numFmtId="3" fontId="82" fillId="21" borderId="88" xfId="0" applyFont="1" applyFill="1" applyBorder="1" applyAlignment="1">
      <alignment horizontal="center" vertical="center"/>
    </xf>
    <xf numFmtId="3" fontId="15" fillId="0" borderId="3" xfId="0" applyFont="1" applyBorder="1" applyAlignment="1">
      <alignment horizontal="center" vertical="center"/>
    </xf>
    <xf numFmtId="3" fontId="15" fillId="0" borderId="69" xfId="0" applyFont="1" applyBorder="1" applyAlignment="1">
      <alignment horizontal="center" vertical="center"/>
    </xf>
    <xf numFmtId="3" fontId="0" fillId="0" borderId="87" xfId="0" applyFill="1" applyBorder="1" applyAlignment="1">
      <alignment horizontal="center" vertical="center"/>
    </xf>
    <xf numFmtId="3" fontId="0" fillId="0" borderId="0" xfId="0" applyNumberFormat="1" applyAlignment="1">
      <alignment vertical="center"/>
    </xf>
    <xf numFmtId="179" fontId="0" fillId="0" borderId="0" xfId="0" applyNumberFormat="1" applyAlignment="1">
      <alignment vertical="center"/>
    </xf>
    <xf numFmtId="3" fontId="0" fillId="0" borderId="0" xfId="0" applyAlignment="1"/>
    <xf numFmtId="3" fontId="0" fillId="0" borderId="87" xfId="0" applyFill="1" applyBorder="1" applyAlignment="1">
      <alignment horizontal="right" vertical="center"/>
    </xf>
    <xf numFmtId="3" fontId="0" fillId="0" borderId="87" xfId="0" applyNumberFormat="1" applyFill="1" applyBorder="1" applyAlignment="1">
      <alignment horizontal="right" vertical="center"/>
    </xf>
    <xf numFmtId="179" fontId="0" fillId="0" borderId="87" xfId="0" applyNumberFormat="1" applyFill="1" applyBorder="1" applyAlignment="1">
      <alignment horizontal="right" vertical="center"/>
    </xf>
    <xf numFmtId="3" fontId="0" fillId="0" borderId="78" xfId="0" applyNumberFormat="1" applyFill="1" applyBorder="1" applyAlignment="1">
      <alignment horizontal="right" vertical="center" indent="1"/>
    </xf>
    <xf numFmtId="179" fontId="0" fillId="0" borderId="78" xfId="0" applyNumberFormat="1" applyFill="1" applyBorder="1" applyAlignment="1">
      <alignment horizontal="right" vertical="center" indent="1"/>
    </xf>
    <xf numFmtId="3" fontId="0" fillId="0" borderId="87" xfId="0" applyNumberFormat="1" applyFill="1" applyBorder="1" applyAlignment="1">
      <alignment horizontal="right" vertical="center" indent="1"/>
    </xf>
    <xf numFmtId="179" fontId="0" fillId="0" borderId="87" xfId="0" applyNumberFormat="1" applyFill="1" applyBorder="1" applyAlignment="1">
      <alignment horizontal="right" vertical="center" indent="1"/>
    </xf>
    <xf numFmtId="3" fontId="0" fillId="0" borderId="0" xfId="0" applyAlignment="1">
      <alignment horizontal="left" vertical="center" indent="1"/>
    </xf>
    <xf numFmtId="3" fontId="82" fillId="21" borderId="88" xfId="0" applyFont="1" applyFill="1" applyBorder="1" applyAlignment="1">
      <alignment horizontal="center" vertical="center" wrapText="1"/>
    </xf>
    <xf numFmtId="9" fontId="0" fillId="0" borderId="0" xfId="0" applyNumberFormat="1" applyAlignment="1"/>
    <xf numFmtId="9" fontId="0" fillId="0" borderId="0" xfId="0" applyNumberFormat="1" applyAlignment="1">
      <alignment vertical="center"/>
    </xf>
    <xf numFmtId="3" fontId="87" fillId="0" borderId="0" xfId="0" applyFont="1" applyAlignment="1">
      <alignment vertical="center"/>
    </xf>
    <xf numFmtId="3" fontId="0" fillId="0" borderId="0" xfId="0" applyNumberFormat="1" applyAlignment="1"/>
    <xf numFmtId="179" fontId="0" fillId="0" borderId="0" xfId="0" applyNumberFormat="1" applyAlignment="1"/>
    <xf numFmtId="181" fontId="0" fillId="0" borderId="87" xfId="0" applyNumberFormat="1" applyFill="1" applyBorder="1" applyAlignment="1">
      <alignment horizontal="right" vertical="center"/>
    </xf>
    <xf numFmtId="166" fontId="0" fillId="0" borderId="87" xfId="0" applyNumberFormat="1" applyFill="1" applyBorder="1" applyAlignment="1">
      <alignment horizontal="right" vertical="center"/>
    </xf>
    <xf numFmtId="3" fontId="82" fillId="21" borderId="89" xfId="0" applyFont="1" applyFill="1" applyBorder="1" applyAlignment="1">
      <alignment horizontal="center" vertical="center" wrapText="1"/>
    </xf>
    <xf numFmtId="3" fontId="0" fillId="0" borderId="87" xfId="0" applyFill="1" applyBorder="1" applyAlignment="1">
      <alignment horizontal="left" vertical="center" indent="1"/>
    </xf>
    <xf numFmtId="0" fontId="58" fillId="0" borderId="0" xfId="47" applyFont="1" applyAlignment="1">
      <alignment vertical="center"/>
    </xf>
    <xf numFmtId="0" fontId="58" fillId="0" borderId="0" xfId="47" applyFont="1" applyAlignment="1">
      <alignment horizontal="right" vertical="center"/>
    </xf>
    <xf numFmtId="3" fontId="0" fillId="0" borderId="65" xfId="0" applyBorder="1" applyAlignment="1">
      <alignment vertical="center"/>
    </xf>
    <xf numFmtId="0" fontId="58" fillId="0" borderId="0" xfId="47" applyFont="1" applyAlignment="1">
      <alignment horizontal="center" vertical="center"/>
    </xf>
    <xf numFmtId="166" fontId="58" fillId="0" borderId="0" xfId="47" applyNumberFormat="1" applyFont="1" applyAlignment="1">
      <alignment horizontal="center" vertical="center"/>
    </xf>
    <xf numFmtId="3" fontId="89" fillId="0" borderId="0" xfId="0" applyFont="1" applyAlignment="1">
      <alignment horizontal="left" vertical="center" indent="1"/>
    </xf>
    <xf numFmtId="3" fontId="0" fillId="0" borderId="0" xfId="0" applyAlignment="1">
      <alignment vertical="center" shrinkToFit="1"/>
    </xf>
    <xf numFmtId="3" fontId="86" fillId="21" borderId="0" xfId="0" applyFont="1" applyFill="1" applyAlignment="1">
      <alignment vertical="center"/>
    </xf>
    <xf numFmtId="3" fontId="0" fillId="0" borderId="87" xfId="0" quotePrefix="1" applyFill="1" applyBorder="1" applyAlignment="1">
      <alignment vertical="center"/>
    </xf>
    <xf numFmtId="3" fontId="86" fillId="21" borderId="0" xfId="0" applyFont="1" applyFill="1" applyAlignment="1">
      <alignment horizontal="center" vertical="center"/>
    </xf>
    <xf numFmtId="10" fontId="76" fillId="4" borderId="41" xfId="0" applyNumberFormat="1" applyFont="1" applyFill="1" applyBorder="1" applyProtection="1">
      <protection locked="0"/>
    </xf>
    <xf numFmtId="10" fontId="76" fillId="4" borderId="39" xfId="0" applyNumberFormat="1" applyFont="1" applyFill="1" applyBorder="1" applyProtection="1">
      <protection locked="0"/>
    </xf>
    <xf numFmtId="166" fontId="76" fillId="4" borderId="39" xfId="0" applyNumberFormat="1" applyFont="1" applyFill="1" applyBorder="1" applyProtection="1">
      <protection locked="0"/>
    </xf>
    <xf numFmtId="10" fontId="76" fillId="0" borderId="39" xfId="0" applyNumberFormat="1" applyFont="1" applyBorder="1" applyProtection="1">
      <protection locked="0"/>
    </xf>
    <xf numFmtId="4" fontId="76" fillId="4" borderId="39" xfId="0" applyNumberFormat="1" applyFont="1" applyFill="1" applyBorder="1"/>
    <xf numFmtId="166" fontId="76" fillId="25" borderId="0" xfId="61" applyNumberFormat="1" applyFont="1" applyFill="1" applyProtection="1">
      <protection locked="0"/>
    </xf>
    <xf numFmtId="3" fontId="64" fillId="0" borderId="39" xfId="0" applyFont="1" applyBorder="1" applyAlignment="1">
      <alignment horizontal="left"/>
    </xf>
    <xf numFmtId="0" fontId="64" fillId="0" borderId="39" xfId="61" applyFont="1" applyBorder="1"/>
    <xf numFmtId="166" fontId="76" fillId="0" borderId="39" xfId="0" applyNumberFormat="1" applyFont="1" applyBorder="1"/>
    <xf numFmtId="166" fontId="76" fillId="4" borderId="39" xfId="0" applyNumberFormat="1" applyFont="1" applyFill="1" applyBorder="1"/>
    <xf numFmtId="3" fontId="76" fillId="4" borderId="39" xfId="0" applyNumberFormat="1" applyFont="1" applyFill="1" applyBorder="1"/>
    <xf numFmtId="4" fontId="76" fillId="0" borderId="39" xfId="0" applyNumberFormat="1" applyFont="1" applyBorder="1"/>
    <xf numFmtId="4" fontId="68" fillId="0" borderId="0" xfId="0" applyNumberFormat="1" applyFont="1" applyProtection="1">
      <protection locked="0"/>
    </xf>
    <xf numFmtId="166" fontId="68" fillId="0" borderId="0" xfId="0" applyNumberFormat="1" applyFont="1" applyProtection="1">
      <protection locked="0"/>
    </xf>
    <xf numFmtId="10" fontId="14" fillId="0" borderId="39" xfId="73" applyNumberFormat="1" applyFont="1" applyBorder="1" applyProtection="1">
      <protection locked="0"/>
    </xf>
    <xf numFmtId="0" fontId="14" fillId="0" borderId="39" xfId="73" applyFont="1" applyBorder="1" applyProtection="1">
      <protection locked="0"/>
    </xf>
    <xf numFmtId="166" fontId="14" fillId="0" borderId="39" xfId="73" applyNumberFormat="1" applyFont="1" applyBorder="1" applyProtection="1">
      <protection locked="0"/>
    </xf>
    <xf numFmtId="177" fontId="0" fillId="0" borderId="39" xfId="73" applyNumberFormat="1" applyFont="1" applyBorder="1" applyProtection="1">
      <protection locked="0"/>
    </xf>
    <xf numFmtId="4" fontId="0" fillId="0" borderId="39" xfId="0" applyNumberFormat="1" applyFill="1" applyBorder="1" applyAlignment="1" applyProtection="1">
      <alignment vertical="center"/>
    </xf>
    <xf numFmtId="10" fontId="14" fillId="15" borderId="39" xfId="80" applyNumberFormat="1" applyFont="1" applyFill="1" applyBorder="1" applyAlignment="1" applyProtection="1">
      <alignment vertical="center"/>
      <protection locked="0"/>
    </xf>
    <xf numFmtId="0" fontId="15" fillId="15" borderId="39" xfId="80" quotePrefix="1" applyFont="1" applyFill="1" applyBorder="1" applyAlignment="1" applyProtection="1">
      <alignment horizontal="center" vertical="center"/>
      <protection locked="0"/>
    </xf>
    <xf numFmtId="10" fontId="14" fillId="0" borderId="39" xfId="80" applyNumberFormat="1" applyFont="1" applyBorder="1" applyAlignment="1" applyProtection="1">
      <alignment vertical="center"/>
      <protection locked="0"/>
    </xf>
    <xf numFmtId="1" fontId="14" fillId="0" borderId="39" xfId="80" applyNumberFormat="1" applyFont="1" applyBorder="1" applyAlignment="1" applyProtection="1">
      <alignment horizontal="center" vertical="center"/>
      <protection locked="0"/>
    </xf>
    <xf numFmtId="166" fontId="14" fillId="0" borderId="39" xfId="80" applyNumberFormat="1" applyFont="1" applyBorder="1" applyAlignment="1" applyProtection="1">
      <alignment vertical="center"/>
      <protection locked="0"/>
    </xf>
    <xf numFmtId="9" fontId="14" fillId="0" borderId="39" xfId="80" applyNumberFormat="1" applyFont="1" applyBorder="1" applyAlignment="1" applyProtection="1">
      <alignment vertical="center"/>
      <protection locked="0"/>
    </xf>
    <xf numFmtId="166" fontId="14" fillId="15" borderId="39" xfId="80" applyNumberFormat="1" applyFont="1" applyFill="1" applyBorder="1" applyAlignment="1" applyProtection="1">
      <alignment vertical="center"/>
      <protection locked="0"/>
    </xf>
    <xf numFmtId="9" fontId="14" fillId="15" borderId="39" xfId="80" applyNumberFormat="1" applyFont="1" applyFill="1" applyBorder="1" applyAlignment="1" applyProtection="1">
      <alignment vertical="center"/>
      <protection locked="0"/>
    </xf>
    <xf numFmtId="3" fontId="0" fillId="0" borderId="39" xfId="0" applyNumberFormat="1" applyBorder="1" applyAlignment="1" applyProtection="1">
      <alignment vertical="center"/>
      <protection locked="0"/>
    </xf>
    <xf numFmtId="9" fontId="0" fillId="0" borderId="39" xfId="0" applyNumberFormat="1" applyBorder="1" applyAlignment="1" applyProtection="1">
      <alignment vertical="center"/>
      <protection locked="0"/>
    </xf>
    <xf numFmtId="4" fontId="0" fillId="0" borderId="39" xfId="0" applyNumberFormat="1" applyBorder="1" applyAlignment="1" applyProtection="1">
      <alignment vertical="center"/>
      <protection locked="0"/>
    </xf>
    <xf numFmtId="0" fontId="14" fillId="0" borderId="92" xfId="73" applyFont="1" applyBorder="1" applyProtection="1">
      <protection locked="0"/>
    </xf>
    <xf numFmtId="0" fontId="0" fillId="0" borderId="93" xfId="47" quotePrefix="1" applyFont="1" applyBorder="1" applyAlignment="1">
      <alignment vertical="center"/>
    </xf>
    <xf numFmtId="10" fontId="0" fillId="0" borderId="94" xfId="0" applyNumberFormat="1" applyBorder="1" applyAlignment="1">
      <alignment vertical="center"/>
    </xf>
    <xf numFmtId="0" fontId="15" fillId="0" borderId="95" xfId="73" applyFont="1" applyBorder="1" applyAlignment="1" applyProtection="1">
      <alignment horizontal="center"/>
      <protection locked="0"/>
    </xf>
    <xf numFmtId="10" fontId="14" fillId="15" borderId="85" xfId="80" applyNumberFormat="1" applyFont="1" applyFill="1" applyBorder="1" applyAlignment="1" applyProtection="1">
      <alignment vertical="center"/>
      <protection locked="0"/>
    </xf>
    <xf numFmtId="0" fontId="15" fillId="15" borderId="86" xfId="80" quotePrefix="1" applyFont="1" applyFill="1" applyBorder="1" applyAlignment="1" applyProtection="1">
      <alignment horizontal="center" vertical="center"/>
      <protection locked="0"/>
    </xf>
    <xf numFmtId="10" fontId="14" fillId="0" borderId="76" xfId="73" applyNumberFormat="1" applyFont="1" applyBorder="1" applyProtection="1">
      <protection locked="0"/>
    </xf>
    <xf numFmtId="10" fontId="14" fillId="0" borderId="84" xfId="73" applyNumberFormat="1" applyFont="1" applyBorder="1" applyProtection="1">
      <protection locked="0"/>
    </xf>
    <xf numFmtId="0" fontId="14" fillId="0" borderId="43" xfId="73" applyFont="1" applyBorder="1" applyProtection="1">
      <protection locked="0"/>
    </xf>
    <xf numFmtId="0" fontId="0" fillId="0" borderId="94" xfId="47" quotePrefix="1" applyFont="1" applyBorder="1" applyAlignment="1">
      <alignment vertical="center"/>
    </xf>
    <xf numFmtId="0" fontId="15" fillId="0" borderId="96" xfId="73" applyFont="1" applyBorder="1" applyAlignment="1" applyProtection="1">
      <alignment horizontal="center"/>
      <protection locked="0"/>
    </xf>
    <xf numFmtId="10" fontId="14" fillId="0" borderId="85" xfId="80" applyNumberFormat="1" applyFont="1" applyBorder="1" applyAlignment="1" applyProtection="1">
      <alignment vertical="center"/>
      <protection locked="0"/>
    </xf>
    <xf numFmtId="1" fontId="14" fillId="0" borderId="86" xfId="80" applyNumberFormat="1" applyFont="1" applyBorder="1" applyAlignment="1" applyProtection="1">
      <alignment horizontal="center" vertical="center"/>
      <protection locked="0"/>
    </xf>
    <xf numFmtId="10" fontId="14" fillId="0" borderId="85" xfId="73" applyNumberFormat="1" applyFont="1" applyBorder="1" applyProtection="1">
      <protection locked="0"/>
    </xf>
    <xf numFmtId="10" fontId="14" fillId="0" borderId="86" xfId="73" applyNumberFormat="1" applyFont="1" applyBorder="1" applyProtection="1">
      <protection locked="0"/>
    </xf>
    <xf numFmtId="166" fontId="0" fillId="0" borderId="94" xfId="0" applyNumberFormat="1" applyBorder="1" applyAlignment="1">
      <alignment vertical="center"/>
    </xf>
    <xf numFmtId="166" fontId="14" fillId="0" borderId="85" xfId="80" applyNumberFormat="1" applyFont="1" applyBorder="1" applyAlignment="1" applyProtection="1">
      <alignment vertical="center"/>
      <protection locked="0"/>
    </xf>
    <xf numFmtId="9" fontId="14" fillId="0" borderId="86" xfId="80" applyNumberFormat="1" applyFont="1" applyBorder="1" applyAlignment="1" applyProtection="1">
      <alignment vertical="center"/>
      <protection locked="0"/>
    </xf>
    <xf numFmtId="166" fontId="14" fillId="0" borderId="85" xfId="73" applyNumberFormat="1" applyFont="1" applyBorder="1" applyProtection="1">
      <protection locked="0"/>
    </xf>
    <xf numFmtId="166" fontId="14" fillId="0" borderId="86" xfId="73" applyNumberFormat="1" applyFont="1" applyBorder="1" applyProtection="1">
      <protection locked="0"/>
    </xf>
    <xf numFmtId="166" fontId="14" fillId="15" borderId="85" xfId="80" applyNumberFormat="1" applyFont="1" applyFill="1" applyBorder="1" applyAlignment="1" applyProtection="1">
      <alignment vertical="center"/>
      <protection locked="0"/>
    </xf>
    <xf numFmtId="9" fontId="14" fillId="15" borderId="86" xfId="80" applyNumberFormat="1" applyFont="1" applyFill="1" applyBorder="1" applyAlignment="1" applyProtection="1">
      <alignment vertical="center"/>
      <protection locked="0"/>
    </xf>
    <xf numFmtId="3" fontId="0" fillId="0" borderId="94" xfId="0" applyNumberFormat="1" applyBorder="1" applyAlignment="1">
      <alignment vertical="center"/>
    </xf>
    <xf numFmtId="3" fontId="0" fillId="0" borderId="85" xfId="0" applyNumberFormat="1" applyBorder="1" applyAlignment="1" applyProtection="1">
      <alignment vertical="center"/>
      <protection locked="0"/>
    </xf>
    <xf numFmtId="9" fontId="0" fillId="0" borderId="86" xfId="0" applyNumberFormat="1" applyBorder="1" applyAlignment="1" applyProtection="1">
      <alignment vertical="center"/>
      <protection locked="0"/>
    </xf>
    <xf numFmtId="0" fontId="14" fillId="0" borderId="85" xfId="73" applyFont="1" applyBorder="1" applyProtection="1">
      <protection locked="0"/>
    </xf>
    <xf numFmtId="0" fontId="14" fillId="0" borderId="86" xfId="73" applyFont="1" applyBorder="1" applyProtection="1">
      <protection locked="0"/>
    </xf>
    <xf numFmtId="0" fontId="14" fillId="0" borderId="97" xfId="73" applyFont="1" applyBorder="1" applyProtection="1">
      <protection locked="0"/>
    </xf>
    <xf numFmtId="0" fontId="0" fillId="0" borderId="98" xfId="47" quotePrefix="1" applyFont="1" applyBorder="1" applyAlignment="1">
      <alignment vertical="center"/>
    </xf>
    <xf numFmtId="0" fontId="15" fillId="0" borderId="99" xfId="73" applyFont="1" applyBorder="1" applyAlignment="1" applyProtection="1">
      <alignment horizontal="center"/>
      <protection locked="0"/>
    </xf>
    <xf numFmtId="4" fontId="0" fillId="0" borderId="98" xfId="0" applyNumberFormat="1" applyBorder="1" applyAlignment="1">
      <alignment vertical="center"/>
    </xf>
    <xf numFmtId="4" fontId="0" fillId="0" borderId="63" xfId="0" applyNumberFormat="1" applyBorder="1" applyAlignment="1" applyProtection="1">
      <alignment vertical="center"/>
      <protection locked="0"/>
    </xf>
    <xf numFmtId="4" fontId="0" fillId="0" borderId="62" xfId="0" applyNumberFormat="1" applyBorder="1" applyAlignment="1" applyProtection="1">
      <alignment vertical="center"/>
      <protection locked="0"/>
    </xf>
    <xf numFmtId="9" fontId="0" fillId="0" borderId="61" xfId="0" applyNumberFormat="1" applyBorder="1" applyAlignment="1" applyProtection="1">
      <alignment vertical="center"/>
      <protection locked="0"/>
    </xf>
    <xf numFmtId="166" fontId="14" fillId="0" borderId="63" xfId="73" applyNumberFormat="1" applyFont="1" applyBorder="1" applyProtection="1">
      <protection locked="0"/>
    </xf>
    <xf numFmtId="166" fontId="14" fillId="0" borderId="61" xfId="73" applyNumberFormat="1" applyFont="1" applyBorder="1" applyProtection="1">
      <protection locked="0"/>
    </xf>
    <xf numFmtId="10" fontId="58" fillId="0" borderId="9" xfId="47" applyNumberFormat="1" applyFont="1" applyBorder="1" applyAlignment="1">
      <alignment horizontal="center" vertical="center"/>
    </xf>
    <xf numFmtId="3" fontId="14" fillId="0" borderId="93" xfId="47" applyNumberFormat="1" applyFont="1" applyBorder="1" applyAlignment="1">
      <alignment vertical="center"/>
    </xf>
    <xf numFmtId="3" fontId="14" fillId="0" borderId="94" xfId="47" applyNumberFormat="1" applyFont="1" applyBorder="1" applyAlignment="1">
      <alignment vertical="center"/>
    </xf>
    <xf numFmtId="167" fontId="14" fillId="0" borderId="94" xfId="47" applyNumberFormat="1" applyFont="1" applyBorder="1" applyAlignment="1">
      <alignment vertical="center"/>
    </xf>
    <xf numFmtId="167" fontId="14" fillId="0" borderId="98" xfId="47" applyNumberFormat="1" applyFont="1" applyBorder="1" applyAlignment="1">
      <alignment vertical="center"/>
    </xf>
    <xf numFmtId="4" fontId="12" fillId="0" borderId="87" xfId="0" applyNumberFormat="1" applyFont="1" applyFill="1" applyBorder="1" applyAlignment="1">
      <alignment vertical="center"/>
    </xf>
    <xf numFmtId="3" fontId="0" fillId="0" borderId="0" xfId="0" applyAlignment="1">
      <alignment horizontal="left" vertical="center"/>
    </xf>
    <xf numFmtId="3" fontId="0" fillId="0" borderId="87" xfId="0" applyFill="1" applyBorder="1" applyAlignment="1">
      <alignment horizontal="left" vertical="center"/>
    </xf>
    <xf numFmtId="2" fontId="0" fillId="0" borderId="87" xfId="0" applyNumberFormat="1" applyFill="1" applyBorder="1" applyAlignment="1">
      <alignment vertical="center"/>
    </xf>
    <xf numFmtId="180" fontId="0" fillId="0" borderId="87" xfId="0" applyNumberFormat="1" applyFill="1" applyBorder="1" applyAlignment="1">
      <alignment horizontal="center" vertical="center"/>
    </xf>
    <xf numFmtId="3" fontId="0" fillId="0" borderId="0" xfId="0" applyAlignment="1">
      <alignment vertical="center" wrapText="1"/>
    </xf>
    <xf numFmtId="3" fontId="0" fillId="0" borderId="100" xfId="0" applyBorder="1" applyAlignment="1">
      <alignment vertical="center" wrapText="1"/>
    </xf>
    <xf numFmtId="3" fontId="0" fillId="0" borderId="107" xfId="0" applyBorder="1" applyAlignment="1">
      <alignment horizontal="center" vertical="center"/>
    </xf>
    <xf numFmtId="3" fontId="86" fillId="21" borderId="108" xfId="0" applyFont="1" applyFill="1" applyBorder="1" applyAlignment="1">
      <alignment horizontal="center" vertical="center"/>
    </xf>
    <xf numFmtId="3" fontId="82" fillId="21" borderId="109" xfId="0" applyFont="1" applyFill="1" applyBorder="1" applyAlignment="1">
      <alignment horizontal="center" vertical="center"/>
    </xf>
    <xf numFmtId="3" fontId="86" fillId="21" borderId="110" xfId="0" applyFont="1" applyFill="1" applyBorder="1" applyAlignment="1">
      <alignment horizontal="center" vertical="center"/>
    </xf>
    <xf numFmtId="3" fontId="86" fillId="21" borderId="107" xfId="0" applyFont="1" applyFill="1" applyBorder="1" applyAlignment="1">
      <alignment horizontal="center" vertical="center"/>
    </xf>
    <xf numFmtId="3" fontId="86" fillId="21" borderId="111" xfId="0" applyFont="1" applyFill="1" applyBorder="1" applyAlignment="1">
      <alignment horizontal="center" vertical="center"/>
    </xf>
    <xf numFmtId="3" fontId="86" fillId="21" borderId="106" xfId="0" applyFont="1" applyFill="1" applyBorder="1" applyAlignment="1">
      <alignment horizontal="center" vertical="center"/>
    </xf>
    <xf numFmtId="3" fontId="86" fillId="21" borderId="112" xfId="0" applyFont="1" applyFill="1" applyBorder="1" applyAlignment="1">
      <alignment horizontal="center" vertical="center"/>
    </xf>
    <xf numFmtId="3" fontId="0" fillId="0" borderId="0" xfId="0" applyAlignment="1">
      <alignment horizontal="left" vertical="center" wrapText="1"/>
    </xf>
    <xf numFmtId="3" fontId="0" fillId="0" borderId="100" xfId="0" applyBorder="1" applyAlignment="1">
      <alignment horizontal="right" vertical="center"/>
    </xf>
    <xf numFmtId="3" fontId="12" fillId="0" borderId="102" xfId="0" applyNumberFormat="1" applyFont="1" applyBorder="1" applyAlignment="1">
      <alignment horizontal="centerContinuous" vertical="center"/>
    </xf>
    <xf numFmtId="3" fontId="0" fillId="0" borderId="103" xfId="0" applyBorder="1" applyAlignment="1">
      <alignment horizontal="centerContinuous" vertical="center"/>
    </xf>
    <xf numFmtId="3" fontId="0" fillId="0" borderId="105" xfId="0" applyBorder="1" applyAlignment="1">
      <alignment horizontal="centerContinuous" vertical="center"/>
    </xf>
    <xf numFmtId="179" fontId="12" fillId="0" borderId="102" xfId="0" applyNumberFormat="1" applyFont="1" applyBorder="1" applyAlignment="1">
      <alignment horizontal="centerContinuous" vertical="center"/>
    </xf>
    <xf numFmtId="3" fontId="0" fillId="0" borderId="107" xfId="0" applyBorder="1" applyAlignment="1">
      <alignment horizontal="left" vertical="center"/>
    </xf>
    <xf numFmtId="166" fontId="0" fillId="0" borderId="87" xfId="0" applyNumberFormat="1" applyFill="1" applyBorder="1" applyAlignment="1">
      <alignment vertical="center"/>
    </xf>
    <xf numFmtId="10" fontId="0" fillId="0" borderId="87" xfId="0" applyNumberFormat="1" applyFill="1" applyBorder="1" applyAlignment="1">
      <alignment vertical="center"/>
    </xf>
    <xf numFmtId="4" fontId="0" fillId="0" borderId="87" xfId="0" applyNumberFormat="1" applyFill="1" applyBorder="1" applyAlignment="1">
      <alignment vertical="center"/>
    </xf>
    <xf numFmtId="3" fontId="0" fillId="0" borderId="0" xfId="0" applyAlignment="1">
      <alignment horizontal="center" vertical="center" wrapText="1"/>
    </xf>
    <xf numFmtId="0" fontId="1" fillId="0" borderId="0" xfId="84"/>
    <xf numFmtId="0" fontId="84" fillId="0" borderId="0" xfId="84" applyFont="1" applyAlignment="1">
      <alignment horizontal="left" vertical="center" wrapText="1" indent="1"/>
    </xf>
    <xf numFmtId="0" fontId="1" fillId="0" borderId="0" xfId="84" applyAlignment="1">
      <alignment vertical="center" wrapText="1"/>
    </xf>
    <xf numFmtId="182" fontId="84" fillId="0" borderId="101" xfId="84" applyNumberFormat="1" applyFont="1" applyBorder="1" applyAlignment="1">
      <alignment horizontal="center" vertical="center" wrapText="1"/>
    </xf>
    <xf numFmtId="0" fontId="84" fillId="0" borderId="101" xfId="84" applyFont="1" applyBorder="1" applyAlignment="1">
      <alignment horizontal="center" vertical="center" wrapText="1"/>
    </xf>
    <xf numFmtId="0" fontId="93" fillId="0" borderId="101" xfId="84" applyFont="1" applyBorder="1" applyAlignment="1">
      <alignment horizontal="center" vertical="center" wrapText="1"/>
    </xf>
    <xf numFmtId="0" fontId="1" fillId="0" borderId="0" xfId="84" applyAlignment="1">
      <alignment horizontal="left" vertical="top" wrapText="1"/>
    </xf>
    <xf numFmtId="166" fontId="95" fillId="0" borderId="101" xfId="84" applyNumberFormat="1" applyFont="1" applyBorder="1"/>
    <xf numFmtId="3" fontId="1" fillId="0" borderId="101" xfId="84" applyNumberFormat="1" applyBorder="1" applyAlignment="1">
      <alignment vertical="center"/>
    </xf>
    <xf numFmtId="3" fontId="84" fillId="0" borderId="101" xfId="84" applyNumberFormat="1" applyFont="1" applyBorder="1" applyAlignment="1">
      <alignment horizontal="center" vertical="center" wrapText="1"/>
    </xf>
    <xf numFmtId="3" fontId="92" fillId="23" borderId="90" xfId="85" applyNumberFormat="1" applyFont="1" applyFill="1" applyBorder="1" applyAlignment="1">
      <alignment horizontal="center"/>
    </xf>
    <xf numFmtId="0" fontId="93" fillId="0" borderId="101" xfId="86" applyFont="1" applyBorder="1" applyAlignment="1">
      <alignment horizontal="center"/>
    </xf>
    <xf numFmtId="0" fontId="84" fillId="0" borderId="101" xfId="84" applyFont="1" applyBorder="1" applyAlignment="1">
      <alignment horizontal="centerContinuous"/>
    </xf>
    <xf numFmtId="0" fontId="1" fillId="0" borderId="101" xfId="84" applyBorder="1" applyAlignment="1">
      <alignment horizontal="centerContinuous"/>
    </xf>
    <xf numFmtId="181" fontId="92" fillId="24" borderId="101" xfId="85" applyNumberFormat="1" applyFont="1" applyFill="1" applyBorder="1" applyAlignment="1">
      <alignment horizontal="center"/>
    </xf>
    <xf numFmtId="0" fontId="94" fillId="0" borderId="101" xfId="84" applyFont="1" applyBorder="1" applyAlignment="1">
      <alignment horizontal="centerContinuous"/>
    </xf>
    <xf numFmtId="3" fontId="1" fillId="0" borderId="101" xfId="84" applyNumberFormat="1" applyBorder="1"/>
    <xf numFmtId="3" fontId="84" fillId="0" borderId="101" xfId="84" applyNumberFormat="1" applyFont="1" applyBorder="1" applyAlignment="1">
      <alignment vertical="center"/>
    </xf>
    <xf numFmtId="3" fontId="1" fillId="0" borderId="104" xfId="84" applyNumberFormat="1" applyBorder="1"/>
    <xf numFmtId="3" fontId="1" fillId="0" borderId="91" xfId="84" applyNumberFormat="1" applyBorder="1" applyAlignment="1">
      <alignment vertical="center"/>
    </xf>
    <xf numFmtId="0" fontId="58" fillId="0" borderId="101" xfId="47" applyFont="1" applyBorder="1" applyAlignment="1">
      <alignment horizontal="center" vertical="center"/>
    </xf>
    <xf numFmtId="10" fontId="58" fillId="0" borderId="101" xfId="47" applyNumberFormat="1" applyFont="1" applyBorder="1" applyAlignment="1">
      <alignment horizontal="center" vertical="center"/>
    </xf>
    <xf numFmtId="0" fontId="58" fillId="0" borderId="104" xfId="47" applyFont="1" applyBorder="1" applyAlignment="1">
      <alignment horizontal="right" vertical="center"/>
    </xf>
    <xf numFmtId="0" fontId="91" fillId="21" borderId="101" xfId="47" applyFont="1" applyFill="1" applyBorder="1" applyAlignment="1">
      <alignment horizontal="center" vertical="center"/>
    </xf>
    <xf numFmtId="0" fontId="90" fillId="21" borderId="102" xfId="47" applyFont="1" applyFill="1" applyBorder="1" applyAlignment="1">
      <alignment vertical="center"/>
    </xf>
    <xf numFmtId="0" fontId="91" fillId="21" borderId="103" xfId="47" applyFont="1" applyFill="1" applyBorder="1" applyAlignment="1">
      <alignment vertical="center"/>
    </xf>
    <xf numFmtId="10" fontId="88" fillId="0" borderId="104" xfId="47" applyNumberFormat="1" applyFont="1" applyBorder="1" applyAlignment="1">
      <alignment horizontal="right" vertical="center"/>
    </xf>
    <xf numFmtId="0" fontId="58" fillId="0" borderId="102" xfId="47" applyFont="1" applyBorder="1" applyAlignment="1">
      <alignment vertical="center"/>
    </xf>
    <xf numFmtId="0" fontId="58" fillId="0" borderId="103" xfId="47" applyFont="1" applyBorder="1" applyAlignment="1">
      <alignment vertical="center"/>
    </xf>
    <xf numFmtId="0" fontId="58" fillId="0" borderId="1" xfId="47" applyFont="1" applyBorder="1" applyAlignment="1">
      <alignment vertical="center"/>
    </xf>
    <xf numFmtId="0" fontId="58" fillId="0" borderId="113" xfId="47" applyFont="1" applyBorder="1" applyAlignment="1">
      <alignment vertical="center"/>
    </xf>
    <xf numFmtId="0" fontId="91" fillId="21" borderId="114" xfId="47" applyFont="1" applyFill="1" applyBorder="1" applyAlignment="1">
      <alignment horizontal="center" vertical="center"/>
    </xf>
    <xf numFmtId="166" fontId="58" fillId="0" borderId="114" xfId="47" applyNumberFormat="1" applyFont="1" applyBorder="1" applyAlignment="1">
      <alignment horizontal="center" vertical="center"/>
    </xf>
    <xf numFmtId="9" fontId="58" fillId="0" borderId="104" xfId="47" applyNumberFormat="1" applyFont="1" applyBorder="1" applyAlignment="1">
      <alignment horizontal="center" vertical="center"/>
    </xf>
    <xf numFmtId="0" fontId="58" fillId="0" borderId="1" xfId="47" applyFont="1" applyBorder="1" applyAlignment="1">
      <alignment horizontal="right" vertical="center"/>
    </xf>
    <xf numFmtId="9" fontId="58" fillId="0" borderId="104" xfId="47" applyNumberFormat="1" applyFont="1" applyBorder="1" applyAlignment="1">
      <alignment horizontal="right" vertical="center"/>
    </xf>
    <xf numFmtId="0" fontId="88" fillId="0" borderId="104" xfId="47" applyFont="1" applyBorder="1" applyAlignment="1">
      <alignment horizontal="right" vertical="center"/>
    </xf>
    <xf numFmtId="3" fontId="82" fillId="21" borderId="81" xfId="0" applyFont="1" applyFill="1" applyBorder="1" applyAlignment="1" applyProtection="1">
      <alignment horizontal="center" vertical="center" wrapText="1"/>
      <protection locked="0"/>
    </xf>
    <xf numFmtId="3" fontId="82" fillId="21" borderId="82" xfId="0" applyFont="1" applyFill="1" applyBorder="1" applyAlignment="1" applyProtection="1">
      <alignment horizontal="center" vertical="center" wrapText="1"/>
      <protection locked="0"/>
    </xf>
    <xf numFmtId="3" fontId="83" fillId="0" borderId="83" xfId="0" applyFont="1" applyBorder="1" applyAlignment="1" applyProtection="1">
      <alignment horizontal="left" vertical="center" indent="1"/>
      <protection locked="0"/>
    </xf>
    <xf numFmtId="3" fontId="82" fillId="21" borderId="79" xfId="0" applyFont="1" applyFill="1" applyBorder="1" applyAlignment="1" applyProtection="1">
      <alignment horizontal="center" vertical="center" wrapText="1"/>
      <protection locked="0"/>
    </xf>
    <xf numFmtId="3" fontId="82" fillId="21" borderId="80" xfId="0" applyFont="1" applyFill="1" applyBorder="1" applyAlignment="1" applyProtection="1">
      <alignment horizontal="center" vertical="center" wrapText="1"/>
      <protection locked="0"/>
    </xf>
    <xf numFmtId="3" fontId="83" fillId="0" borderId="0" xfId="0" applyFont="1" applyAlignment="1">
      <alignment horizontal="left" vertical="center" indent="1"/>
    </xf>
    <xf numFmtId="0" fontId="58" fillId="0" borderId="102" xfId="47" applyFont="1" applyBorder="1" applyAlignment="1">
      <alignment vertical="center" shrinkToFit="1"/>
    </xf>
    <xf numFmtId="0" fontId="58" fillId="0" borderId="103" xfId="47" applyFont="1" applyBorder="1" applyAlignment="1">
      <alignment vertical="center" shrinkToFit="1"/>
    </xf>
    <xf numFmtId="0" fontId="90" fillId="21" borderId="103" xfId="47" applyFont="1" applyFill="1" applyBorder="1" applyAlignment="1">
      <alignment horizontal="right" vertical="center"/>
    </xf>
    <xf numFmtId="0" fontId="90" fillId="21" borderId="104" xfId="47" applyFont="1" applyFill="1" applyBorder="1" applyAlignment="1">
      <alignment horizontal="right" vertical="center"/>
    </xf>
    <xf numFmtId="0" fontId="90" fillId="21" borderId="103" xfId="47" applyFont="1" applyFill="1" applyBorder="1" applyAlignment="1">
      <alignment horizontal="right" vertical="center" shrinkToFit="1"/>
    </xf>
    <xf numFmtId="0" fontId="90" fillId="21" borderId="104" xfId="47" applyFont="1" applyFill="1" applyBorder="1" applyAlignment="1">
      <alignment horizontal="right" vertical="center" shrinkToFit="1"/>
    </xf>
    <xf numFmtId="0" fontId="91" fillId="21" borderId="103" xfId="47" applyFont="1" applyFill="1" applyBorder="1" applyAlignment="1">
      <alignment horizontal="right" vertical="center"/>
    </xf>
    <xf numFmtId="0" fontId="91" fillId="21" borderId="104" xfId="47" applyFont="1" applyFill="1" applyBorder="1" applyAlignment="1">
      <alignment horizontal="right" vertical="center"/>
    </xf>
  </cellXfs>
  <cellStyles count="87">
    <cellStyle name="Accent1 2" xfId="6" xr:uid="{00000000-0005-0000-0000-000000000000}"/>
    <cellStyle name="Accent2 2" xfId="11" xr:uid="{00000000-0005-0000-0000-000001000000}"/>
    <cellStyle name="Accent5 2" xfId="37" xr:uid="{00000000-0005-0000-0000-000002000000}"/>
    <cellStyle name="Calculation 2" xfId="7" xr:uid="{00000000-0005-0000-0000-000003000000}"/>
    <cellStyle name="Calculation 3" xfId="52" xr:uid="{00000000-0005-0000-0000-000004000000}"/>
    <cellStyle name="Comma 2" xfId="24" xr:uid="{00000000-0005-0000-0000-000006000000}"/>
    <cellStyle name="Comma 3" xfId="58" xr:uid="{00000000-0005-0000-0000-000007000000}"/>
    <cellStyle name="Comma 4" xfId="68" xr:uid="{93B7000F-7512-41EA-8642-631E8D92F8DC}"/>
    <cellStyle name="Comma 7" xfId="34" xr:uid="{00000000-0005-0000-0000-000008000000}"/>
    <cellStyle name="DateShort" xfId="54" xr:uid="{00000000-0005-0000-0000-000009000000}"/>
    <cellStyle name="DateShort 2" xfId="40" xr:uid="{00000000-0005-0000-0000-00000A000000}"/>
    <cellStyle name="Explanatory Text 2" xfId="9" xr:uid="{00000000-0005-0000-0000-00000B000000}"/>
    <cellStyle name="Explanatory Text 3" xfId="50" xr:uid="{00000000-0005-0000-0000-00000C000000}"/>
    <cellStyle name="Factor" xfId="31" xr:uid="{00000000-0005-0000-0000-00000D000000}"/>
    <cellStyle name="Heading 1 2" xfId="10" xr:uid="{00000000-0005-0000-0000-00000E000000}"/>
    <cellStyle name="Heading 1 2 2" xfId="17" xr:uid="{00000000-0005-0000-0000-00000F000000}"/>
    <cellStyle name="Heading 1 3" xfId="22" xr:uid="{00000000-0005-0000-0000-000010000000}"/>
    <cellStyle name="Heading 2 2" xfId="15" xr:uid="{00000000-0005-0000-0000-000011000000}"/>
    <cellStyle name="Heading 2 2 2" xfId="16" xr:uid="{00000000-0005-0000-0000-000012000000}"/>
    <cellStyle name="Heading 2 3" xfId="28" xr:uid="{00000000-0005-0000-0000-000013000000}"/>
    <cellStyle name="Heading 2 4" xfId="30" xr:uid="{00000000-0005-0000-0000-000014000000}"/>
    <cellStyle name="Heading 3 2" xfId="14" xr:uid="{00000000-0005-0000-0000-000015000000}"/>
    <cellStyle name="Heading 3 2 2" xfId="23" xr:uid="{00000000-0005-0000-0000-000016000000}"/>
    <cellStyle name="Heading 3 3" xfId="25" xr:uid="{00000000-0005-0000-0000-000017000000}"/>
    <cellStyle name="Heading 3 4" xfId="26" xr:uid="{00000000-0005-0000-0000-000018000000}"/>
    <cellStyle name="Input 2" xfId="8" xr:uid="{00000000-0005-0000-0000-000019000000}"/>
    <cellStyle name="Input 3" xfId="20" xr:uid="{00000000-0005-0000-0000-00001A000000}"/>
    <cellStyle name="Linked Cell 2" xfId="21" xr:uid="{00000000-0005-0000-0000-00001B000000}"/>
    <cellStyle name="Linked Cell 3" xfId="51" xr:uid="{00000000-0005-0000-0000-00001C000000}"/>
    <cellStyle name="Normal" xfId="0" builtinId="0"/>
    <cellStyle name="Normal 10" xfId="45" xr:uid="{00000000-0005-0000-0000-00001E000000}"/>
    <cellStyle name="Normal 11" xfId="46" xr:uid="{00000000-0005-0000-0000-00001F000000}"/>
    <cellStyle name="Normal 12" xfId="48" xr:uid="{00000000-0005-0000-0000-000020000000}"/>
    <cellStyle name="Normal 13" xfId="66" xr:uid="{00000000-0005-0000-0000-000021000000}"/>
    <cellStyle name="Normal 14" xfId="75" xr:uid="{89D4933C-1875-4560-AA4C-4DEF880B762E}"/>
    <cellStyle name="Normal 16 2 2 2 2" xfId="70" xr:uid="{1AF563CC-BCA5-4172-AB4E-19AF32CA8399}"/>
    <cellStyle name="Normal 16 2 2 2 2 2" xfId="77" xr:uid="{02E040D5-1E03-413E-94C7-AE9E844AFF3A}"/>
    <cellStyle name="Normal 16 2 2 2 2 3" xfId="81" xr:uid="{CDB1F2A5-E66A-44C9-9F6B-143150FC267C}"/>
    <cellStyle name="Normal 16 2 2 2 2 4" xfId="84" xr:uid="{0AA8F083-7B54-46D2-AE7C-7B01ADCEFECD}"/>
    <cellStyle name="Normal 16 2 2 3 2" xfId="72" xr:uid="{D0E2CEC5-34AF-4C30-8555-199BB7670A10}"/>
    <cellStyle name="Normal 16 2 2 3 2 2" xfId="79" xr:uid="{F721E012-41F8-4FD7-A8EA-306FD698E835}"/>
    <cellStyle name="Normal 16 2 2 3 2 3" xfId="83" xr:uid="{155833E1-F012-4F2E-81AF-8925A6574057}"/>
    <cellStyle name="Normal 16 2 2 3 2 4" xfId="86" xr:uid="{7168F22B-BF79-4A30-9690-69BC19F329D6}"/>
    <cellStyle name="Normal 17 2 2 2 2 6" xfId="71" xr:uid="{EFAE35D9-8438-4C85-AFB8-EDA49958E5DF}"/>
    <cellStyle name="Normal 17 2 2 2 2 6 2" xfId="78" xr:uid="{5DEC270C-0FA3-4E7C-BAA1-9B32639E9F98}"/>
    <cellStyle name="Normal 17 2 2 2 2 6 3" xfId="82" xr:uid="{28B8DCCC-F1F0-4C5F-97F9-4F6931093F60}"/>
    <cellStyle name="Normal 17 2 2 2 2 6 4" xfId="85" xr:uid="{F15BC12F-556E-450D-A365-84E1D2C2DEDD}"/>
    <cellStyle name="Normal 2" xfId="5" xr:uid="{00000000-0005-0000-0000-000022000000}"/>
    <cellStyle name="Normal 2 2" xfId="18" xr:uid="{00000000-0005-0000-0000-000023000000}"/>
    <cellStyle name="Normal 2 2 2" xfId="35" xr:uid="{00000000-0005-0000-0000-000024000000}"/>
    <cellStyle name="Normal 2 2 2 2" xfId="60" xr:uid="{00000000-0005-0000-0000-000025000000}"/>
    <cellStyle name="Normal 2 2 3" xfId="74" xr:uid="{3019F4E4-C71C-4B7A-97D4-0817A5DC2389}"/>
    <cellStyle name="Normal 2 3" xfId="41" xr:uid="{00000000-0005-0000-0000-000026000000}"/>
    <cellStyle name="Normal 2 4" xfId="38" xr:uid="{00000000-0005-0000-0000-000027000000}"/>
    <cellStyle name="Normal 2 5" xfId="55" xr:uid="{00000000-0005-0000-0000-000028000000}"/>
    <cellStyle name="Normal 3" xfId="32" xr:uid="{00000000-0005-0000-0000-000029000000}"/>
    <cellStyle name="Normal 3 2" xfId="3" xr:uid="{00000000-0005-0000-0000-00002A000000}"/>
    <cellStyle name="Normal 3 2 2" xfId="62" xr:uid="{00000000-0005-0000-0000-00002B000000}"/>
    <cellStyle name="Normal 3 3" xfId="47" xr:uid="{00000000-0005-0000-0000-00002C000000}"/>
    <cellStyle name="Normal 4" xfId="2" xr:uid="{00000000-0005-0000-0000-00002D000000}"/>
    <cellStyle name="Normal 4 2" xfId="61" xr:uid="{00000000-0005-0000-0000-00002E000000}"/>
    <cellStyle name="Normal 4 3" xfId="63" xr:uid="{00000000-0005-0000-0000-00002F000000}"/>
    <cellStyle name="Normal 4 4" xfId="69" xr:uid="{2A8330D2-FF7A-416A-ADEC-97C152EB7EE9}"/>
    <cellStyle name="Normal 5" xfId="49" xr:uid="{00000000-0005-0000-0000-000030000000}"/>
    <cellStyle name="Normal 5 2" xfId="64" xr:uid="{00000000-0005-0000-0000-000031000000}"/>
    <cellStyle name="Normal 5 2 2" xfId="67" xr:uid="{5E05F591-1834-4D7C-9FD8-412DF09322F9}"/>
    <cellStyle name="Normal 6" xfId="65" xr:uid="{00000000-0005-0000-0000-000032000000}"/>
    <cellStyle name="Normal 7" xfId="19" xr:uid="{00000000-0005-0000-0000-000033000000}"/>
    <cellStyle name="Normal 7 2" xfId="53" xr:uid="{00000000-0005-0000-0000-000034000000}"/>
    <cellStyle name="Normal 7 4" xfId="42" xr:uid="{00000000-0005-0000-0000-000035000000}"/>
    <cellStyle name="Normal 8" xfId="43" xr:uid="{00000000-0005-0000-0000-000036000000}"/>
    <cellStyle name="Normal 9" xfId="44" xr:uid="{00000000-0005-0000-0000-000037000000}"/>
    <cellStyle name="Normal_RVT1" xfId="73" xr:uid="{61A3CDE8-D1A6-44EB-83A0-000A57AF88D8}"/>
    <cellStyle name="Normal_RVT1 2" xfId="80" xr:uid="{8E307626-86A1-4323-A6CD-2DC2C2B12A24}"/>
    <cellStyle name="Note 2" xfId="29" xr:uid="{00000000-0005-0000-0000-00003B000000}"/>
    <cellStyle name="Output 2" xfId="13" xr:uid="{00000000-0005-0000-0000-00003C000000}"/>
    <cellStyle name="Output 3" xfId="56" xr:uid="{00000000-0005-0000-0000-00003D000000}"/>
    <cellStyle name="Percent" xfId="1" builtinId="5"/>
    <cellStyle name="Percent 2" xfId="12" xr:uid="{00000000-0005-0000-0000-00003F000000}"/>
    <cellStyle name="Percent 2 2" xfId="33" xr:uid="{00000000-0005-0000-0000-000040000000}"/>
    <cellStyle name="Percent 3" xfId="36" xr:uid="{00000000-0005-0000-0000-000041000000}"/>
    <cellStyle name="Percent 4" xfId="59" xr:uid="{00000000-0005-0000-0000-000042000000}"/>
    <cellStyle name="Percent 5" xfId="76" xr:uid="{B66C24B1-197E-439B-A26A-5DFD7D612040}"/>
    <cellStyle name="Percent 7" xfId="39" xr:uid="{00000000-0005-0000-0000-000043000000}"/>
    <cellStyle name="Style 1 2" xfId="4" xr:uid="{00000000-0005-0000-0000-000044000000}"/>
    <cellStyle name="Title 2" xfId="57" xr:uid="{00000000-0005-0000-0000-000045000000}"/>
    <cellStyle name="Warning Text 2" xfId="27" xr:uid="{00000000-0005-0000-0000-000046000000}"/>
  </cellStyles>
  <dxfs count="13">
    <dxf>
      <font>
        <color theme="0"/>
      </font>
      <fill>
        <patternFill>
          <bgColor theme="0"/>
        </patternFill>
      </fill>
    </dxf>
    <dxf>
      <font>
        <color theme="0"/>
      </font>
      <fill>
        <patternFill>
          <bgColor theme="0"/>
        </patternFill>
      </fill>
    </dxf>
    <dxf>
      <fill>
        <patternFill>
          <bgColor theme="0" tint="-4.9989318521683403E-2"/>
        </patternFill>
      </fill>
    </dxf>
    <dxf>
      <fill>
        <patternFill>
          <bgColor rgb="FFF5F5F5"/>
        </patternFill>
      </fill>
    </dxf>
    <dxf>
      <font>
        <color theme="0"/>
      </font>
      <fill>
        <patternFill>
          <bgColor theme="0"/>
        </patternFill>
      </fill>
    </dxf>
    <dxf>
      <fill>
        <gradientFill degree="90">
          <stop position="0">
            <color theme="0"/>
          </stop>
          <stop position="0.5">
            <color rgb="FFDFF1CB"/>
          </stop>
          <stop position="1">
            <color theme="0"/>
          </stop>
        </gradientFill>
      </fill>
    </dxf>
    <dxf>
      <fill>
        <gradientFill degree="90">
          <stop position="0">
            <color theme="0"/>
          </stop>
          <stop position="0.5">
            <color rgb="FFFEE8E9"/>
          </stop>
          <stop position="1">
            <color theme="0"/>
          </stop>
        </gradientFill>
      </fill>
    </dxf>
    <dxf>
      <fill>
        <gradientFill degree="90">
          <stop position="0">
            <color theme="0"/>
          </stop>
          <stop position="0.5">
            <color rgb="FFDFF1CB"/>
          </stop>
          <stop position="1">
            <color theme="0"/>
          </stop>
        </gradientFill>
      </fill>
    </dxf>
    <dxf>
      <fill>
        <gradientFill degree="90">
          <stop position="0">
            <color theme="0"/>
          </stop>
          <stop position="0.5">
            <color rgb="FFFEE8E9"/>
          </stop>
          <stop position="1">
            <color theme="0"/>
          </stop>
        </gradientFill>
      </fill>
    </dxf>
    <dxf>
      <fill>
        <patternFill>
          <bgColor rgb="FFE0E0E0"/>
        </patternFill>
      </fill>
    </dxf>
    <dxf>
      <fill>
        <patternFill>
          <bgColor rgb="FFE0E0E0"/>
        </patternFill>
      </fill>
    </dxf>
    <dxf>
      <fill>
        <patternFill>
          <bgColor rgb="FFE0E0E0"/>
        </patternFill>
      </fill>
    </dxf>
    <dxf>
      <fill>
        <patternFill>
          <bgColor rgb="FFE0E0E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FFFFFF"/>
      <rgbColor rgb="00FFFFFF"/>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89"/>
      <color rgb="FFFFFFCC"/>
      <color rgb="FFFFFFB9"/>
      <color rgb="FFEBFFEB"/>
      <color rgb="FFD8EEC0"/>
      <color rgb="FF075E8C"/>
      <color rgb="FFFFFFFF"/>
      <color rgb="FF7F7F7F"/>
      <color rgb="FFF7F7F7"/>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chartsheet" Target="chartsheets/sheet4.xml"/><Relationship Id="rId39"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chartsheet" Target="chartsheets/sheet10.xml"/><Relationship Id="rId42" Type="http://schemas.openxmlformats.org/officeDocument/2006/relationships/externalLink" Target="externalLinks/externalLink1.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chartsheet" Target="chartsheets/sheet3.xml"/><Relationship Id="rId33" Type="http://schemas.openxmlformats.org/officeDocument/2006/relationships/worksheet" Target="worksheets/sheet24.xml"/><Relationship Id="rId38" Type="http://schemas.openxmlformats.org/officeDocument/2006/relationships/worksheet" Target="worksheets/sheet25.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chartsheet" Target="chartsheets/sheet7.xml"/><Relationship Id="rId41" Type="http://schemas.openxmlformats.org/officeDocument/2006/relationships/worksheet" Target="worksheets/sheet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2.xml"/><Relationship Id="rId32" Type="http://schemas.openxmlformats.org/officeDocument/2006/relationships/worksheet" Target="worksheets/sheet23.xml"/><Relationship Id="rId37" Type="http://schemas.openxmlformats.org/officeDocument/2006/relationships/chartsheet" Target="chartsheets/sheet13.xml"/><Relationship Id="rId40" Type="http://schemas.openxmlformats.org/officeDocument/2006/relationships/worksheet" Target="worksheets/sheet27.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hartsheet" Target="chartsheets/sheet2.xml"/><Relationship Id="rId28" Type="http://schemas.openxmlformats.org/officeDocument/2006/relationships/chartsheet" Target="chartsheets/sheet6.xml"/><Relationship Id="rId36" Type="http://schemas.openxmlformats.org/officeDocument/2006/relationships/chartsheet" Target="chartsheets/sheet12.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chartsheet" Target="chartsheets/sheet9.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1.xml"/><Relationship Id="rId22" Type="http://schemas.openxmlformats.org/officeDocument/2006/relationships/worksheet" Target="worksheets/sheet21.xml"/><Relationship Id="rId27" Type="http://schemas.openxmlformats.org/officeDocument/2006/relationships/chartsheet" Target="chartsheets/sheet5.xml"/><Relationship Id="rId30" Type="http://schemas.openxmlformats.org/officeDocument/2006/relationships/chartsheet" Target="chartsheets/sheet8.xml"/><Relationship Id="rId35" Type="http://schemas.openxmlformats.org/officeDocument/2006/relationships/chartsheet" Target="chartsheets/sheet11.xml"/><Relationship Id="rId43"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GB" sz="1200"/>
              <a:t>Occupancy Rate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34925" cap="rnd">
              <a:solidFill>
                <a:schemeClr val="accent1"/>
              </a:solidFill>
              <a:round/>
            </a:ln>
            <a:effectLst>
              <a:outerShdw blurRad="57150" dist="19050" dir="5400000" algn="ctr" rotWithShape="0">
                <a:srgbClr val="000000">
                  <a:alpha val="63000"/>
                </a:srgbClr>
              </a:outerShdw>
            </a:effectLst>
          </c:spPr>
          <c:marker>
            <c:symbol val="none"/>
          </c:marker>
          <c:val>
            <c:numRef>
              <c:f>Assumptions!#REF!</c:f>
              <c:numCache>
                <c:formatCode>General</c:formatCode>
                <c:ptCount val="1"/>
                <c:pt idx="0">
                  <c:v>1</c:v>
                </c:pt>
              </c:numCache>
            </c:numRef>
          </c:val>
          <c:smooth val="1"/>
          <c:extLst>
            <c:ext xmlns:c15="http://schemas.microsoft.com/office/drawing/2012/chart" uri="{02D57815-91ED-43cb-92C2-25804820EDAC}">
              <c15:filteredSeriesTitle>
                <c15:tx>
                  <c:strRef>
                    <c:extLst>
                      <c:ext uri="{02D57815-91ED-43cb-92C2-25804820EDAC}">
                        <c15:formulaRef>
                          <c15:sqref>Assumptions!#REF!</c15:sqref>
                        </c15:formulaRef>
                      </c:ext>
                    </c:extLst>
                    <c:strCache>
                      <c:ptCount val="1"/>
                      <c:pt idx="0">
                        <c:v>#REF!</c:v>
                      </c:pt>
                    </c:strCache>
                  </c:strRef>
                </c15:tx>
              </c15:filteredSeriesTitle>
            </c:ext>
            <c:ext xmlns:c16="http://schemas.microsoft.com/office/drawing/2014/chart" uri="{C3380CC4-5D6E-409C-BE32-E72D297353CC}">
              <c16:uniqueId val="{00000001-38C6-4A5F-AB42-A35B932D0724}"/>
            </c:ext>
          </c:extLst>
        </c:ser>
        <c:dLbls>
          <c:showLegendKey val="0"/>
          <c:showVal val="0"/>
          <c:showCatName val="0"/>
          <c:showSerName val="0"/>
          <c:showPercent val="0"/>
          <c:showBubbleSize val="0"/>
        </c:dLbls>
        <c:smooth val="0"/>
        <c:axId val="852502888"/>
        <c:axId val="852504528"/>
      </c:lineChart>
      <c:catAx>
        <c:axId val="852502888"/>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504528"/>
        <c:crosses val="autoZero"/>
        <c:auto val="1"/>
        <c:lblAlgn val="ctr"/>
        <c:lblOffset val="100"/>
        <c:noMultiLvlLbl val="0"/>
      </c:catAx>
      <c:valAx>
        <c:axId val="852504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250288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a:ea typeface="Arial"/>
                <a:cs typeface="Arial"/>
              </a:defRPr>
            </a:pPr>
            <a:r>
              <a:rPr lang="en-US" sz="1300" b="1" i="0" u="none">
                <a:solidFill>
                  <a:srgbClr val="000000"/>
                </a:solidFill>
                <a:latin typeface="Segoe UI" panose="020B0502040204020203" pitchFamily="34" charset="0"/>
              </a:rPr>
              <a:t>DSCR2025</a:t>
            </a:r>
            <a:r>
              <a:rPr lang="en-US"/>
              <a:t>
</a:t>
            </a:r>
            <a:r>
              <a:rPr lang="en-US" sz="1000" b="0" i="0" u="none">
                <a:solidFill>
                  <a:srgbClr val="000000"/>
                </a:solidFill>
                <a:latin typeface="Segoe UI" panose="020B0502040204020203" pitchFamily="34" charset="0"/>
              </a:rPr>
              <a:t>At risk variable range limits</a:t>
            </a:r>
          </a:p>
        </c:rich>
      </c:tx>
      <c:overlay val="0"/>
    </c:title>
    <c:autoTitleDeleted val="0"/>
    <c:plotArea>
      <c:layout/>
      <c:barChart>
        <c:barDir val="bar"/>
        <c:grouping val="clustered"/>
        <c:varyColors val="0"/>
        <c:ser>
          <c:idx val="0"/>
          <c:order val="0"/>
          <c:tx>
            <c:v>Series1</c:v>
          </c:tx>
          <c:spPr>
            <a:ln w="12700">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11E-47B3-9DB6-76C31FB884C6}"/>
                </c:ext>
              </c:extLst>
            </c:dLbl>
            <c:dLbl>
              <c:idx val="1"/>
              <c:tx>
                <c:rich>
                  <a:bodyPr wrap="square" lIns="38100" tIns="19050" rIns="38100" bIns="19050" anchor="ctr">
                    <a:spAutoFit/>
                  </a:bodyPr>
                  <a:lstStyle/>
                  <a:p>
                    <a:pPr>
                      <a:defRPr sz="900">
                        <a:latin typeface="Segoe UI"/>
                        <a:ea typeface="Segoe UI"/>
                        <a:cs typeface="Segoe UI"/>
                      </a:defRPr>
                    </a:pPr>
                    <a:r>
                      <a:rPr lang="en-US"/>
                      <a:t>4</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11E-47B3-9DB6-76C31FB884C6}"/>
                </c:ext>
              </c:extLst>
            </c:dLbl>
            <c:dLbl>
              <c:idx val="2"/>
              <c:tx>
                <c:rich>
                  <a:bodyPr wrap="square" lIns="38100" tIns="19050" rIns="38100" bIns="19050" anchor="ctr">
                    <a:spAutoFit/>
                  </a:bodyPr>
                  <a:lstStyle/>
                  <a:p>
                    <a:pPr>
                      <a:defRPr sz="900">
                        <a:latin typeface="Segoe UI"/>
                        <a:ea typeface="Segoe UI"/>
                        <a:cs typeface="Segoe UI"/>
                      </a:defRPr>
                    </a:pPr>
                    <a:r>
                      <a:rPr lang="en-US"/>
                      <a:t>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11E-47B3-9DB6-76C31FB884C6}"/>
                </c:ext>
              </c:extLst>
            </c:dLbl>
            <c:dLbl>
              <c:idx val="3"/>
              <c:layout>
                <c:manualLayout>
                  <c:x val="0"/>
                  <c:y val="3.3073219273132552E-2"/>
                </c:manualLayout>
              </c:layout>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11E-47B3-9DB6-76C31FB884C6}"/>
                </c:ext>
              </c:extLst>
            </c:dLbl>
            <c:dLbl>
              <c:idx val="4"/>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11E-47B3-9DB6-76C31FB884C6}"/>
                </c:ext>
              </c:extLst>
            </c:dLbl>
            <c:dLbl>
              <c:idx val="5"/>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11E-47B3-9DB6-76C31FB884C6}"/>
                </c:ext>
              </c:extLst>
            </c:dLbl>
            <c:dLbl>
              <c:idx val="6"/>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11E-47B3-9DB6-76C31FB884C6}"/>
                </c:ext>
              </c:extLst>
            </c:dLbl>
            <c:dLbl>
              <c:idx val="7"/>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11E-47B3-9DB6-76C31FB884C6}"/>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Occupancy-Duration</c:v>
              </c:pt>
              <c:pt idx="2">
                <c:v>Accommodation-Growth rate</c:v>
              </c:pt>
              <c:pt idx="3">
                <c:v>Growth factor - Labour Inflator</c:v>
              </c:pt>
              <c:pt idx="4">
                <c:v>Food Income per guestnight</c:v>
              </c:pt>
              <c:pt idx="5">
                <c:v>General Inflation Rate</c:v>
              </c:pt>
              <c:pt idx="6">
                <c:v>Cost of food (% on food revenue)</c:v>
              </c:pt>
              <c:pt idx="7">
                <c:v>Cost of beverages (% on beverages revenue)</c:v>
              </c:pt>
            </c:strLit>
          </c:cat>
          <c:val>
            <c:numLit>
              <c:formatCode>General</c:formatCode>
              <c:ptCount val="8"/>
              <c:pt idx="0">
                <c:v>0.872104244345002</c:v>
              </c:pt>
              <c:pt idx="1">
                <c:v>1.3095613759776701</c:v>
              </c:pt>
              <c:pt idx="2">
                <c:v>1.1374716683311299</c:v>
              </c:pt>
              <c:pt idx="3">
                <c:v>1.2325530368938999</c:v>
              </c:pt>
              <c:pt idx="4">
                <c:v>1.1819193334989699</c:v>
              </c:pt>
              <c:pt idx="5">
                <c:v>1.2173893526603301</c:v>
              </c:pt>
              <c:pt idx="6">
                <c:v>1.2167522121468901</c:v>
              </c:pt>
              <c:pt idx="7">
                <c:v>1.2167522121468901</c:v>
              </c:pt>
            </c:numLit>
          </c:val>
          <c:extLst>
            <c:ext xmlns:c16="http://schemas.microsoft.com/office/drawing/2014/chart" uri="{C3380CC4-5D6E-409C-BE32-E72D297353CC}">
              <c16:uniqueId val="{00000000-C11E-47B3-9DB6-76C31FB884C6}"/>
            </c:ext>
          </c:extLst>
        </c:ser>
        <c:ser>
          <c:idx val="1"/>
          <c:order val="1"/>
          <c:tx>
            <c:v>Series2</c:v>
          </c:tx>
          <c:spPr>
            <a:ln>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65.0%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C11E-47B3-9DB6-76C31FB884C6}"/>
                </c:ext>
              </c:extLst>
            </c:dLbl>
            <c:dLbl>
              <c:idx val="1"/>
              <c:tx>
                <c:rich>
                  <a:bodyPr wrap="square" lIns="38100" tIns="19050" rIns="38100" bIns="19050" anchor="ctr">
                    <a:spAutoFit/>
                  </a:bodyPr>
                  <a:lstStyle/>
                  <a:p>
                    <a:pPr>
                      <a:defRPr sz="900">
                        <a:latin typeface="Segoe UI"/>
                        <a:ea typeface="Segoe UI"/>
                        <a:cs typeface="Segoe UI"/>
                      </a:defRPr>
                    </a:pPr>
                    <a:r>
                      <a:rPr lang="en-US"/>
                      <a:t>6</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C11E-47B3-9DB6-76C31FB884C6}"/>
                </c:ext>
              </c:extLst>
            </c:dLbl>
            <c:dLbl>
              <c:idx val="2"/>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C11E-47B3-9DB6-76C31FB884C6}"/>
                </c:ext>
              </c:extLst>
            </c:dLbl>
            <c:dLbl>
              <c:idx val="3"/>
              <c:layout>
                <c:manualLayout>
                  <c:x val="0"/>
                  <c:y val="-3.3073219273132407E-2"/>
                </c:manualLayout>
              </c:layout>
              <c:tx>
                <c:rich>
                  <a:bodyPr wrap="square" lIns="38100" tIns="19050" rIns="38100" bIns="19050" anchor="ctr">
                    <a:spAutoFit/>
                  </a:bodyPr>
                  <a:lstStyle/>
                  <a:p>
                    <a:pPr>
                      <a:defRPr sz="900">
                        <a:latin typeface="Segoe UI"/>
                        <a:ea typeface="Segoe UI"/>
                        <a:cs typeface="Segoe UI"/>
                      </a:defRPr>
                    </a:pPr>
                    <a:r>
                      <a:rPr lang="en-US"/>
                      <a:t>3.50%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C11E-47B3-9DB6-76C31FB884C6}"/>
                </c:ext>
              </c:extLst>
            </c:dLbl>
            <c:dLbl>
              <c:idx val="4"/>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C11E-47B3-9DB6-76C31FB884C6}"/>
                </c:ext>
              </c:extLst>
            </c:dLbl>
            <c:dLbl>
              <c:idx val="5"/>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C11E-47B3-9DB6-76C31FB884C6}"/>
                </c:ext>
              </c:extLst>
            </c:dLbl>
            <c:dLbl>
              <c:idx val="6"/>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C11E-47B3-9DB6-76C31FB884C6}"/>
                </c:ext>
              </c:extLst>
            </c:dLbl>
            <c:dLbl>
              <c:idx val="7"/>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C11E-47B3-9DB6-76C31FB884C6}"/>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Occupancy-Duration</c:v>
              </c:pt>
              <c:pt idx="2">
                <c:v>Accommodation-Growth rate</c:v>
              </c:pt>
              <c:pt idx="3">
                <c:v>Growth factor - Labour Inflator</c:v>
              </c:pt>
              <c:pt idx="4">
                <c:v>Food Income per guestnight</c:v>
              </c:pt>
              <c:pt idx="5">
                <c:v>General Inflation Rate</c:v>
              </c:pt>
              <c:pt idx="6">
                <c:v>Cost of food (% on food revenue)</c:v>
              </c:pt>
              <c:pt idx="7">
                <c:v>Cost of beverages (% on beverages revenue)</c:v>
              </c:pt>
            </c:strLit>
          </c:cat>
          <c:val>
            <c:numLit>
              <c:formatCode>General</c:formatCode>
              <c:ptCount val="8"/>
              <c:pt idx="0">
                <c:v>1.2103784613481501</c:v>
              </c:pt>
              <c:pt idx="1">
                <c:v>1.2103784613481501</c:v>
              </c:pt>
              <c:pt idx="2">
                <c:v>1.2103784613481501</c:v>
              </c:pt>
              <c:pt idx="3">
                <c:v>1.2103784613481501</c:v>
              </c:pt>
              <c:pt idx="4">
                <c:v>1.2103784613481501</c:v>
              </c:pt>
              <c:pt idx="5">
                <c:v>1.2103784613481501</c:v>
              </c:pt>
              <c:pt idx="6">
                <c:v>1.2103784613481501</c:v>
              </c:pt>
              <c:pt idx="7">
                <c:v>1.2103784613481501</c:v>
              </c:pt>
            </c:numLit>
          </c:val>
          <c:extLst>
            <c:ext xmlns:c16="http://schemas.microsoft.com/office/drawing/2014/chart" uri="{C3380CC4-5D6E-409C-BE32-E72D297353CC}">
              <c16:uniqueId val="{00000001-C11E-47B3-9DB6-76C31FB884C6}"/>
            </c:ext>
          </c:extLst>
        </c:ser>
        <c:ser>
          <c:idx val="2"/>
          <c:order val="2"/>
          <c:tx>
            <c:v>Series3</c:v>
          </c:tx>
          <c:spPr>
            <a:ln>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80.0%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C11E-47B3-9DB6-76C31FB884C6}"/>
                </c:ext>
              </c:extLst>
            </c:dLbl>
            <c:dLbl>
              <c:idx val="1"/>
              <c:tx>
                <c:rich>
                  <a:bodyPr wrap="square" lIns="38100" tIns="19050" rIns="38100" bIns="19050" anchor="ctr">
                    <a:spAutoFit/>
                  </a:bodyPr>
                  <a:lstStyle/>
                  <a:p>
                    <a:pPr>
                      <a:defRPr sz="900">
                        <a:latin typeface="Segoe UI"/>
                        <a:ea typeface="Segoe UI"/>
                        <a:cs typeface="Segoe UI"/>
                      </a:defRPr>
                    </a:pPr>
                    <a:r>
                      <a:rPr lang="en-US"/>
                      <a:t>7</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C11E-47B3-9DB6-76C31FB884C6}"/>
                </c:ext>
              </c:extLst>
            </c:dLbl>
            <c:dLbl>
              <c:idx val="2"/>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C11E-47B3-9DB6-76C31FB884C6}"/>
                </c:ext>
              </c:extLst>
            </c:dLbl>
            <c:dLbl>
              <c:idx val="3"/>
              <c:tx>
                <c:rich>
                  <a:bodyPr wrap="square" lIns="38100" tIns="19050" rIns="38100" bIns="19050" anchor="ctr">
                    <a:spAutoFit/>
                  </a:bodyPr>
                  <a:lstStyle/>
                  <a:p>
                    <a:pPr>
                      <a:defRPr sz="900">
                        <a:latin typeface="Segoe UI"/>
                        <a:ea typeface="Segoe UI"/>
                        <a:cs typeface="Segoe UI"/>
                      </a:defRPr>
                    </a:pPr>
                    <a:r>
                      <a:rPr lang="en-US"/>
                      <a:t>6.00%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C11E-47B3-9DB6-76C31FB884C6}"/>
                </c:ext>
              </c:extLst>
            </c:dLbl>
            <c:dLbl>
              <c:idx val="4"/>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C11E-47B3-9DB6-76C31FB884C6}"/>
                </c:ext>
              </c:extLst>
            </c:dLbl>
            <c:dLbl>
              <c:idx val="5"/>
              <c:tx>
                <c:rich>
                  <a:bodyPr wrap="square" lIns="38100" tIns="19050" rIns="38100" bIns="19050" anchor="ctr">
                    <a:spAutoFit/>
                  </a:bodyPr>
                  <a:lstStyle/>
                  <a:p>
                    <a:pPr>
                      <a:defRPr sz="900">
                        <a:latin typeface="Segoe UI"/>
                        <a:ea typeface="Segoe UI"/>
                        <a:cs typeface="Segoe UI"/>
                      </a:defRPr>
                    </a:pPr>
                    <a:r>
                      <a:rPr lang="en-US"/>
                      <a:t>5.00%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11E-47B3-9DB6-76C31FB884C6}"/>
                </c:ext>
              </c:extLst>
            </c:dLbl>
            <c:dLbl>
              <c:idx val="6"/>
              <c:tx>
                <c:rich>
                  <a:bodyPr wrap="square" lIns="38100" tIns="19050" rIns="38100" bIns="19050" anchor="ctr">
                    <a:spAutoFit/>
                  </a:bodyPr>
                  <a:lstStyle/>
                  <a:p>
                    <a:pPr>
                      <a:defRPr sz="900">
                        <a:latin typeface="Segoe UI"/>
                        <a:ea typeface="Segoe UI"/>
                        <a:cs typeface="Segoe UI"/>
                      </a:defRPr>
                    </a:pPr>
                    <a:r>
                      <a:rPr lang="en-US"/>
                      <a:t>50.0%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C11E-47B3-9DB6-76C31FB884C6}"/>
                </c:ext>
              </c:extLst>
            </c:dLbl>
            <c:dLbl>
              <c:idx val="7"/>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C11E-47B3-9DB6-76C31FB884C6}"/>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Occupancy-Duration</c:v>
              </c:pt>
              <c:pt idx="2">
                <c:v>Accommodation-Growth rate</c:v>
              </c:pt>
              <c:pt idx="3">
                <c:v>Growth factor - Labour Inflator</c:v>
              </c:pt>
              <c:pt idx="4">
                <c:v>Food Income per guestnight</c:v>
              </c:pt>
              <c:pt idx="5">
                <c:v>General Inflation Rate</c:v>
              </c:pt>
              <c:pt idx="6">
                <c:v>Cost of food (% on food revenue)</c:v>
              </c:pt>
              <c:pt idx="7">
                <c:v>Cost of beverages (% on beverages revenue)</c:v>
              </c:pt>
            </c:strLit>
          </c:cat>
          <c:val>
            <c:numLit>
              <c:formatCode>General</c:formatCode>
              <c:ptCount val="8"/>
              <c:pt idx="0">
                <c:v>1.46408412410051</c:v>
              </c:pt>
              <c:pt idx="1">
                <c:v>1.1720487682001</c:v>
              </c:pt>
              <c:pt idx="2">
                <c:v>1.24788246773283</c:v>
              </c:pt>
              <c:pt idx="3">
                <c:v>1.17055431176823</c:v>
              </c:pt>
              <c:pt idx="4">
                <c:v>1.23883758919733</c:v>
              </c:pt>
              <c:pt idx="5">
                <c:v>1.1955442670705601</c:v>
              </c:pt>
              <c:pt idx="6">
                <c:v>1.2040047105494101</c:v>
              </c:pt>
              <c:pt idx="7">
                <c:v>1.2040047105494101</c:v>
              </c:pt>
            </c:numLit>
          </c:val>
          <c:extLst>
            <c:ext xmlns:c16="http://schemas.microsoft.com/office/drawing/2014/chart" uri="{C3380CC4-5D6E-409C-BE32-E72D297353CC}">
              <c16:uniqueId val="{00000002-C11E-47B3-9DB6-76C31FB884C6}"/>
            </c:ext>
          </c:extLst>
        </c:ser>
        <c:dLbls>
          <c:showLegendKey val="0"/>
          <c:showVal val="0"/>
          <c:showCatName val="0"/>
          <c:showSerName val="0"/>
          <c:showPercent val="0"/>
          <c:showBubbleSize val="0"/>
        </c:dLbls>
        <c:gapWidth val="50"/>
        <c:overlap val="100"/>
        <c:axId val="1282005880"/>
        <c:axId val="1282001920"/>
      </c:barChart>
      <c:catAx>
        <c:axId val="1282005880"/>
        <c:scaling>
          <c:orientation val="maxMin"/>
        </c:scaling>
        <c:delete val="0"/>
        <c:axPos val="l"/>
        <c:numFmt formatCode="General" sourceLinked="1"/>
        <c:majorTickMark val="cross"/>
        <c:minorTickMark val="none"/>
        <c:tickLblPos val="low"/>
        <c:crossAx val="1282001920"/>
        <c:crossesAt val="1.2103784613481505"/>
        <c:auto val="1"/>
        <c:lblAlgn val="ctr"/>
        <c:lblOffset val="100"/>
        <c:noMultiLvlLbl val="0"/>
      </c:catAx>
      <c:valAx>
        <c:axId val="1282001920"/>
        <c:scaling>
          <c:orientation val="minMax"/>
        </c:scaling>
        <c:delete val="0"/>
        <c:axPos val="b"/>
        <c:majorGridlines>
          <c:spPr>
            <a:ln w="6350" cap="flat" cmpd="sng" algn="ctr">
              <a:solidFill>
                <a:srgbClr val="000000">
                  <a:alpha val="10000"/>
                </a:srgbClr>
              </a:solidFill>
              <a:prstDash val="solid"/>
              <a:round/>
              <a:headEnd type="none" w="med" len="med"/>
              <a:tailEnd type="none" w="med" len="med"/>
            </a:ln>
          </c:spPr>
        </c:majorGridlines>
        <c:title>
          <c:tx>
            <c:rich>
              <a:bodyPr/>
              <a:lstStyle/>
              <a:p>
                <a:pPr>
                  <a:defRPr sz="800" b="0" i="0">
                    <a:solidFill>
                      <a:srgbClr val="000000"/>
                    </a:solidFill>
                    <a:latin typeface="Segoe UI" panose="020B0502040204020203" pitchFamily="34" charset="0"/>
                    <a:ea typeface="Arial"/>
                    <a:cs typeface="Arial"/>
                  </a:defRPr>
                </a:pPr>
                <a:r>
                  <a:rPr lang="en-US" sz="800" b="0" i="0">
                    <a:solidFill>
                      <a:srgbClr val="000000"/>
                    </a:solidFill>
                    <a:latin typeface="Segoe UI" panose="020B0502040204020203" pitchFamily="34" charset="0"/>
                  </a:rPr>
                  <a:t>DSCR2025</a:t>
                </a:r>
              </a:p>
            </c:rich>
          </c:tx>
          <c:overlay val="0"/>
        </c:title>
        <c:numFmt formatCode="0.0_)" sourceLinked="0"/>
        <c:majorTickMark val="out"/>
        <c:minorTickMark val="none"/>
        <c:tickLblPos val="nextTo"/>
        <c:txPr>
          <a:bodyPr/>
          <a:lstStyle/>
          <a:p>
            <a:pPr>
              <a:defRPr sz="900">
                <a:latin typeface="Arial"/>
                <a:ea typeface="Arial"/>
                <a:cs typeface="Arial"/>
              </a:defRPr>
            </a:pPr>
            <a:endParaRPr lang="en-US"/>
          </a:p>
        </c:txPr>
        <c:crossAx val="1282005880"/>
        <c:crosses val="max"/>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a:ea typeface="Arial"/>
                <a:cs typeface="Arial"/>
              </a:defRPr>
            </a:pPr>
            <a:r>
              <a:rPr lang="en-US" sz="1300" b="1" i="0" u="none">
                <a:solidFill>
                  <a:srgbClr val="000000"/>
                </a:solidFill>
                <a:latin typeface="Segoe UI" panose="020B0502040204020203" pitchFamily="34" charset="0"/>
              </a:rPr>
              <a:t>DSCR2026</a:t>
            </a:r>
            <a:r>
              <a:rPr lang="en-US"/>
              <a:t>
</a:t>
            </a:r>
            <a:r>
              <a:rPr lang="en-US" sz="1000" b="0" i="0" u="none">
                <a:solidFill>
                  <a:srgbClr val="000000"/>
                </a:solidFill>
                <a:latin typeface="Segoe UI" panose="020B0502040204020203" pitchFamily="34" charset="0"/>
              </a:rPr>
              <a:t>At risk variable range limits</a:t>
            </a:r>
          </a:p>
        </c:rich>
      </c:tx>
      <c:overlay val="0"/>
    </c:title>
    <c:autoTitleDeleted val="0"/>
    <c:plotArea>
      <c:layout/>
      <c:barChart>
        <c:barDir val="bar"/>
        <c:grouping val="clustered"/>
        <c:varyColors val="0"/>
        <c:ser>
          <c:idx val="0"/>
          <c:order val="0"/>
          <c:tx>
            <c:v>Series1</c:v>
          </c:tx>
          <c:spPr>
            <a:ln w="12700">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DA4-4382-8249-26CF93390B28}"/>
                </c:ext>
              </c:extLst>
            </c:dLbl>
            <c:dLbl>
              <c:idx val="1"/>
              <c:tx>
                <c:rich>
                  <a:bodyPr wrap="square" lIns="38100" tIns="19050" rIns="38100" bIns="19050" anchor="ctr">
                    <a:spAutoFit/>
                  </a:bodyPr>
                  <a:lstStyle/>
                  <a:p>
                    <a:pPr>
                      <a:defRPr sz="900">
                        <a:latin typeface="Segoe UI"/>
                        <a:ea typeface="Segoe UI"/>
                        <a:cs typeface="Segoe UI"/>
                      </a:defRPr>
                    </a:pPr>
                    <a:r>
                      <a:rPr lang="en-US"/>
                      <a:t>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DA4-4382-8249-26CF93390B28}"/>
                </c:ext>
              </c:extLst>
            </c:dLbl>
            <c:dLbl>
              <c:idx val="2"/>
              <c:tx>
                <c:rich>
                  <a:bodyPr wrap="square" lIns="38100" tIns="19050" rIns="38100" bIns="19050" anchor="ctr">
                    <a:spAutoFit/>
                  </a:bodyPr>
                  <a:lstStyle/>
                  <a:p>
                    <a:pPr>
                      <a:defRPr sz="900">
                        <a:latin typeface="Segoe UI"/>
                        <a:ea typeface="Segoe UI"/>
                        <a:cs typeface="Segoe UI"/>
                      </a:defRPr>
                    </a:pPr>
                    <a:r>
                      <a:rPr lang="en-US"/>
                      <a:t>4</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A4-4382-8249-26CF93390B28}"/>
                </c:ext>
              </c:extLst>
            </c:dLbl>
            <c:dLbl>
              <c:idx val="3"/>
              <c:layout>
                <c:manualLayout>
                  <c:x val="0"/>
                  <c:y val="3.3073219273132552E-2"/>
                </c:manualLayout>
              </c:layout>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DA4-4382-8249-26CF93390B28}"/>
                </c:ext>
              </c:extLst>
            </c:dLbl>
            <c:dLbl>
              <c:idx val="4"/>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DA4-4382-8249-26CF93390B28}"/>
                </c:ext>
              </c:extLst>
            </c:dLbl>
            <c:dLbl>
              <c:idx val="5"/>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DA4-4382-8249-26CF93390B28}"/>
                </c:ext>
              </c:extLst>
            </c:dLbl>
            <c:dLbl>
              <c:idx val="6"/>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DA4-4382-8249-26CF93390B28}"/>
                </c:ext>
              </c:extLst>
            </c:dLbl>
            <c:dLbl>
              <c:idx val="7"/>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DA4-4382-8249-26CF93390B28}"/>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Accommodation-Growth rate</c:v>
              </c:pt>
              <c:pt idx="2">
                <c:v>Occupancy-Duration</c:v>
              </c:pt>
              <c:pt idx="3">
                <c:v>Growth factor - Labour Inflator</c:v>
              </c:pt>
              <c:pt idx="4">
                <c:v>Food Income per guestnight</c:v>
              </c:pt>
              <c:pt idx="5">
                <c:v>General Inflation Rate</c:v>
              </c:pt>
              <c:pt idx="6">
                <c:v>Cost of food (% on food revenue)</c:v>
              </c:pt>
              <c:pt idx="7">
                <c:v>Cost of beverages (% on beverages revenue)</c:v>
              </c:pt>
            </c:strLit>
          </c:cat>
          <c:val>
            <c:numLit>
              <c:formatCode>General</c:formatCode>
              <c:ptCount val="8"/>
              <c:pt idx="0">
                <c:v>0.89065135197374001</c:v>
              </c:pt>
              <c:pt idx="1">
                <c:v>1.19298392601625</c:v>
              </c:pt>
              <c:pt idx="2">
                <c:v>1.38838236077927</c:v>
              </c:pt>
              <c:pt idx="3">
                <c:v>1.32487852946559</c:v>
              </c:pt>
              <c:pt idx="4">
                <c:v>1.26589690338009</c:v>
              </c:pt>
              <c:pt idx="5">
                <c:v>1.3061304521438499</c:v>
              </c:pt>
              <c:pt idx="6">
                <c:v>1.3041114460915</c:v>
              </c:pt>
              <c:pt idx="7">
                <c:v>1.3041114460915</c:v>
              </c:pt>
            </c:numLit>
          </c:val>
          <c:extLst>
            <c:ext xmlns:c16="http://schemas.microsoft.com/office/drawing/2014/chart" uri="{C3380CC4-5D6E-409C-BE32-E72D297353CC}">
              <c16:uniqueId val="{00000000-DDA4-4382-8249-26CF93390B28}"/>
            </c:ext>
          </c:extLst>
        </c:ser>
        <c:ser>
          <c:idx val="1"/>
          <c:order val="1"/>
          <c:tx>
            <c:v>Series2</c:v>
          </c:tx>
          <c:spPr>
            <a:ln>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65.0%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DDA4-4382-8249-26CF93390B28}"/>
                </c:ext>
              </c:extLst>
            </c:dLbl>
            <c:dLbl>
              <c:idx val="1"/>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DDA4-4382-8249-26CF93390B28}"/>
                </c:ext>
              </c:extLst>
            </c:dLbl>
            <c:dLbl>
              <c:idx val="2"/>
              <c:tx>
                <c:rich>
                  <a:bodyPr wrap="square" lIns="38100" tIns="19050" rIns="38100" bIns="19050" anchor="ctr">
                    <a:spAutoFit/>
                  </a:bodyPr>
                  <a:lstStyle/>
                  <a:p>
                    <a:pPr>
                      <a:defRPr sz="900">
                        <a:latin typeface="Segoe UI"/>
                        <a:ea typeface="Segoe UI"/>
                        <a:cs typeface="Segoe UI"/>
                      </a:defRPr>
                    </a:pPr>
                    <a:r>
                      <a:rPr lang="en-US"/>
                      <a:t>6</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DDA4-4382-8249-26CF93390B28}"/>
                </c:ext>
              </c:extLst>
            </c:dLbl>
            <c:dLbl>
              <c:idx val="3"/>
              <c:layout>
                <c:manualLayout>
                  <c:x val="0"/>
                  <c:y val="-3.3073219273132407E-2"/>
                </c:manualLayout>
              </c:layout>
              <c:tx>
                <c:rich>
                  <a:bodyPr wrap="square" lIns="38100" tIns="19050" rIns="38100" bIns="19050" anchor="ctr">
                    <a:spAutoFit/>
                  </a:bodyPr>
                  <a:lstStyle/>
                  <a:p>
                    <a:pPr>
                      <a:defRPr sz="900">
                        <a:latin typeface="Segoe UI"/>
                        <a:ea typeface="Segoe UI"/>
                        <a:cs typeface="Segoe UI"/>
                      </a:defRPr>
                    </a:pPr>
                    <a:r>
                      <a:rPr lang="en-US"/>
                      <a:t>3.50%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DDA4-4382-8249-26CF93390B28}"/>
                </c:ext>
              </c:extLst>
            </c:dLbl>
            <c:dLbl>
              <c:idx val="4"/>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DA4-4382-8249-26CF93390B28}"/>
                </c:ext>
              </c:extLst>
            </c:dLbl>
            <c:dLbl>
              <c:idx val="5"/>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DDA4-4382-8249-26CF93390B28}"/>
                </c:ext>
              </c:extLst>
            </c:dLbl>
            <c:dLbl>
              <c:idx val="6"/>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DDA4-4382-8249-26CF93390B28}"/>
                </c:ext>
              </c:extLst>
            </c:dLbl>
            <c:dLbl>
              <c:idx val="7"/>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DDA4-4382-8249-26CF93390B28}"/>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Accommodation-Growth rate</c:v>
              </c:pt>
              <c:pt idx="2">
                <c:v>Occupancy-Duration</c:v>
              </c:pt>
              <c:pt idx="3">
                <c:v>Growth factor - Labour Inflator</c:v>
              </c:pt>
              <c:pt idx="4">
                <c:v>Food Income per guestnight</c:v>
              </c:pt>
              <c:pt idx="5">
                <c:v>General Inflation Rate</c:v>
              </c:pt>
              <c:pt idx="6">
                <c:v>Cost of food (% on food revenue)</c:v>
              </c:pt>
              <c:pt idx="7">
                <c:v>Cost of beverages (% on beverages revenue)</c:v>
              </c:pt>
            </c:strLit>
          </c:cat>
          <c:val>
            <c:numLit>
              <c:formatCode>General</c:formatCode>
              <c:ptCount val="8"/>
              <c:pt idx="0">
                <c:v>1.2973819052266999</c:v>
              </c:pt>
              <c:pt idx="1">
                <c:v>1.2973819052266999</c:v>
              </c:pt>
              <c:pt idx="2">
                <c:v>1.2973819052266999</c:v>
              </c:pt>
              <c:pt idx="3">
                <c:v>1.2973819052266999</c:v>
              </c:pt>
              <c:pt idx="4">
                <c:v>1.2973819052266999</c:v>
              </c:pt>
              <c:pt idx="5">
                <c:v>1.2973819052266999</c:v>
              </c:pt>
              <c:pt idx="6">
                <c:v>1.2973819052266999</c:v>
              </c:pt>
              <c:pt idx="7">
                <c:v>1.2973819052266999</c:v>
              </c:pt>
            </c:numLit>
          </c:val>
          <c:extLst>
            <c:ext xmlns:c16="http://schemas.microsoft.com/office/drawing/2014/chart" uri="{C3380CC4-5D6E-409C-BE32-E72D297353CC}">
              <c16:uniqueId val="{00000001-DDA4-4382-8249-26CF93390B28}"/>
            </c:ext>
          </c:extLst>
        </c:ser>
        <c:ser>
          <c:idx val="2"/>
          <c:order val="2"/>
          <c:tx>
            <c:v>Series3</c:v>
          </c:tx>
          <c:spPr>
            <a:ln>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80.0%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DDA4-4382-8249-26CF93390B28}"/>
                </c:ext>
              </c:extLst>
            </c:dLbl>
            <c:dLbl>
              <c:idx val="1"/>
              <c:layout>
                <c:manualLayout>
                  <c:x val="0"/>
                  <c:y val="-3.3073219273132518E-2"/>
                </c:manualLayout>
              </c:layout>
              <c:tx>
                <c:rich>
                  <a:bodyPr wrap="square" lIns="38100" tIns="19050" rIns="38100" bIns="19050" anchor="ctr">
                    <a:spAutoFit/>
                  </a:bodyPr>
                  <a:lstStyle/>
                  <a:p>
                    <a:pPr>
                      <a:defRPr sz="900">
                        <a:latin typeface="Segoe UI"/>
                        <a:ea typeface="Segoe UI"/>
                        <a:cs typeface="Segoe UI"/>
                      </a:defRPr>
                    </a:pPr>
                    <a:r>
                      <a:rPr lang="en-US"/>
                      <a:t>3.0%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DDA4-4382-8249-26CF93390B28}"/>
                </c:ext>
              </c:extLst>
            </c:dLbl>
            <c:dLbl>
              <c:idx val="2"/>
              <c:tx>
                <c:rich>
                  <a:bodyPr wrap="square" lIns="38100" tIns="19050" rIns="38100" bIns="19050" anchor="ctr">
                    <a:spAutoFit/>
                  </a:bodyPr>
                  <a:lstStyle/>
                  <a:p>
                    <a:pPr>
                      <a:defRPr sz="900">
                        <a:latin typeface="Segoe UI"/>
                        <a:ea typeface="Segoe UI"/>
                        <a:cs typeface="Segoe UI"/>
                      </a:defRPr>
                    </a:pPr>
                    <a:r>
                      <a:rPr lang="en-US"/>
                      <a:t>7</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DDA4-4382-8249-26CF93390B28}"/>
                </c:ext>
              </c:extLst>
            </c:dLbl>
            <c:dLbl>
              <c:idx val="3"/>
              <c:tx>
                <c:rich>
                  <a:bodyPr wrap="square" lIns="38100" tIns="19050" rIns="38100" bIns="19050" anchor="ctr">
                    <a:spAutoFit/>
                  </a:bodyPr>
                  <a:lstStyle/>
                  <a:p>
                    <a:pPr>
                      <a:defRPr sz="900">
                        <a:latin typeface="Segoe UI"/>
                        <a:ea typeface="Segoe UI"/>
                        <a:cs typeface="Segoe UI"/>
                      </a:defRPr>
                    </a:pPr>
                    <a:r>
                      <a:rPr lang="en-US"/>
                      <a:t>6.00%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DDA4-4382-8249-26CF93390B28}"/>
                </c:ext>
              </c:extLst>
            </c:dLbl>
            <c:dLbl>
              <c:idx val="4"/>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DDA4-4382-8249-26CF93390B28}"/>
                </c:ext>
              </c:extLst>
            </c:dLbl>
            <c:dLbl>
              <c:idx val="5"/>
              <c:tx>
                <c:rich>
                  <a:bodyPr wrap="square" lIns="38100" tIns="19050" rIns="38100" bIns="19050" anchor="ctr">
                    <a:spAutoFit/>
                  </a:bodyPr>
                  <a:lstStyle/>
                  <a:p>
                    <a:pPr>
                      <a:defRPr sz="900">
                        <a:latin typeface="Segoe UI"/>
                        <a:ea typeface="Segoe UI"/>
                        <a:cs typeface="Segoe UI"/>
                      </a:defRPr>
                    </a:pPr>
                    <a:r>
                      <a:rPr lang="en-US"/>
                      <a:t>5.00%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DDA4-4382-8249-26CF93390B28}"/>
                </c:ext>
              </c:extLst>
            </c:dLbl>
            <c:dLbl>
              <c:idx val="6"/>
              <c:tx>
                <c:rich>
                  <a:bodyPr wrap="square" lIns="38100" tIns="19050" rIns="38100" bIns="19050" anchor="ctr">
                    <a:spAutoFit/>
                  </a:bodyPr>
                  <a:lstStyle/>
                  <a:p>
                    <a:pPr>
                      <a:defRPr sz="900">
                        <a:latin typeface="Segoe UI"/>
                        <a:ea typeface="Segoe UI"/>
                        <a:cs typeface="Segoe UI"/>
                      </a:defRPr>
                    </a:pPr>
                    <a:r>
                      <a:rPr lang="en-US"/>
                      <a:t>50.0%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DDA4-4382-8249-26CF93390B28}"/>
                </c:ext>
              </c:extLst>
            </c:dLbl>
            <c:dLbl>
              <c:idx val="7"/>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DDA4-4382-8249-26CF93390B28}"/>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Accommodation-Growth rate</c:v>
              </c:pt>
              <c:pt idx="2">
                <c:v>Occupancy-Duration</c:v>
              </c:pt>
              <c:pt idx="3">
                <c:v>Growth factor - Labour Inflator</c:v>
              </c:pt>
              <c:pt idx="4">
                <c:v>Food Income per guestnight</c:v>
              </c:pt>
              <c:pt idx="5">
                <c:v>General Inflation Rate</c:v>
              </c:pt>
              <c:pt idx="6">
                <c:v>Cost of food (% on food revenue)</c:v>
              </c:pt>
              <c:pt idx="7">
                <c:v>Cost of beverages (% on beverages revenue)</c:v>
              </c:pt>
            </c:strLit>
          </c:cat>
          <c:val>
            <c:numLit>
              <c:formatCode>General</c:formatCode>
              <c:ptCount val="8"/>
              <c:pt idx="0">
                <c:v>1.60242982016642</c:v>
              </c:pt>
              <c:pt idx="1">
                <c:v>1.35187227738558</c:v>
              </c:pt>
              <c:pt idx="2">
                <c:v>1.2585591508862299</c:v>
              </c:pt>
              <c:pt idx="3">
                <c:v>1.24703737803493</c:v>
              </c:pt>
              <c:pt idx="4">
                <c:v>1.3288669070733099</c:v>
              </c:pt>
              <c:pt idx="5">
                <c:v>1.2786001679968799</c:v>
              </c:pt>
              <c:pt idx="6">
                <c:v>1.2906523643618999</c:v>
              </c:pt>
              <c:pt idx="7">
                <c:v>1.2906523643618999</c:v>
              </c:pt>
            </c:numLit>
          </c:val>
          <c:extLst>
            <c:ext xmlns:c16="http://schemas.microsoft.com/office/drawing/2014/chart" uri="{C3380CC4-5D6E-409C-BE32-E72D297353CC}">
              <c16:uniqueId val="{00000002-DDA4-4382-8249-26CF93390B28}"/>
            </c:ext>
          </c:extLst>
        </c:ser>
        <c:dLbls>
          <c:showLegendKey val="0"/>
          <c:showVal val="0"/>
          <c:showCatName val="0"/>
          <c:showSerName val="0"/>
          <c:showPercent val="0"/>
          <c:showBubbleSize val="0"/>
        </c:dLbls>
        <c:gapWidth val="50"/>
        <c:overlap val="100"/>
        <c:axId val="1276451176"/>
        <c:axId val="1276451536"/>
      </c:barChart>
      <c:catAx>
        <c:axId val="1276451176"/>
        <c:scaling>
          <c:orientation val="maxMin"/>
        </c:scaling>
        <c:delete val="0"/>
        <c:axPos val="l"/>
        <c:numFmt formatCode="General" sourceLinked="1"/>
        <c:majorTickMark val="cross"/>
        <c:minorTickMark val="none"/>
        <c:tickLblPos val="low"/>
        <c:crossAx val="1276451536"/>
        <c:crossesAt val="1.2973819052266988"/>
        <c:auto val="1"/>
        <c:lblAlgn val="ctr"/>
        <c:lblOffset val="100"/>
        <c:noMultiLvlLbl val="0"/>
      </c:catAx>
      <c:valAx>
        <c:axId val="1276451536"/>
        <c:scaling>
          <c:orientation val="minMax"/>
        </c:scaling>
        <c:delete val="0"/>
        <c:axPos val="b"/>
        <c:majorGridlines>
          <c:spPr>
            <a:ln w="6350" cap="flat" cmpd="sng" algn="ctr">
              <a:solidFill>
                <a:srgbClr val="000000">
                  <a:alpha val="10000"/>
                </a:srgbClr>
              </a:solidFill>
              <a:prstDash val="solid"/>
              <a:round/>
              <a:headEnd type="none" w="med" len="med"/>
              <a:tailEnd type="none" w="med" len="med"/>
            </a:ln>
          </c:spPr>
        </c:majorGridlines>
        <c:title>
          <c:tx>
            <c:rich>
              <a:bodyPr/>
              <a:lstStyle/>
              <a:p>
                <a:pPr>
                  <a:defRPr sz="800" b="0" i="0">
                    <a:solidFill>
                      <a:srgbClr val="000000"/>
                    </a:solidFill>
                    <a:latin typeface="Segoe UI" panose="020B0502040204020203" pitchFamily="34" charset="0"/>
                    <a:ea typeface="Arial"/>
                    <a:cs typeface="Arial"/>
                  </a:defRPr>
                </a:pPr>
                <a:r>
                  <a:rPr lang="en-US" sz="800" b="0" i="0">
                    <a:solidFill>
                      <a:srgbClr val="000000"/>
                    </a:solidFill>
                    <a:latin typeface="Segoe UI" panose="020B0502040204020203" pitchFamily="34" charset="0"/>
                  </a:rPr>
                  <a:t>DSCR2026</a:t>
                </a:r>
              </a:p>
            </c:rich>
          </c:tx>
          <c:overlay val="0"/>
        </c:title>
        <c:numFmt formatCode="0.0_)" sourceLinked="0"/>
        <c:majorTickMark val="out"/>
        <c:minorTickMark val="none"/>
        <c:tickLblPos val="nextTo"/>
        <c:txPr>
          <a:bodyPr/>
          <a:lstStyle/>
          <a:p>
            <a:pPr>
              <a:defRPr sz="900">
                <a:latin typeface="Arial"/>
                <a:ea typeface="Arial"/>
                <a:cs typeface="Arial"/>
              </a:defRPr>
            </a:pPr>
            <a:endParaRPr lang="en-US"/>
          </a:p>
        </c:txPr>
        <c:crossAx val="1276451176"/>
        <c:crosses val="max"/>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a:ea typeface="Arial"/>
                <a:cs typeface="Arial"/>
              </a:defRPr>
            </a:pPr>
            <a:r>
              <a:rPr lang="en-US" sz="1300" b="1" i="0" u="none">
                <a:solidFill>
                  <a:srgbClr val="000000"/>
                </a:solidFill>
                <a:latin typeface="Segoe UI" panose="020B0502040204020203" pitchFamily="34" charset="0"/>
              </a:rPr>
              <a:t>DSCR2027</a:t>
            </a:r>
            <a:r>
              <a:rPr lang="en-US"/>
              <a:t>
</a:t>
            </a:r>
            <a:r>
              <a:rPr lang="en-US" sz="1000" b="0" i="0" u="none">
                <a:solidFill>
                  <a:srgbClr val="000000"/>
                </a:solidFill>
                <a:latin typeface="Segoe UI" panose="020B0502040204020203" pitchFamily="34" charset="0"/>
              </a:rPr>
              <a:t>At risk variable range limits</a:t>
            </a:r>
          </a:p>
        </c:rich>
      </c:tx>
      <c:overlay val="0"/>
    </c:title>
    <c:autoTitleDeleted val="0"/>
    <c:plotArea>
      <c:layout/>
      <c:barChart>
        <c:barDir val="bar"/>
        <c:grouping val="clustered"/>
        <c:varyColors val="0"/>
        <c:ser>
          <c:idx val="0"/>
          <c:order val="0"/>
          <c:tx>
            <c:v>Series1</c:v>
          </c:tx>
          <c:spPr>
            <a:ln w="12700">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5F4-416E-8C5E-AA68A7985F5F}"/>
                </c:ext>
              </c:extLst>
            </c:dLbl>
            <c:dLbl>
              <c:idx val="1"/>
              <c:tx>
                <c:rich>
                  <a:bodyPr wrap="square" lIns="38100" tIns="19050" rIns="38100" bIns="19050" anchor="ctr">
                    <a:spAutoFit/>
                  </a:bodyPr>
                  <a:lstStyle/>
                  <a:p>
                    <a:pPr>
                      <a:defRPr sz="900">
                        <a:latin typeface="Segoe UI"/>
                        <a:ea typeface="Segoe UI"/>
                        <a:cs typeface="Segoe UI"/>
                      </a:defRPr>
                    </a:pPr>
                    <a:r>
                      <a:rPr lang="en-US"/>
                      <a:t>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5F4-416E-8C5E-AA68A7985F5F}"/>
                </c:ext>
              </c:extLst>
            </c:dLbl>
            <c:dLbl>
              <c:idx val="2"/>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5F4-416E-8C5E-AA68A7985F5F}"/>
                </c:ext>
              </c:extLst>
            </c:dLbl>
            <c:dLbl>
              <c:idx val="3"/>
              <c:tx>
                <c:rich>
                  <a:bodyPr wrap="square" lIns="38100" tIns="19050" rIns="38100" bIns="19050" anchor="ctr">
                    <a:spAutoFit/>
                  </a:bodyPr>
                  <a:lstStyle/>
                  <a:p>
                    <a:pPr>
                      <a:defRPr sz="900">
                        <a:latin typeface="Segoe UI"/>
                        <a:ea typeface="Segoe UI"/>
                        <a:cs typeface="Segoe UI"/>
                      </a:defRPr>
                    </a:pPr>
                    <a:r>
                      <a:rPr lang="en-US"/>
                      <a:t>4</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5F4-416E-8C5E-AA68A7985F5F}"/>
                </c:ext>
              </c:extLst>
            </c:dLbl>
            <c:dLbl>
              <c:idx val="4"/>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5F4-416E-8C5E-AA68A7985F5F}"/>
                </c:ext>
              </c:extLst>
            </c:dLbl>
            <c:dLbl>
              <c:idx val="5"/>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5F4-416E-8C5E-AA68A7985F5F}"/>
                </c:ext>
              </c:extLst>
            </c:dLbl>
            <c:dLbl>
              <c:idx val="6"/>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5F4-416E-8C5E-AA68A7985F5F}"/>
                </c:ext>
              </c:extLst>
            </c:dLbl>
            <c:dLbl>
              <c:idx val="7"/>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5F4-416E-8C5E-AA68A7985F5F}"/>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Accommodation-Growth rate</c:v>
              </c:pt>
              <c:pt idx="2">
                <c:v>Growth factor - Labour Inflator</c:v>
              </c:pt>
              <c:pt idx="3">
                <c:v>Occupancy-Duration</c:v>
              </c:pt>
              <c:pt idx="4">
                <c:v>Food Income per guestnight</c:v>
              </c:pt>
              <c:pt idx="5">
                <c:v>General Inflation Rate</c:v>
              </c:pt>
              <c:pt idx="6">
                <c:v>Cost of food (% on food revenue)</c:v>
              </c:pt>
              <c:pt idx="7">
                <c:v>Cost of beverages (% on beverages revenue)</c:v>
              </c:pt>
            </c:strLit>
          </c:cat>
          <c:val>
            <c:numLit>
              <c:formatCode>General</c:formatCode>
              <c:ptCount val="8"/>
              <c:pt idx="0">
                <c:v>0.90500153210150502</c:v>
              </c:pt>
              <c:pt idx="1">
                <c:v>1.22811737219206</c:v>
              </c:pt>
              <c:pt idx="2">
                <c:v>1.3986066735724101</c:v>
              </c:pt>
              <c:pt idx="3">
                <c:v>1.40926507972966</c:v>
              </c:pt>
              <c:pt idx="4">
                <c:v>1.3312729465108799</c:v>
              </c:pt>
              <c:pt idx="5">
                <c:v>1.37601812020963</c:v>
              </c:pt>
              <c:pt idx="6">
                <c:v>1.3724952857522399</c:v>
              </c:pt>
              <c:pt idx="7">
                <c:v>1.3724952857522399</c:v>
              </c:pt>
            </c:numLit>
          </c:val>
          <c:extLst>
            <c:ext xmlns:c16="http://schemas.microsoft.com/office/drawing/2014/chart" uri="{C3380CC4-5D6E-409C-BE32-E72D297353CC}">
              <c16:uniqueId val="{00000000-05F4-416E-8C5E-AA68A7985F5F}"/>
            </c:ext>
          </c:extLst>
        </c:ser>
        <c:ser>
          <c:idx val="1"/>
          <c:order val="1"/>
          <c:tx>
            <c:v>Series2</c:v>
          </c:tx>
          <c:spPr>
            <a:ln>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65.0%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5F4-416E-8C5E-AA68A7985F5F}"/>
                </c:ext>
              </c:extLst>
            </c:dLbl>
            <c:dLbl>
              <c:idx val="1"/>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5F4-416E-8C5E-AA68A7985F5F}"/>
                </c:ext>
              </c:extLst>
            </c:dLbl>
            <c:dLbl>
              <c:idx val="2"/>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05F4-416E-8C5E-AA68A7985F5F}"/>
                </c:ext>
              </c:extLst>
            </c:dLbl>
            <c:dLbl>
              <c:idx val="3"/>
              <c:tx>
                <c:rich>
                  <a:bodyPr wrap="square" lIns="38100" tIns="19050" rIns="38100" bIns="19050" anchor="ctr">
                    <a:spAutoFit/>
                  </a:bodyPr>
                  <a:lstStyle/>
                  <a:p>
                    <a:pPr>
                      <a:defRPr sz="900">
                        <a:latin typeface="Segoe UI"/>
                        <a:ea typeface="Segoe UI"/>
                        <a:cs typeface="Segoe UI"/>
                      </a:defRPr>
                    </a:pPr>
                    <a:r>
                      <a:rPr lang="en-US"/>
                      <a:t>6</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05F4-416E-8C5E-AA68A7985F5F}"/>
                </c:ext>
              </c:extLst>
            </c:dLbl>
            <c:dLbl>
              <c:idx val="4"/>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05F4-416E-8C5E-AA68A7985F5F}"/>
                </c:ext>
              </c:extLst>
            </c:dLbl>
            <c:dLbl>
              <c:idx val="5"/>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05F4-416E-8C5E-AA68A7985F5F}"/>
                </c:ext>
              </c:extLst>
            </c:dLbl>
            <c:dLbl>
              <c:idx val="6"/>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05F4-416E-8C5E-AA68A7985F5F}"/>
                </c:ext>
              </c:extLst>
            </c:dLbl>
            <c:dLbl>
              <c:idx val="7"/>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05F4-416E-8C5E-AA68A7985F5F}"/>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Accommodation-Growth rate</c:v>
              </c:pt>
              <c:pt idx="2">
                <c:v>Growth factor - Labour Inflator</c:v>
              </c:pt>
              <c:pt idx="3">
                <c:v>Occupancy-Duration</c:v>
              </c:pt>
              <c:pt idx="4">
                <c:v>Food Income per guestnight</c:v>
              </c:pt>
              <c:pt idx="5">
                <c:v>General Inflation Rate</c:v>
              </c:pt>
              <c:pt idx="6">
                <c:v>Cost of food (% on food revenue)</c:v>
              </c:pt>
              <c:pt idx="7">
                <c:v>Cost of beverages (% on beverages revenue)</c:v>
              </c:pt>
            </c:strLit>
          </c:cat>
          <c:val>
            <c:numLit>
              <c:formatCode>General</c:formatCode>
              <c:ptCount val="8"/>
              <c:pt idx="0">
                <c:v>1.3655108101651301</c:v>
              </c:pt>
              <c:pt idx="1">
                <c:v>1.3655108101651301</c:v>
              </c:pt>
              <c:pt idx="2">
                <c:v>1.3655108101651301</c:v>
              </c:pt>
              <c:pt idx="3">
                <c:v>1.3655108101651301</c:v>
              </c:pt>
              <c:pt idx="4">
                <c:v>1.3655108101651301</c:v>
              </c:pt>
              <c:pt idx="5">
                <c:v>1.3655108101651301</c:v>
              </c:pt>
              <c:pt idx="6">
                <c:v>1.3655108101651301</c:v>
              </c:pt>
              <c:pt idx="7">
                <c:v>1.3655108101651301</c:v>
              </c:pt>
            </c:numLit>
          </c:val>
          <c:extLst>
            <c:ext xmlns:c16="http://schemas.microsoft.com/office/drawing/2014/chart" uri="{C3380CC4-5D6E-409C-BE32-E72D297353CC}">
              <c16:uniqueId val="{00000001-05F4-416E-8C5E-AA68A7985F5F}"/>
            </c:ext>
          </c:extLst>
        </c:ser>
        <c:ser>
          <c:idx val="2"/>
          <c:order val="2"/>
          <c:tx>
            <c:v>Series3</c:v>
          </c:tx>
          <c:spPr>
            <a:ln>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80.0%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05F4-416E-8C5E-AA68A7985F5F}"/>
                </c:ext>
              </c:extLst>
            </c:dLbl>
            <c:dLbl>
              <c:idx val="1"/>
              <c:layout>
                <c:manualLayout>
                  <c:x val="0"/>
                  <c:y val="-3.3073219273132518E-2"/>
                </c:manualLayout>
              </c:layout>
              <c:tx>
                <c:rich>
                  <a:bodyPr wrap="square" lIns="38100" tIns="19050" rIns="38100" bIns="19050" anchor="ctr">
                    <a:spAutoFit/>
                  </a:bodyPr>
                  <a:lstStyle/>
                  <a:p>
                    <a:pPr>
                      <a:defRPr sz="900">
                        <a:latin typeface="Segoe UI"/>
                        <a:ea typeface="Segoe UI"/>
                        <a:cs typeface="Segoe UI"/>
                      </a:defRPr>
                    </a:pPr>
                    <a:r>
                      <a:rPr lang="en-US"/>
                      <a:t>3.0%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05F4-416E-8C5E-AA68A7985F5F}"/>
                </c:ext>
              </c:extLst>
            </c:dLbl>
            <c:dLbl>
              <c:idx val="2"/>
              <c:tx>
                <c:rich>
                  <a:bodyPr wrap="square" lIns="38100" tIns="19050" rIns="38100" bIns="19050" anchor="ctr">
                    <a:spAutoFit/>
                  </a:bodyPr>
                  <a:lstStyle/>
                  <a:p>
                    <a:pPr>
                      <a:defRPr sz="900">
                        <a:latin typeface="Segoe UI"/>
                        <a:ea typeface="Segoe UI"/>
                        <a:cs typeface="Segoe UI"/>
                      </a:defRPr>
                    </a:pPr>
                    <a:r>
                      <a:rPr lang="en-US"/>
                      <a:t>6.00%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05F4-416E-8C5E-AA68A7985F5F}"/>
                </c:ext>
              </c:extLst>
            </c:dLbl>
            <c:dLbl>
              <c:idx val="3"/>
              <c:tx>
                <c:rich>
                  <a:bodyPr wrap="square" lIns="38100" tIns="19050" rIns="38100" bIns="19050" anchor="ctr">
                    <a:spAutoFit/>
                  </a:bodyPr>
                  <a:lstStyle/>
                  <a:p>
                    <a:pPr>
                      <a:defRPr sz="900">
                        <a:latin typeface="Segoe UI"/>
                        <a:ea typeface="Segoe UI"/>
                        <a:cs typeface="Segoe UI"/>
                      </a:defRPr>
                    </a:pPr>
                    <a:r>
                      <a:rPr lang="en-US"/>
                      <a:t>7</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05F4-416E-8C5E-AA68A7985F5F}"/>
                </c:ext>
              </c:extLst>
            </c:dLbl>
            <c:dLbl>
              <c:idx val="4"/>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05F4-416E-8C5E-AA68A7985F5F}"/>
                </c:ext>
              </c:extLst>
            </c:dLbl>
            <c:dLbl>
              <c:idx val="5"/>
              <c:tx>
                <c:rich>
                  <a:bodyPr wrap="square" lIns="38100" tIns="19050" rIns="38100" bIns="19050" anchor="ctr">
                    <a:spAutoFit/>
                  </a:bodyPr>
                  <a:lstStyle/>
                  <a:p>
                    <a:pPr>
                      <a:defRPr sz="900">
                        <a:latin typeface="Segoe UI"/>
                        <a:ea typeface="Segoe UI"/>
                        <a:cs typeface="Segoe UI"/>
                      </a:defRPr>
                    </a:pPr>
                    <a:r>
                      <a:rPr lang="en-US"/>
                      <a:t>5.00%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05F4-416E-8C5E-AA68A7985F5F}"/>
                </c:ext>
              </c:extLst>
            </c:dLbl>
            <c:dLbl>
              <c:idx val="6"/>
              <c:tx>
                <c:rich>
                  <a:bodyPr wrap="square" lIns="38100" tIns="19050" rIns="38100" bIns="19050" anchor="ctr">
                    <a:spAutoFit/>
                  </a:bodyPr>
                  <a:lstStyle/>
                  <a:p>
                    <a:pPr>
                      <a:defRPr sz="900">
                        <a:latin typeface="Segoe UI"/>
                        <a:ea typeface="Segoe UI"/>
                        <a:cs typeface="Segoe UI"/>
                      </a:defRPr>
                    </a:pPr>
                    <a:r>
                      <a:rPr lang="en-US"/>
                      <a:t>50.0%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05F4-416E-8C5E-AA68A7985F5F}"/>
                </c:ext>
              </c:extLst>
            </c:dLbl>
            <c:dLbl>
              <c:idx val="7"/>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05F4-416E-8C5E-AA68A7985F5F}"/>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Accommodation-Growth rate</c:v>
              </c:pt>
              <c:pt idx="2">
                <c:v>Growth factor - Labour Inflator</c:v>
              </c:pt>
              <c:pt idx="3">
                <c:v>Occupancy-Duration</c:v>
              </c:pt>
              <c:pt idx="4">
                <c:v>Food Income per guestnight</c:v>
              </c:pt>
              <c:pt idx="5">
                <c:v>General Inflation Rate</c:v>
              </c:pt>
              <c:pt idx="6">
                <c:v>Cost of food (% on food revenue)</c:v>
              </c:pt>
              <c:pt idx="7">
                <c:v>Cost of beverages (% on beverages revenue)</c:v>
              </c:pt>
            </c:strLit>
          </c:cat>
          <c:val>
            <c:numLit>
              <c:formatCode>General</c:formatCode>
              <c:ptCount val="8"/>
              <c:pt idx="0">
                <c:v>1.7108927687128399</c:v>
              </c:pt>
              <c:pt idx="1">
                <c:v>1.4382762838308101</c:v>
              </c:pt>
              <c:pt idx="2">
                <c:v>1.3037301002025099</c:v>
              </c:pt>
              <c:pt idx="3">
                <c:v>1.3288107678682599</c:v>
              </c:pt>
              <c:pt idx="4">
                <c:v>1.3997486738193701</c:v>
              </c:pt>
              <c:pt idx="5">
                <c:v>1.34262209697782</c:v>
              </c:pt>
              <c:pt idx="6">
                <c:v>1.3585263345780101</c:v>
              </c:pt>
              <c:pt idx="7">
                <c:v>1.3585263345780101</c:v>
              </c:pt>
            </c:numLit>
          </c:val>
          <c:extLst>
            <c:ext xmlns:c16="http://schemas.microsoft.com/office/drawing/2014/chart" uri="{C3380CC4-5D6E-409C-BE32-E72D297353CC}">
              <c16:uniqueId val="{00000002-05F4-416E-8C5E-AA68A7985F5F}"/>
            </c:ext>
          </c:extLst>
        </c:ser>
        <c:dLbls>
          <c:showLegendKey val="0"/>
          <c:showVal val="0"/>
          <c:showCatName val="0"/>
          <c:showSerName val="0"/>
          <c:showPercent val="0"/>
          <c:showBubbleSize val="0"/>
        </c:dLbls>
        <c:gapWidth val="50"/>
        <c:overlap val="100"/>
        <c:axId val="992861336"/>
        <c:axId val="992858816"/>
      </c:barChart>
      <c:catAx>
        <c:axId val="992861336"/>
        <c:scaling>
          <c:orientation val="maxMin"/>
        </c:scaling>
        <c:delete val="0"/>
        <c:axPos val="l"/>
        <c:numFmt formatCode="General" sourceLinked="1"/>
        <c:majorTickMark val="cross"/>
        <c:minorTickMark val="none"/>
        <c:tickLblPos val="low"/>
        <c:crossAx val="992858816"/>
        <c:crossesAt val="1.3655108101651263"/>
        <c:auto val="1"/>
        <c:lblAlgn val="ctr"/>
        <c:lblOffset val="100"/>
        <c:noMultiLvlLbl val="0"/>
      </c:catAx>
      <c:valAx>
        <c:axId val="992858816"/>
        <c:scaling>
          <c:orientation val="minMax"/>
        </c:scaling>
        <c:delete val="0"/>
        <c:axPos val="b"/>
        <c:majorGridlines>
          <c:spPr>
            <a:ln w="6350" cap="flat" cmpd="sng" algn="ctr">
              <a:solidFill>
                <a:srgbClr val="000000">
                  <a:alpha val="10000"/>
                </a:srgbClr>
              </a:solidFill>
              <a:prstDash val="solid"/>
              <a:round/>
              <a:headEnd type="none" w="med" len="med"/>
              <a:tailEnd type="none" w="med" len="med"/>
            </a:ln>
          </c:spPr>
        </c:majorGridlines>
        <c:title>
          <c:tx>
            <c:rich>
              <a:bodyPr/>
              <a:lstStyle/>
              <a:p>
                <a:pPr>
                  <a:defRPr sz="800" b="0" i="0">
                    <a:solidFill>
                      <a:srgbClr val="000000"/>
                    </a:solidFill>
                    <a:latin typeface="Segoe UI" panose="020B0502040204020203" pitchFamily="34" charset="0"/>
                    <a:ea typeface="Arial"/>
                    <a:cs typeface="Arial"/>
                  </a:defRPr>
                </a:pPr>
                <a:r>
                  <a:rPr lang="en-US" sz="800" b="0" i="0">
                    <a:solidFill>
                      <a:srgbClr val="000000"/>
                    </a:solidFill>
                    <a:latin typeface="Segoe UI" panose="020B0502040204020203" pitchFamily="34" charset="0"/>
                  </a:rPr>
                  <a:t>DSCR2027</a:t>
                </a:r>
              </a:p>
            </c:rich>
          </c:tx>
          <c:overlay val="0"/>
        </c:title>
        <c:numFmt formatCode="0.0_)" sourceLinked="0"/>
        <c:majorTickMark val="out"/>
        <c:minorTickMark val="none"/>
        <c:tickLblPos val="nextTo"/>
        <c:txPr>
          <a:bodyPr/>
          <a:lstStyle/>
          <a:p>
            <a:pPr>
              <a:defRPr sz="900">
                <a:latin typeface="Arial"/>
                <a:ea typeface="Arial"/>
                <a:cs typeface="Arial"/>
              </a:defRPr>
            </a:pPr>
            <a:endParaRPr lang="en-US"/>
          </a:p>
        </c:txPr>
        <c:crossAx val="992861336"/>
        <c:crosses val="max"/>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a:solidFill>
                  <a:srgbClr val="000000"/>
                </a:solidFill>
                <a:latin typeface="Segoe UI" panose="020B0502040204020203" pitchFamily="34" charset="0"/>
                <a:ea typeface="Arial"/>
                <a:cs typeface="Arial"/>
              </a:defRPr>
            </a:pPr>
            <a:r>
              <a:rPr lang="en-US" sz="1300" b="1" i="0" u="none">
                <a:solidFill>
                  <a:srgbClr val="000000"/>
                </a:solidFill>
                <a:latin typeface="Segoe UI" panose="020B0502040204020203" pitchFamily="34" charset="0"/>
              </a:rPr>
              <a:t>Frequency Distributions</a:t>
            </a:r>
          </a:p>
        </c:rich>
      </c:tx>
      <c:overlay val="0"/>
    </c:title>
    <c:autoTitleDeleted val="0"/>
    <c:plotArea>
      <c:layout/>
      <c:scatterChart>
        <c:scatterStyle val="lineMarker"/>
        <c:varyColors val="0"/>
        <c:ser>
          <c:idx val="0"/>
          <c:order val="0"/>
          <c:tx>
            <c:v>Net Present Value (Owner's View)</c:v>
          </c:tx>
          <c:spPr>
            <a:ln w="25400"/>
            <a:effectLst>
              <a:outerShdw blurRad="50800" dist="38100" dir="2700000" algn="tl">
                <a:prstClr val="black">
                  <a:alpha val="40000"/>
                </a:prstClr>
              </a:outerShdw>
            </a:effectLst>
          </c:spPr>
          <c:marker>
            <c:symbol val="none"/>
          </c:marker>
          <c:xVal>
            <c:numLit>
              <c:formatCode>General</c:formatCode>
              <c:ptCount val="21"/>
              <c:pt idx="0">
                <c:v>-3000</c:v>
              </c:pt>
              <c:pt idx="1">
                <c:v>-2600</c:v>
              </c:pt>
              <c:pt idx="2">
                <c:v>-2200</c:v>
              </c:pt>
              <c:pt idx="3">
                <c:v>-1800</c:v>
              </c:pt>
              <c:pt idx="4">
                <c:v>-1400</c:v>
              </c:pt>
              <c:pt idx="5">
                <c:v>-1000</c:v>
              </c:pt>
              <c:pt idx="6">
                <c:v>-600</c:v>
              </c:pt>
              <c:pt idx="7">
                <c:v>-200</c:v>
              </c:pt>
              <c:pt idx="8">
                <c:v>200</c:v>
              </c:pt>
              <c:pt idx="9">
                <c:v>600</c:v>
              </c:pt>
              <c:pt idx="10">
                <c:v>1000</c:v>
              </c:pt>
              <c:pt idx="11">
                <c:v>1400</c:v>
              </c:pt>
              <c:pt idx="12">
                <c:v>1800</c:v>
              </c:pt>
              <c:pt idx="13">
                <c:v>2200</c:v>
              </c:pt>
              <c:pt idx="14">
                <c:v>2600</c:v>
              </c:pt>
              <c:pt idx="15">
                <c:v>3000</c:v>
              </c:pt>
              <c:pt idx="16">
                <c:v>3400</c:v>
              </c:pt>
              <c:pt idx="17">
                <c:v>3800</c:v>
              </c:pt>
              <c:pt idx="18">
                <c:v>4200</c:v>
              </c:pt>
              <c:pt idx="19">
                <c:v>4600</c:v>
              </c:pt>
              <c:pt idx="20">
                <c:v>5000</c:v>
              </c:pt>
            </c:numLit>
          </c:xVal>
          <c:yVal>
            <c:numLit>
              <c:formatCode>General</c:formatCode>
              <c:ptCount val="21"/>
              <c:pt idx="0">
                <c:v>0</c:v>
              </c:pt>
              <c:pt idx="1">
                <c:v>0</c:v>
              </c:pt>
              <c:pt idx="2">
                <c:v>2.0000000000000001E-4</c:v>
              </c:pt>
              <c:pt idx="3">
                <c:v>2.0000000000000001E-4</c:v>
              </c:pt>
              <c:pt idx="4">
                <c:v>1.1999999999999999E-3</c:v>
              </c:pt>
              <c:pt idx="5">
                <c:v>4.5999999999999999E-3</c:v>
              </c:pt>
              <c:pt idx="6">
                <c:v>8.9999999999999993E-3</c:v>
              </c:pt>
              <c:pt idx="7">
                <c:v>3.6600000000000001E-2</c:v>
              </c:pt>
              <c:pt idx="8">
                <c:v>8.9200000000000002E-2</c:v>
              </c:pt>
              <c:pt idx="9">
                <c:v>0.1462</c:v>
              </c:pt>
              <c:pt idx="10">
                <c:v>0.191</c:v>
              </c:pt>
              <c:pt idx="11">
                <c:v>0.19139999999999999</c:v>
              </c:pt>
              <c:pt idx="12">
                <c:v>0.16239999999999999</c:v>
              </c:pt>
              <c:pt idx="13">
                <c:v>0.1074</c:v>
              </c:pt>
              <c:pt idx="14">
                <c:v>4.6600000000000003E-2</c:v>
              </c:pt>
              <c:pt idx="15">
                <c:v>1.2800000000000001E-2</c:v>
              </c:pt>
              <c:pt idx="16">
                <c:v>1E-3</c:v>
              </c:pt>
              <c:pt idx="17">
                <c:v>2.0000000000000001E-4</c:v>
              </c:pt>
              <c:pt idx="18">
                <c:v>0</c:v>
              </c:pt>
              <c:pt idx="19">
                <c:v>0</c:v>
              </c:pt>
              <c:pt idx="20">
                <c:v>0</c:v>
              </c:pt>
            </c:numLit>
          </c:yVal>
          <c:smooth val="1"/>
          <c:extLst>
            <c:ext xmlns:c16="http://schemas.microsoft.com/office/drawing/2014/chart" uri="{C3380CC4-5D6E-409C-BE32-E72D297353CC}">
              <c16:uniqueId val="{00000007-1517-438E-8D67-1A9DED609460}"/>
            </c:ext>
          </c:extLst>
        </c:ser>
        <c:ser>
          <c:idx val="1"/>
          <c:order val="1"/>
          <c:tx>
            <c:v>Net Present Value (Project View)</c:v>
          </c:tx>
          <c:spPr>
            <a:ln w="25400"/>
            <a:effectLst>
              <a:outerShdw blurRad="50800" dist="38100" dir="2700000" algn="tl">
                <a:prstClr val="black">
                  <a:alpha val="40000"/>
                </a:prstClr>
              </a:outerShdw>
            </a:effectLst>
          </c:spPr>
          <c:marker>
            <c:symbol val="none"/>
          </c:marker>
          <c:xVal>
            <c:numLit>
              <c:formatCode>General</c:formatCode>
              <c:ptCount val="21"/>
              <c:pt idx="0">
                <c:v>-3000</c:v>
              </c:pt>
              <c:pt idx="1">
                <c:v>-2600</c:v>
              </c:pt>
              <c:pt idx="2">
                <c:v>-2200</c:v>
              </c:pt>
              <c:pt idx="3">
                <c:v>-1800</c:v>
              </c:pt>
              <c:pt idx="4">
                <c:v>-1400</c:v>
              </c:pt>
              <c:pt idx="5">
                <c:v>-1000</c:v>
              </c:pt>
              <c:pt idx="6">
                <c:v>-600</c:v>
              </c:pt>
              <c:pt idx="7">
                <c:v>-200</c:v>
              </c:pt>
              <c:pt idx="8">
                <c:v>200</c:v>
              </c:pt>
              <c:pt idx="9">
                <c:v>600</c:v>
              </c:pt>
              <c:pt idx="10">
                <c:v>1000</c:v>
              </c:pt>
              <c:pt idx="11">
                <c:v>1400</c:v>
              </c:pt>
              <c:pt idx="12">
                <c:v>1800</c:v>
              </c:pt>
              <c:pt idx="13">
                <c:v>2200</c:v>
              </c:pt>
              <c:pt idx="14">
                <c:v>2600</c:v>
              </c:pt>
              <c:pt idx="15">
                <c:v>3000</c:v>
              </c:pt>
              <c:pt idx="16">
                <c:v>3400</c:v>
              </c:pt>
              <c:pt idx="17">
                <c:v>3800</c:v>
              </c:pt>
              <c:pt idx="18">
                <c:v>4200</c:v>
              </c:pt>
              <c:pt idx="19">
                <c:v>4600</c:v>
              </c:pt>
              <c:pt idx="20">
                <c:v>5000</c:v>
              </c:pt>
            </c:numLit>
          </c:xVal>
          <c:yVal>
            <c:numLit>
              <c:formatCode>General</c:formatCode>
              <c:ptCount val="21"/>
              <c:pt idx="0">
                <c:v>0</c:v>
              </c:pt>
              <c:pt idx="1">
                <c:v>0</c:v>
              </c:pt>
              <c:pt idx="2">
                <c:v>0</c:v>
              </c:pt>
              <c:pt idx="3">
                <c:v>2.0000000000000001E-4</c:v>
              </c:pt>
              <c:pt idx="4">
                <c:v>2.0000000000000001E-4</c:v>
              </c:pt>
              <c:pt idx="5">
                <c:v>1.1999999999999999E-3</c:v>
              </c:pt>
              <c:pt idx="6">
                <c:v>3.3999999999999998E-3</c:v>
              </c:pt>
              <c:pt idx="7">
                <c:v>6.7999999999999996E-3</c:v>
              </c:pt>
              <c:pt idx="8">
                <c:v>2.2200000000000001E-2</c:v>
              </c:pt>
              <c:pt idx="9">
                <c:v>5.7599999999999998E-2</c:v>
              </c:pt>
              <c:pt idx="10">
                <c:v>0.1096</c:v>
              </c:pt>
              <c:pt idx="11">
                <c:v>0.1454</c:v>
              </c:pt>
              <c:pt idx="12">
                <c:v>0.1726</c:v>
              </c:pt>
              <c:pt idx="13">
                <c:v>0.1656</c:v>
              </c:pt>
              <c:pt idx="14">
                <c:v>0.14000000000000001</c:v>
              </c:pt>
              <c:pt idx="15">
                <c:v>9.9599999999999994E-2</c:v>
              </c:pt>
              <c:pt idx="16">
                <c:v>5.4199999999999998E-2</c:v>
              </c:pt>
              <c:pt idx="17">
                <c:v>1.7999999999999999E-2</c:v>
              </c:pt>
              <c:pt idx="18">
                <c:v>3.0000000000000001E-3</c:v>
              </c:pt>
              <c:pt idx="19">
                <c:v>4.0000000000000002E-4</c:v>
              </c:pt>
              <c:pt idx="20">
                <c:v>0</c:v>
              </c:pt>
            </c:numLit>
          </c:yVal>
          <c:smooth val="1"/>
          <c:extLst>
            <c:ext xmlns:c16="http://schemas.microsoft.com/office/drawing/2014/chart" uri="{C3380CC4-5D6E-409C-BE32-E72D297353CC}">
              <c16:uniqueId val="{00000008-1517-438E-8D67-1A9DED609460}"/>
            </c:ext>
          </c:extLst>
        </c:ser>
        <c:dLbls>
          <c:showLegendKey val="0"/>
          <c:showVal val="0"/>
          <c:showCatName val="0"/>
          <c:showSerName val="0"/>
          <c:showPercent val="0"/>
          <c:showBubbleSize val="0"/>
        </c:dLbls>
        <c:axId val="1281985000"/>
        <c:axId val="1281983200"/>
      </c:scatterChart>
      <c:valAx>
        <c:axId val="1281985000"/>
        <c:scaling>
          <c:orientation val="minMax"/>
        </c:scaling>
        <c:delete val="0"/>
        <c:axPos val="b"/>
        <c:majorGridlines>
          <c:spPr>
            <a:ln w="6350" cap="flat" cmpd="sng" algn="ctr">
              <a:solidFill>
                <a:srgbClr val="000000">
                  <a:alpha val="10000"/>
                </a:srgbClr>
              </a:solidFill>
              <a:prstDash val="solid"/>
              <a:round/>
              <a:headEnd type="none" w="med" len="med"/>
              <a:tailEnd type="none" w="med" len="med"/>
            </a:ln>
          </c:spPr>
        </c:majorGridlines>
        <c:numFmt formatCode="#,##0" sourceLinked="0"/>
        <c:majorTickMark val="out"/>
        <c:minorTickMark val="none"/>
        <c:tickLblPos val="low"/>
        <c:crossAx val="1281983200"/>
        <c:crosses val="autoZero"/>
        <c:crossBetween val="midCat"/>
      </c:valAx>
      <c:valAx>
        <c:axId val="1281983200"/>
        <c:scaling>
          <c:orientation val="minMax"/>
          <c:min val="0"/>
        </c:scaling>
        <c:delete val="0"/>
        <c:axPos val="l"/>
        <c:majorGridlines>
          <c:spPr>
            <a:ln w="3175" cap="flat" cmpd="sng" algn="ctr">
              <a:solidFill>
                <a:srgbClr val="000000">
                  <a:alpha val="10000"/>
                </a:srgbClr>
              </a:solidFill>
              <a:prstDash val="solid"/>
              <a:round/>
              <a:headEnd type="none" w="med" len="med"/>
              <a:tailEnd type="none" w="med" len="med"/>
            </a:ln>
          </c:spPr>
        </c:majorGridlines>
        <c:title>
          <c:tx>
            <c:rich>
              <a:bodyPr/>
              <a:lstStyle/>
              <a:p>
                <a:pPr>
                  <a:defRPr sz="800" b="0" i="0">
                    <a:solidFill>
                      <a:srgbClr val="000000"/>
                    </a:solidFill>
                    <a:latin typeface="Segoe UI" panose="020B0502040204020203" pitchFamily="34" charset="0"/>
                    <a:ea typeface="Arial"/>
                    <a:cs typeface="Arial"/>
                  </a:defRPr>
                </a:pPr>
                <a:r>
                  <a:rPr lang="en-US" sz="800" b="0" i="0">
                    <a:solidFill>
                      <a:srgbClr val="000000"/>
                    </a:solidFill>
                    <a:latin typeface="Segoe UI" panose="020B0502040204020203" pitchFamily="34" charset="0"/>
                  </a:rPr>
                  <a:t>Probability</a:t>
                </a:r>
              </a:p>
            </c:rich>
          </c:tx>
          <c:overlay val="0"/>
        </c:title>
        <c:numFmt formatCode="0%;0\&amp;;;" sourceLinked="0"/>
        <c:majorTickMark val="out"/>
        <c:minorTickMark val="none"/>
        <c:tickLblPos val="nextTo"/>
        <c:crossAx val="1281985000"/>
        <c:crosses val="autoZero"/>
        <c:crossBetween val="midCat"/>
      </c:valAx>
      <c:spPr>
        <a:noFill/>
        <a:ln w="12700">
          <a:noFill/>
          <a:prstDash val="solid"/>
        </a:ln>
        <a:effectLst/>
        <a:extLst>
          <a:ext uri="{91240B29-F687-4F45-9708-019B960494DF}">
            <a14:hiddenLine xmlns:a14="http://schemas.microsoft.com/office/drawing/2010/main" w="12700">
              <a:solidFill>
                <a:srgbClr val="000000"/>
              </a:solidFill>
              <a:prstDash val="solid"/>
            </a14:hiddenLine>
          </a:ext>
        </a:extLst>
      </c:spPr>
    </c:plotArea>
    <c:legend>
      <c:legendPos val="b"/>
      <c:overlay val="0"/>
      <c:txPr>
        <a:bodyPr/>
        <a:lstStyle/>
        <a:p>
          <a:pPr>
            <a:defRPr sz="800" b="0" i="0" u="none">
              <a:solidFill>
                <a:srgbClr val="000000"/>
              </a:solidFill>
              <a:latin typeface="Segoe UI"/>
              <a:ea typeface="Segoe UI"/>
              <a:cs typeface="Segoe UI"/>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a:solidFill>
                  <a:srgbClr val="000000"/>
                </a:solidFill>
                <a:latin typeface="Segoe UI" panose="020B0502040204020203" pitchFamily="34" charset="0"/>
                <a:ea typeface="Arial"/>
                <a:cs typeface="Arial"/>
              </a:defRPr>
            </a:pPr>
            <a:r>
              <a:rPr lang="en-GB" sz="1300" b="1" i="0" u="none">
                <a:solidFill>
                  <a:srgbClr val="000000"/>
                </a:solidFill>
                <a:latin typeface="Segoe UI" panose="020B0502040204020203" pitchFamily="34" charset="0"/>
              </a:rPr>
              <a:t>Cumulative Distributions</a:t>
            </a:r>
          </a:p>
        </c:rich>
      </c:tx>
      <c:overlay val="0"/>
    </c:title>
    <c:autoTitleDeleted val="0"/>
    <c:plotArea>
      <c:layout/>
      <c:scatterChart>
        <c:scatterStyle val="lineMarker"/>
        <c:varyColors val="0"/>
        <c:ser>
          <c:idx val="0"/>
          <c:order val="0"/>
          <c:tx>
            <c:v>Net Present Value (Owner's View)</c:v>
          </c:tx>
          <c:spPr>
            <a:ln w="25400"/>
            <a:effectLst>
              <a:outerShdw blurRad="50800" dist="38100" dir="2700000" algn="tl">
                <a:prstClr val="black">
                  <a:alpha val="40000"/>
                </a:prstClr>
              </a:outerShdw>
            </a:effectLst>
          </c:spPr>
          <c:marker>
            <c:symbol val="none"/>
          </c:marker>
          <c:xVal>
            <c:numRef>
              <c:f>SRT!$B$7:$B$5006</c:f>
              <c:numCache>
                <c:formatCode>#,##0</c:formatCode>
                <c:ptCount val="5000"/>
                <c:pt idx="0">
                  <c:v>-2211.7431122639741</c:v>
                </c:pt>
                <c:pt idx="1">
                  <c:v>-2015.2866203802896</c:v>
                </c:pt>
                <c:pt idx="2">
                  <c:v>-1777.6722588157636</c:v>
                </c:pt>
                <c:pt idx="3">
                  <c:v>-1607.9103687637944</c:v>
                </c:pt>
                <c:pt idx="4">
                  <c:v>-1606.5502128110484</c:v>
                </c:pt>
                <c:pt idx="5">
                  <c:v>-1598.7254461520242</c:v>
                </c:pt>
                <c:pt idx="6">
                  <c:v>-1514.0190497662206</c:v>
                </c:pt>
                <c:pt idx="7">
                  <c:v>-1480.0566243914336</c:v>
                </c:pt>
                <c:pt idx="8">
                  <c:v>-1364.905606142589</c:v>
                </c:pt>
                <c:pt idx="9">
                  <c:v>-1291.436462014316</c:v>
                </c:pt>
                <c:pt idx="10">
                  <c:v>-1287.9091792958234</c:v>
                </c:pt>
                <c:pt idx="11">
                  <c:v>-1277.1530185252532</c:v>
                </c:pt>
                <c:pt idx="12">
                  <c:v>-1208.2745623586416</c:v>
                </c:pt>
                <c:pt idx="13">
                  <c:v>-1208.20670920264</c:v>
                </c:pt>
                <c:pt idx="14">
                  <c:v>-1193.9497587927399</c:v>
                </c:pt>
                <c:pt idx="15">
                  <c:v>-1183.3483030455127</c:v>
                </c:pt>
                <c:pt idx="16">
                  <c:v>-1169.3544632056</c:v>
                </c:pt>
                <c:pt idx="17">
                  <c:v>-1158.3583172726303</c:v>
                </c:pt>
                <c:pt idx="18">
                  <c:v>-1116.1756395955808</c:v>
                </c:pt>
                <c:pt idx="19">
                  <c:v>-1110.8288790368633</c:v>
                </c:pt>
                <c:pt idx="20">
                  <c:v>-1106.457838497673</c:v>
                </c:pt>
                <c:pt idx="21">
                  <c:v>-1094.9923159057407</c:v>
                </c:pt>
                <c:pt idx="22">
                  <c:v>-1074.2963028946997</c:v>
                </c:pt>
                <c:pt idx="23">
                  <c:v>-1069.9351466140424</c:v>
                </c:pt>
                <c:pt idx="24">
                  <c:v>-1061.3973813528046</c:v>
                </c:pt>
                <c:pt idx="25">
                  <c:v>-1050.1341323265515</c:v>
                </c:pt>
                <c:pt idx="26">
                  <c:v>-1048.2703773845178</c:v>
                </c:pt>
                <c:pt idx="27">
                  <c:v>-1028.5467775420066</c:v>
                </c:pt>
                <c:pt idx="28">
                  <c:v>-1007.2018092844855</c:v>
                </c:pt>
                <c:pt idx="29">
                  <c:v>-1002.2008125852817</c:v>
                </c:pt>
                <c:pt idx="30">
                  <c:v>-1002.0606239966855</c:v>
                </c:pt>
                <c:pt idx="31">
                  <c:v>-964.85536963426784</c:v>
                </c:pt>
                <c:pt idx="32">
                  <c:v>-963.08646645944191</c:v>
                </c:pt>
                <c:pt idx="33">
                  <c:v>-953.09679474422228</c:v>
                </c:pt>
                <c:pt idx="34">
                  <c:v>-921.78103255697806</c:v>
                </c:pt>
                <c:pt idx="35">
                  <c:v>-920.92943741560248</c:v>
                </c:pt>
                <c:pt idx="36">
                  <c:v>-868.38965386842574</c:v>
                </c:pt>
                <c:pt idx="37">
                  <c:v>-852.01414521192419</c:v>
                </c:pt>
                <c:pt idx="38">
                  <c:v>-837.78474751856811</c:v>
                </c:pt>
                <c:pt idx="39">
                  <c:v>-837.3435937725917</c:v>
                </c:pt>
                <c:pt idx="40">
                  <c:v>-832.89775111085146</c:v>
                </c:pt>
                <c:pt idx="41">
                  <c:v>-832.47645174075296</c:v>
                </c:pt>
                <c:pt idx="42">
                  <c:v>-823.80782390737568</c:v>
                </c:pt>
                <c:pt idx="43">
                  <c:v>-821.91803572931167</c:v>
                </c:pt>
                <c:pt idx="44">
                  <c:v>-819.74040620882079</c:v>
                </c:pt>
                <c:pt idx="45">
                  <c:v>-816.68926881435709</c:v>
                </c:pt>
                <c:pt idx="46">
                  <c:v>-816.27236133249971</c:v>
                </c:pt>
                <c:pt idx="47">
                  <c:v>-755.16200501145977</c:v>
                </c:pt>
                <c:pt idx="48">
                  <c:v>-754.37089782267776</c:v>
                </c:pt>
                <c:pt idx="49">
                  <c:v>-752.22102942278161</c:v>
                </c:pt>
                <c:pt idx="50">
                  <c:v>-749.67045018447607</c:v>
                </c:pt>
                <c:pt idx="51">
                  <c:v>-740.48737780427837</c:v>
                </c:pt>
                <c:pt idx="52">
                  <c:v>-728.38709515884966</c:v>
                </c:pt>
                <c:pt idx="53">
                  <c:v>-722.59741627003041</c:v>
                </c:pt>
                <c:pt idx="54">
                  <c:v>-721.46427152800243</c:v>
                </c:pt>
                <c:pt idx="55">
                  <c:v>-719.78392000408348</c:v>
                </c:pt>
                <c:pt idx="56">
                  <c:v>-719.34671298590001</c:v>
                </c:pt>
                <c:pt idx="57">
                  <c:v>-716.76615282936655</c:v>
                </c:pt>
                <c:pt idx="58">
                  <c:v>-715.09305583517653</c:v>
                </c:pt>
                <c:pt idx="59">
                  <c:v>-712.88423828608666</c:v>
                </c:pt>
                <c:pt idx="60">
                  <c:v>-709.79276504945119</c:v>
                </c:pt>
                <c:pt idx="61">
                  <c:v>-705.3204934031437</c:v>
                </c:pt>
                <c:pt idx="62">
                  <c:v>-680.5274000033387</c:v>
                </c:pt>
                <c:pt idx="63">
                  <c:v>-674.87733973279228</c:v>
                </c:pt>
                <c:pt idx="64">
                  <c:v>-674.67888627571028</c:v>
                </c:pt>
                <c:pt idx="65">
                  <c:v>-666.17553568566291</c:v>
                </c:pt>
                <c:pt idx="66">
                  <c:v>-666.10534168880895</c:v>
                </c:pt>
                <c:pt idx="67">
                  <c:v>-658.71402497443523</c:v>
                </c:pt>
                <c:pt idx="68">
                  <c:v>-654.86775221608605</c:v>
                </c:pt>
                <c:pt idx="69">
                  <c:v>-625.14785176760415</c:v>
                </c:pt>
                <c:pt idx="70">
                  <c:v>-617.12129771777472</c:v>
                </c:pt>
                <c:pt idx="71">
                  <c:v>-614.80799094099166</c:v>
                </c:pt>
                <c:pt idx="72">
                  <c:v>-610.12527347723881</c:v>
                </c:pt>
                <c:pt idx="73">
                  <c:v>-604.30392899696744</c:v>
                </c:pt>
                <c:pt idx="74">
                  <c:v>-604.16194089612327</c:v>
                </c:pt>
                <c:pt idx="75">
                  <c:v>-600.10610953000378</c:v>
                </c:pt>
                <c:pt idx="76">
                  <c:v>-585.8152896134734</c:v>
                </c:pt>
                <c:pt idx="77">
                  <c:v>-581.69182941984309</c:v>
                </c:pt>
                <c:pt idx="78">
                  <c:v>-581.05021966057302</c:v>
                </c:pt>
                <c:pt idx="79">
                  <c:v>-579.82935246802208</c:v>
                </c:pt>
                <c:pt idx="80">
                  <c:v>-569.70525010458914</c:v>
                </c:pt>
                <c:pt idx="81">
                  <c:v>-565.94058292831323</c:v>
                </c:pt>
                <c:pt idx="82">
                  <c:v>-554.97210660801466</c:v>
                </c:pt>
                <c:pt idx="83">
                  <c:v>-548.6633717550485</c:v>
                </c:pt>
                <c:pt idx="84">
                  <c:v>-545.6740356121727</c:v>
                </c:pt>
                <c:pt idx="85">
                  <c:v>-544.64795453158513</c:v>
                </c:pt>
                <c:pt idx="86">
                  <c:v>-544.22426954096591</c:v>
                </c:pt>
                <c:pt idx="87">
                  <c:v>-540.95596776419916</c:v>
                </c:pt>
                <c:pt idx="88">
                  <c:v>-534.70172608633038</c:v>
                </c:pt>
                <c:pt idx="89">
                  <c:v>-529.56204831717332</c:v>
                </c:pt>
                <c:pt idx="90">
                  <c:v>-517.34543231189036</c:v>
                </c:pt>
                <c:pt idx="91">
                  <c:v>-516.13958860985076</c:v>
                </c:pt>
                <c:pt idx="92">
                  <c:v>-510.5871648931934</c:v>
                </c:pt>
                <c:pt idx="93">
                  <c:v>-502.88949523569954</c:v>
                </c:pt>
                <c:pt idx="94">
                  <c:v>-499.11868570769639</c:v>
                </c:pt>
                <c:pt idx="95">
                  <c:v>-498.7196771498302</c:v>
                </c:pt>
                <c:pt idx="96">
                  <c:v>-497.86486731094919</c:v>
                </c:pt>
                <c:pt idx="97">
                  <c:v>-492.13997241565721</c:v>
                </c:pt>
                <c:pt idx="98">
                  <c:v>-489.47974237774724</c:v>
                </c:pt>
                <c:pt idx="99">
                  <c:v>-488.65540442068595</c:v>
                </c:pt>
                <c:pt idx="100">
                  <c:v>-487.83019400455214</c:v>
                </c:pt>
                <c:pt idx="101">
                  <c:v>-487.08991406232326</c:v>
                </c:pt>
                <c:pt idx="102">
                  <c:v>-485.56668839567283</c:v>
                </c:pt>
                <c:pt idx="103">
                  <c:v>-484.66908550365588</c:v>
                </c:pt>
                <c:pt idx="104">
                  <c:v>-484.28647184425427</c:v>
                </c:pt>
                <c:pt idx="105">
                  <c:v>-483.75853595311128</c:v>
                </c:pt>
                <c:pt idx="106">
                  <c:v>-480.45749777953824</c:v>
                </c:pt>
                <c:pt idx="107">
                  <c:v>-478.8985971965476</c:v>
                </c:pt>
                <c:pt idx="108">
                  <c:v>-476.82880886267048</c:v>
                </c:pt>
                <c:pt idx="109">
                  <c:v>-475.1090204122047</c:v>
                </c:pt>
                <c:pt idx="110">
                  <c:v>-474.79077925255388</c:v>
                </c:pt>
                <c:pt idx="111">
                  <c:v>-471.39930139148146</c:v>
                </c:pt>
                <c:pt idx="112">
                  <c:v>-464.60888963281741</c:v>
                </c:pt>
                <c:pt idx="113">
                  <c:v>-463.84974775332375</c:v>
                </c:pt>
                <c:pt idx="114">
                  <c:v>-462.87973627602241</c:v>
                </c:pt>
                <c:pt idx="115">
                  <c:v>-462.62921443044706</c:v>
                </c:pt>
                <c:pt idx="116">
                  <c:v>-461.61167397886584</c:v>
                </c:pt>
                <c:pt idx="117">
                  <c:v>-458.4576873480255</c:v>
                </c:pt>
                <c:pt idx="118">
                  <c:v>-454.27872431805281</c:v>
                </c:pt>
                <c:pt idx="119">
                  <c:v>-450.26663761691998</c:v>
                </c:pt>
                <c:pt idx="120">
                  <c:v>-447.60303388104057</c:v>
                </c:pt>
                <c:pt idx="121">
                  <c:v>-446.46098497053845</c:v>
                </c:pt>
                <c:pt idx="122">
                  <c:v>-443.77578634550082</c:v>
                </c:pt>
                <c:pt idx="123">
                  <c:v>-441.67279267839785</c:v>
                </c:pt>
                <c:pt idx="124">
                  <c:v>-436.72323166033493</c:v>
                </c:pt>
                <c:pt idx="125">
                  <c:v>-428.64197465827965</c:v>
                </c:pt>
                <c:pt idx="126">
                  <c:v>-427.646850890309</c:v>
                </c:pt>
                <c:pt idx="127">
                  <c:v>-426.69383845024186</c:v>
                </c:pt>
                <c:pt idx="128">
                  <c:v>-422.94276149933467</c:v>
                </c:pt>
                <c:pt idx="129">
                  <c:v>-421.16011160044854</c:v>
                </c:pt>
                <c:pt idx="130">
                  <c:v>-419.36170472711638</c:v>
                </c:pt>
                <c:pt idx="131">
                  <c:v>-417.47828994477459</c:v>
                </c:pt>
                <c:pt idx="132">
                  <c:v>-412.04238939690185</c:v>
                </c:pt>
                <c:pt idx="133">
                  <c:v>-411.97844461897876</c:v>
                </c:pt>
                <c:pt idx="134">
                  <c:v>-411.97111365211185</c:v>
                </c:pt>
                <c:pt idx="135">
                  <c:v>-411.87952494913679</c:v>
                </c:pt>
                <c:pt idx="136">
                  <c:v>-411.72809115944983</c:v>
                </c:pt>
                <c:pt idx="137">
                  <c:v>-411.45349580899074</c:v>
                </c:pt>
                <c:pt idx="138">
                  <c:v>-407.87744676132752</c:v>
                </c:pt>
                <c:pt idx="139">
                  <c:v>-403.52403592258361</c:v>
                </c:pt>
                <c:pt idx="140">
                  <c:v>-403.1127077979927</c:v>
                </c:pt>
                <c:pt idx="141">
                  <c:v>-401.87748019311584</c:v>
                </c:pt>
                <c:pt idx="142">
                  <c:v>-397.55070728347255</c:v>
                </c:pt>
                <c:pt idx="143">
                  <c:v>-395.72484962145609</c:v>
                </c:pt>
                <c:pt idx="144">
                  <c:v>-395.41625772164116</c:v>
                </c:pt>
                <c:pt idx="145">
                  <c:v>-394.90665801753676</c:v>
                </c:pt>
                <c:pt idx="146">
                  <c:v>-393.55874300394589</c:v>
                </c:pt>
                <c:pt idx="147">
                  <c:v>-391.8313701860925</c:v>
                </c:pt>
                <c:pt idx="148">
                  <c:v>-387.83350601370512</c:v>
                </c:pt>
                <c:pt idx="149">
                  <c:v>-378.8822391390986</c:v>
                </c:pt>
                <c:pt idx="150">
                  <c:v>-376.40928518169949</c:v>
                </c:pt>
                <c:pt idx="151">
                  <c:v>-375.63449751483768</c:v>
                </c:pt>
                <c:pt idx="152">
                  <c:v>-372.42393116165931</c:v>
                </c:pt>
                <c:pt idx="153">
                  <c:v>-370.97113767958945</c:v>
                </c:pt>
                <c:pt idx="154">
                  <c:v>-368.86752407305539</c:v>
                </c:pt>
                <c:pt idx="155">
                  <c:v>-365.33830468564065</c:v>
                </c:pt>
                <c:pt idx="156">
                  <c:v>-365.3073416315965</c:v>
                </c:pt>
                <c:pt idx="157">
                  <c:v>-365.01514578647402</c:v>
                </c:pt>
                <c:pt idx="158">
                  <c:v>-362.59233408431282</c:v>
                </c:pt>
                <c:pt idx="159">
                  <c:v>-359.02385985885667</c:v>
                </c:pt>
                <c:pt idx="160">
                  <c:v>-357.40719131411697</c:v>
                </c:pt>
                <c:pt idx="161">
                  <c:v>-357.079584081961</c:v>
                </c:pt>
                <c:pt idx="162">
                  <c:v>-354.49222937640207</c:v>
                </c:pt>
                <c:pt idx="163">
                  <c:v>-353.80605526978798</c:v>
                </c:pt>
                <c:pt idx="164">
                  <c:v>-353.61012389330335</c:v>
                </c:pt>
                <c:pt idx="165">
                  <c:v>-347.67773172824218</c:v>
                </c:pt>
                <c:pt idx="166">
                  <c:v>-341.17926830592114</c:v>
                </c:pt>
                <c:pt idx="167">
                  <c:v>-340.70647987602206</c:v>
                </c:pt>
                <c:pt idx="168">
                  <c:v>-340.64830659093968</c:v>
                </c:pt>
                <c:pt idx="169">
                  <c:v>-340.3554682164895</c:v>
                </c:pt>
                <c:pt idx="170">
                  <c:v>-338.95199015214712</c:v>
                </c:pt>
                <c:pt idx="171">
                  <c:v>-336.78280809887838</c:v>
                </c:pt>
                <c:pt idx="172">
                  <c:v>-336.49195679742752</c:v>
                </c:pt>
                <c:pt idx="173">
                  <c:v>-336.07330531259322</c:v>
                </c:pt>
                <c:pt idx="174">
                  <c:v>-335.78584996757399</c:v>
                </c:pt>
                <c:pt idx="175">
                  <c:v>-329.20456829182331</c:v>
                </c:pt>
                <c:pt idx="176">
                  <c:v>-322.25912012648678</c:v>
                </c:pt>
                <c:pt idx="177">
                  <c:v>-319.29394787873207</c:v>
                </c:pt>
                <c:pt idx="178">
                  <c:v>-318.56911979704546</c:v>
                </c:pt>
                <c:pt idx="179">
                  <c:v>-316.49877242769435</c:v>
                </c:pt>
                <c:pt idx="180">
                  <c:v>-314.83769220550766</c:v>
                </c:pt>
                <c:pt idx="181">
                  <c:v>-314.69121459189591</c:v>
                </c:pt>
                <c:pt idx="182">
                  <c:v>-313.86956292951527</c:v>
                </c:pt>
                <c:pt idx="183">
                  <c:v>-313.33882629587515</c:v>
                </c:pt>
                <c:pt idx="184">
                  <c:v>-312.53637299878483</c:v>
                </c:pt>
                <c:pt idx="185">
                  <c:v>-311.44133553683787</c:v>
                </c:pt>
                <c:pt idx="186">
                  <c:v>-309.41889348581208</c:v>
                </c:pt>
                <c:pt idx="187">
                  <c:v>-306.3099338842685</c:v>
                </c:pt>
                <c:pt idx="188">
                  <c:v>-304.23023381545227</c:v>
                </c:pt>
                <c:pt idx="189">
                  <c:v>-303.51553997467909</c:v>
                </c:pt>
                <c:pt idx="190">
                  <c:v>-303.42160595151017</c:v>
                </c:pt>
                <c:pt idx="191">
                  <c:v>-300.46486042483048</c:v>
                </c:pt>
                <c:pt idx="192">
                  <c:v>-299.4281723174754</c:v>
                </c:pt>
                <c:pt idx="193">
                  <c:v>-299.38233798884903</c:v>
                </c:pt>
                <c:pt idx="194">
                  <c:v>-299.30465161039137</c:v>
                </c:pt>
                <c:pt idx="195">
                  <c:v>-297.46303804113995</c:v>
                </c:pt>
                <c:pt idx="196">
                  <c:v>-295.35934691014518</c:v>
                </c:pt>
                <c:pt idx="197">
                  <c:v>-293.83714878314186</c:v>
                </c:pt>
                <c:pt idx="198">
                  <c:v>-291.84001995944072</c:v>
                </c:pt>
                <c:pt idx="199">
                  <c:v>-291.40399255804368</c:v>
                </c:pt>
                <c:pt idx="200">
                  <c:v>-290.01309924296038</c:v>
                </c:pt>
                <c:pt idx="201">
                  <c:v>-288.71685676585457</c:v>
                </c:pt>
                <c:pt idx="202">
                  <c:v>-288.18998962496244</c:v>
                </c:pt>
                <c:pt idx="203">
                  <c:v>-286.19632276897846</c:v>
                </c:pt>
                <c:pt idx="204">
                  <c:v>-278.8567798564909</c:v>
                </c:pt>
                <c:pt idx="205">
                  <c:v>-278.02800977205061</c:v>
                </c:pt>
                <c:pt idx="206">
                  <c:v>-277.49542043580641</c:v>
                </c:pt>
                <c:pt idx="207">
                  <c:v>-277.23554684329611</c:v>
                </c:pt>
                <c:pt idx="208">
                  <c:v>-273.62770189467028</c:v>
                </c:pt>
                <c:pt idx="209">
                  <c:v>-270.9677585435802</c:v>
                </c:pt>
                <c:pt idx="210">
                  <c:v>-267.96634774742051</c:v>
                </c:pt>
                <c:pt idx="211">
                  <c:v>-266.26473122186144</c:v>
                </c:pt>
                <c:pt idx="212">
                  <c:v>-266.04787581478286</c:v>
                </c:pt>
                <c:pt idx="213">
                  <c:v>-265.67179552133985</c:v>
                </c:pt>
                <c:pt idx="214">
                  <c:v>-264.58303354545296</c:v>
                </c:pt>
                <c:pt idx="215">
                  <c:v>-261.93244438794318</c:v>
                </c:pt>
                <c:pt idx="216">
                  <c:v>-260.79447343127686</c:v>
                </c:pt>
                <c:pt idx="217">
                  <c:v>-259.99949651253064</c:v>
                </c:pt>
                <c:pt idx="218">
                  <c:v>-257.55163419000019</c:v>
                </c:pt>
                <c:pt idx="219">
                  <c:v>-257.20069570266696</c:v>
                </c:pt>
                <c:pt idx="220">
                  <c:v>-256.13555818627174</c:v>
                </c:pt>
                <c:pt idx="221">
                  <c:v>-254.397168171673</c:v>
                </c:pt>
                <c:pt idx="222">
                  <c:v>-252.56576072665848</c:v>
                </c:pt>
                <c:pt idx="223">
                  <c:v>-248.5046924839271</c:v>
                </c:pt>
                <c:pt idx="224">
                  <c:v>-244.59071835341456</c:v>
                </c:pt>
                <c:pt idx="225">
                  <c:v>-242.10280846883325</c:v>
                </c:pt>
                <c:pt idx="226">
                  <c:v>-239.66432629863539</c:v>
                </c:pt>
                <c:pt idx="227">
                  <c:v>-238.04513741494793</c:v>
                </c:pt>
                <c:pt idx="228">
                  <c:v>-237.53071626993096</c:v>
                </c:pt>
                <c:pt idx="229">
                  <c:v>-236.35264534237012</c:v>
                </c:pt>
                <c:pt idx="230">
                  <c:v>-234.00736526281526</c:v>
                </c:pt>
                <c:pt idx="231">
                  <c:v>-233.26938011971833</c:v>
                </c:pt>
                <c:pt idx="232">
                  <c:v>-232.70651786584131</c:v>
                </c:pt>
                <c:pt idx="233">
                  <c:v>-229.04884996515739</c:v>
                </c:pt>
                <c:pt idx="234">
                  <c:v>-228.93098633179579</c:v>
                </c:pt>
                <c:pt idx="235">
                  <c:v>-225.76927672749571</c:v>
                </c:pt>
                <c:pt idx="236">
                  <c:v>-225.64301272142166</c:v>
                </c:pt>
                <c:pt idx="237">
                  <c:v>-224.67798072425467</c:v>
                </c:pt>
                <c:pt idx="238">
                  <c:v>-224.55194251827379</c:v>
                </c:pt>
                <c:pt idx="239">
                  <c:v>-222.89252351352752</c:v>
                </c:pt>
                <c:pt idx="240">
                  <c:v>-222.06187793795743</c:v>
                </c:pt>
                <c:pt idx="241">
                  <c:v>-221.01497637510329</c:v>
                </c:pt>
                <c:pt idx="242">
                  <c:v>-218.60899624685953</c:v>
                </c:pt>
                <c:pt idx="243">
                  <c:v>-218.58901292753853</c:v>
                </c:pt>
                <c:pt idx="244">
                  <c:v>-218.38218713500919</c:v>
                </c:pt>
                <c:pt idx="245">
                  <c:v>-217.44760873568794</c:v>
                </c:pt>
                <c:pt idx="246">
                  <c:v>-215.92699209662987</c:v>
                </c:pt>
                <c:pt idx="247">
                  <c:v>-214.84999351110037</c:v>
                </c:pt>
                <c:pt idx="248">
                  <c:v>-211.58159028905811</c:v>
                </c:pt>
                <c:pt idx="249">
                  <c:v>-210.32911767883161</c:v>
                </c:pt>
                <c:pt idx="250">
                  <c:v>-209.42424465201839</c:v>
                </c:pt>
                <c:pt idx="251">
                  <c:v>-208.56360086720179</c:v>
                </c:pt>
                <c:pt idx="252">
                  <c:v>-208.48599224953978</c:v>
                </c:pt>
                <c:pt idx="253">
                  <c:v>-207.55703089731378</c:v>
                </c:pt>
                <c:pt idx="254">
                  <c:v>-205.41499632482009</c:v>
                </c:pt>
                <c:pt idx="255">
                  <c:v>-203.85382848800964</c:v>
                </c:pt>
                <c:pt idx="256">
                  <c:v>-202.86676394091137</c:v>
                </c:pt>
                <c:pt idx="257">
                  <c:v>-202.05234881427987</c:v>
                </c:pt>
                <c:pt idx="258">
                  <c:v>-201.17699790436836</c:v>
                </c:pt>
                <c:pt idx="259">
                  <c:v>-194.90355479468053</c:v>
                </c:pt>
                <c:pt idx="260">
                  <c:v>-194.47141210335667</c:v>
                </c:pt>
                <c:pt idx="261">
                  <c:v>-193.86720083404907</c:v>
                </c:pt>
                <c:pt idx="262">
                  <c:v>-193.12693603789194</c:v>
                </c:pt>
                <c:pt idx="263">
                  <c:v>-192.82417004951731</c:v>
                </c:pt>
                <c:pt idx="264">
                  <c:v>-189.52798123849698</c:v>
                </c:pt>
                <c:pt idx="265">
                  <c:v>-189.32255753317804</c:v>
                </c:pt>
                <c:pt idx="266">
                  <c:v>-188.30042816291007</c:v>
                </c:pt>
                <c:pt idx="267">
                  <c:v>-188.2322040457093</c:v>
                </c:pt>
                <c:pt idx="268">
                  <c:v>-187.54280327639208</c:v>
                </c:pt>
                <c:pt idx="269">
                  <c:v>-186.74107415440449</c:v>
                </c:pt>
                <c:pt idx="270">
                  <c:v>-186.65766413238362</c:v>
                </c:pt>
                <c:pt idx="271">
                  <c:v>-184.99040404659627</c:v>
                </c:pt>
                <c:pt idx="272">
                  <c:v>-180.51348639098342</c:v>
                </c:pt>
                <c:pt idx="273">
                  <c:v>-179.12318930606216</c:v>
                </c:pt>
                <c:pt idx="274">
                  <c:v>-177.28794405700773</c:v>
                </c:pt>
                <c:pt idx="275">
                  <c:v>-175.83625950434543</c:v>
                </c:pt>
                <c:pt idx="276">
                  <c:v>-175.50405848253467</c:v>
                </c:pt>
                <c:pt idx="277">
                  <c:v>-173.90488568216824</c:v>
                </c:pt>
                <c:pt idx="278">
                  <c:v>-173.74033673667236</c:v>
                </c:pt>
                <c:pt idx="279">
                  <c:v>-172.09312357778072</c:v>
                </c:pt>
                <c:pt idx="280">
                  <c:v>-171.23868624298848</c:v>
                </c:pt>
                <c:pt idx="281">
                  <c:v>-170.38657118802894</c:v>
                </c:pt>
                <c:pt idx="282">
                  <c:v>-168.36003074508699</c:v>
                </c:pt>
                <c:pt idx="283">
                  <c:v>-168.09430442103076</c:v>
                </c:pt>
                <c:pt idx="284">
                  <c:v>-167.57570481368111</c:v>
                </c:pt>
                <c:pt idx="285">
                  <c:v>-165.67399971918258</c:v>
                </c:pt>
                <c:pt idx="286">
                  <c:v>-163.78633040752084</c:v>
                </c:pt>
                <c:pt idx="287">
                  <c:v>-159.73729496625037</c:v>
                </c:pt>
                <c:pt idx="288">
                  <c:v>-157.53175762671708</c:v>
                </c:pt>
                <c:pt idx="289">
                  <c:v>-152.25522151629957</c:v>
                </c:pt>
                <c:pt idx="290">
                  <c:v>-150.29806838838158</c:v>
                </c:pt>
                <c:pt idx="291">
                  <c:v>-148.97433699665817</c:v>
                </c:pt>
                <c:pt idx="292">
                  <c:v>-147.36803525059895</c:v>
                </c:pt>
                <c:pt idx="293">
                  <c:v>-147.24226284974884</c:v>
                </c:pt>
                <c:pt idx="294">
                  <c:v>-145.74386836019221</c:v>
                </c:pt>
                <c:pt idx="295">
                  <c:v>-143.47081316707954</c:v>
                </c:pt>
                <c:pt idx="296">
                  <c:v>-142.47393923126583</c:v>
                </c:pt>
                <c:pt idx="297">
                  <c:v>-142.09705447596389</c:v>
                </c:pt>
                <c:pt idx="298">
                  <c:v>-141.57828906757459</c:v>
                </c:pt>
                <c:pt idx="299">
                  <c:v>-141.06875371062142</c:v>
                </c:pt>
                <c:pt idx="300">
                  <c:v>-135.65098254123404</c:v>
                </c:pt>
                <c:pt idx="301">
                  <c:v>-135.53118712890409</c:v>
                </c:pt>
                <c:pt idx="302">
                  <c:v>-133.04253532077018</c:v>
                </c:pt>
                <c:pt idx="303">
                  <c:v>-131.5580272697116</c:v>
                </c:pt>
                <c:pt idx="304">
                  <c:v>-130.9520660490607</c:v>
                </c:pt>
                <c:pt idx="305">
                  <c:v>-128.78014192728278</c:v>
                </c:pt>
                <c:pt idx="306">
                  <c:v>-128.56272974473086</c:v>
                </c:pt>
                <c:pt idx="307">
                  <c:v>-128.18046395487545</c:v>
                </c:pt>
                <c:pt idx="308">
                  <c:v>-128.08020494460561</c:v>
                </c:pt>
                <c:pt idx="309">
                  <c:v>-125.62488824131287</c:v>
                </c:pt>
                <c:pt idx="310">
                  <c:v>-124.10725934568291</c:v>
                </c:pt>
                <c:pt idx="311">
                  <c:v>-122.57350364444937</c:v>
                </c:pt>
                <c:pt idx="312">
                  <c:v>-121.03568647189513</c:v>
                </c:pt>
                <c:pt idx="313">
                  <c:v>-120.29497867068221</c:v>
                </c:pt>
                <c:pt idx="314">
                  <c:v>-118.78087425584999</c:v>
                </c:pt>
                <c:pt idx="315">
                  <c:v>-117.63004412004284</c:v>
                </c:pt>
                <c:pt idx="316">
                  <c:v>-116.26538512202114</c:v>
                </c:pt>
                <c:pt idx="317">
                  <c:v>-114.15261769067456</c:v>
                </c:pt>
                <c:pt idx="318">
                  <c:v>-109.34526684411139</c:v>
                </c:pt>
                <c:pt idx="319">
                  <c:v>-107.9677084799805</c:v>
                </c:pt>
                <c:pt idx="320">
                  <c:v>-107.84155254202324</c:v>
                </c:pt>
                <c:pt idx="321">
                  <c:v>-106.92438885702904</c:v>
                </c:pt>
                <c:pt idx="322">
                  <c:v>-105.95143143484074</c:v>
                </c:pt>
                <c:pt idx="323">
                  <c:v>-105.85109394679694</c:v>
                </c:pt>
                <c:pt idx="324">
                  <c:v>-105.76957381027023</c:v>
                </c:pt>
                <c:pt idx="325">
                  <c:v>-102.80810001300688</c:v>
                </c:pt>
                <c:pt idx="326">
                  <c:v>-102.66355246880357</c:v>
                </c:pt>
                <c:pt idx="327">
                  <c:v>-101.2690148324109</c:v>
                </c:pt>
                <c:pt idx="328">
                  <c:v>-96.025440305943448</c:v>
                </c:pt>
                <c:pt idx="329">
                  <c:v>-93.831483575517268</c:v>
                </c:pt>
                <c:pt idx="330">
                  <c:v>-92.850663255666404</c:v>
                </c:pt>
                <c:pt idx="331">
                  <c:v>-91.410437170099613</c:v>
                </c:pt>
                <c:pt idx="332">
                  <c:v>-89.829727590353286</c:v>
                </c:pt>
                <c:pt idx="333">
                  <c:v>-89.41293949642295</c:v>
                </c:pt>
                <c:pt idx="334">
                  <c:v>-89.219147680136302</c:v>
                </c:pt>
                <c:pt idx="335">
                  <c:v>-89.165135482396181</c:v>
                </c:pt>
                <c:pt idx="336">
                  <c:v>-88.411075425910894</c:v>
                </c:pt>
                <c:pt idx="337">
                  <c:v>-87.996056853186928</c:v>
                </c:pt>
                <c:pt idx="338">
                  <c:v>-87.326348414672793</c:v>
                </c:pt>
                <c:pt idx="339">
                  <c:v>-86.81666587244581</c:v>
                </c:pt>
                <c:pt idx="340">
                  <c:v>-86.734365783641806</c:v>
                </c:pt>
                <c:pt idx="341">
                  <c:v>-86.622487086898218</c:v>
                </c:pt>
                <c:pt idx="342">
                  <c:v>-85.963524479195257</c:v>
                </c:pt>
                <c:pt idx="343">
                  <c:v>-85.84263461597584</c:v>
                </c:pt>
                <c:pt idx="344">
                  <c:v>-85.661560880577781</c:v>
                </c:pt>
                <c:pt idx="345">
                  <c:v>-84.672875869591735</c:v>
                </c:pt>
                <c:pt idx="346">
                  <c:v>-83.969530335967647</c:v>
                </c:pt>
                <c:pt idx="347">
                  <c:v>-83.604138124584097</c:v>
                </c:pt>
                <c:pt idx="348">
                  <c:v>-83.190965398414846</c:v>
                </c:pt>
                <c:pt idx="349">
                  <c:v>-82.847305247974873</c:v>
                </c:pt>
                <c:pt idx="350">
                  <c:v>-81.829533557287505</c:v>
                </c:pt>
                <c:pt idx="351">
                  <c:v>-76.534617708940459</c:v>
                </c:pt>
                <c:pt idx="352">
                  <c:v>-75.701269745017271</c:v>
                </c:pt>
                <c:pt idx="353">
                  <c:v>-75.380746095886934</c:v>
                </c:pt>
                <c:pt idx="354">
                  <c:v>-71.461389290155239</c:v>
                </c:pt>
                <c:pt idx="355">
                  <c:v>-71.346941875423909</c:v>
                </c:pt>
                <c:pt idx="356">
                  <c:v>-70.972154456282624</c:v>
                </c:pt>
                <c:pt idx="357">
                  <c:v>-69.93222632899051</c:v>
                </c:pt>
                <c:pt idx="358">
                  <c:v>-69.505367975563786</c:v>
                </c:pt>
                <c:pt idx="359">
                  <c:v>-69.391860573615304</c:v>
                </c:pt>
                <c:pt idx="360">
                  <c:v>-68.192274438965796</c:v>
                </c:pt>
                <c:pt idx="361">
                  <c:v>-67.454972520215961</c:v>
                </c:pt>
                <c:pt idx="362">
                  <c:v>-67.257381415508462</c:v>
                </c:pt>
                <c:pt idx="363">
                  <c:v>-67.231500340660205</c:v>
                </c:pt>
                <c:pt idx="364">
                  <c:v>-65.778728024843076</c:v>
                </c:pt>
                <c:pt idx="365">
                  <c:v>-65.715189080881828</c:v>
                </c:pt>
                <c:pt idx="366">
                  <c:v>-64.775327095405373</c:v>
                </c:pt>
                <c:pt idx="367">
                  <c:v>-63.759687287430097</c:v>
                </c:pt>
                <c:pt idx="368">
                  <c:v>-62.378100321343481</c:v>
                </c:pt>
                <c:pt idx="369">
                  <c:v>-60.507131393646887</c:v>
                </c:pt>
                <c:pt idx="370">
                  <c:v>-60.099307820738431</c:v>
                </c:pt>
                <c:pt idx="371">
                  <c:v>-59.976584379762244</c:v>
                </c:pt>
                <c:pt idx="372">
                  <c:v>-59.548900400723142</c:v>
                </c:pt>
                <c:pt idx="373">
                  <c:v>-58.297355874875393</c:v>
                </c:pt>
                <c:pt idx="374">
                  <c:v>-57.115648863812567</c:v>
                </c:pt>
                <c:pt idx="375">
                  <c:v>-57.067990183842994</c:v>
                </c:pt>
                <c:pt idx="376">
                  <c:v>-56.955858870346674</c:v>
                </c:pt>
                <c:pt idx="377">
                  <c:v>-56.235364120938357</c:v>
                </c:pt>
                <c:pt idx="378">
                  <c:v>-54.598859867174724</c:v>
                </c:pt>
                <c:pt idx="379">
                  <c:v>-53.70502182265227</c:v>
                </c:pt>
                <c:pt idx="380">
                  <c:v>-53.677616960242631</c:v>
                </c:pt>
                <c:pt idx="381">
                  <c:v>-51.566599828221115</c:v>
                </c:pt>
                <c:pt idx="382">
                  <c:v>-49.521513818136555</c:v>
                </c:pt>
                <c:pt idx="383">
                  <c:v>-49.5196947956656</c:v>
                </c:pt>
                <c:pt idx="384">
                  <c:v>-48.450364113754404</c:v>
                </c:pt>
                <c:pt idx="385">
                  <c:v>-47.423309282649825</c:v>
                </c:pt>
                <c:pt idx="386">
                  <c:v>-47.048769273059406</c:v>
                </c:pt>
                <c:pt idx="387">
                  <c:v>-46.187433816636258</c:v>
                </c:pt>
                <c:pt idx="388">
                  <c:v>-45.387696901269919</c:v>
                </c:pt>
                <c:pt idx="389">
                  <c:v>-45.099493026709752</c:v>
                </c:pt>
                <c:pt idx="390">
                  <c:v>-45.04194579873365</c:v>
                </c:pt>
                <c:pt idx="391">
                  <c:v>-44.749723438974797</c:v>
                </c:pt>
                <c:pt idx="392">
                  <c:v>-44.460927951232406</c:v>
                </c:pt>
                <c:pt idx="393">
                  <c:v>-42.64107660839818</c:v>
                </c:pt>
                <c:pt idx="394">
                  <c:v>-41.114337787041222</c:v>
                </c:pt>
                <c:pt idx="395">
                  <c:v>-40.770753538461577</c:v>
                </c:pt>
                <c:pt idx="396">
                  <c:v>-39.864071065564531</c:v>
                </c:pt>
                <c:pt idx="397">
                  <c:v>-37.656216382448292</c:v>
                </c:pt>
                <c:pt idx="398">
                  <c:v>-37.531731512179249</c:v>
                </c:pt>
                <c:pt idx="399">
                  <c:v>-37.155406372125981</c:v>
                </c:pt>
                <c:pt idx="400">
                  <c:v>-36.595712029391507</c:v>
                </c:pt>
                <c:pt idx="401">
                  <c:v>-36.047407446591023</c:v>
                </c:pt>
                <c:pt idx="402">
                  <c:v>-33.248271885600843</c:v>
                </c:pt>
                <c:pt idx="403">
                  <c:v>-29.18272626448379</c:v>
                </c:pt>
                <c:pt idx="404">
                  <c:v>-28.414853689144365</c:v>
                </c:pt>
                <c:pt idx="405">
                  <c:v>-27.85913319008705</c:v>
                </c:pt>
                <c:pt idx="406">
                  <c:v>-25.913807735128103</c:v>
                </c:pt>
                <c:pt idx="407">
                  <c:v>-25.701354053523573</c:v>
                </c:pt>
                <c:pt idx="408">
                  <c:v>-24.804476296058965</c:v>
                </c:pt>
                <c:pt idx="409">
                  <c:v>-24.707815478283919</c:v>
                </c:pt>
                <c:pt idx="410">
                  <c:v>-24.452171457888653</c:v>
                </c:pt>
                <c:pt idx="411">
                  <c:v>-23.832163991662128</c:v>
                </c:pt>
                <c:pt idx="412">
                  <c:v>-23.283850660738608</c:v>
                </c:pt>
                <c:pt idx="413">
                  <c:v>-23.231153212264871</c:v>
                </c:pt>
                <c:pt idx="414">
                  <c:v>-22.80591122748865</c:v>
                </c:pt>
                <c:pt idx="415">
                  <c:v>-22.02404169797228</c:v>
                </c:pt>
                <c:pt idx="416">
                  <c:v>-21.152708117099792</c:v>
                </c:pt>
                <c:pt idx="417">
                  <c:v>-20.635730690283708</c:v>
                </c:pt>
                <c:pt idx="418">
                  <c:v>-20.473739737177311</c:v>
                </c:pt>
                <c:pt idx="419">
                  <c:v>-20.064704920473559</c:v>
                </c:pt>
                <c:pt idx="420">
                  <c:v>-17.125863488096911</c:v>
                </c:pt>
                <c:pt idx="421">
                  <c:v>-16.41305854548682</c:v>
                </c:pt>
                <c:pt idx="422">
                  <c:v>-15.944685762524387</c:v>
                </c:pt>
                <c:pt idx="423">
                  <c:v>-14.905256747951171</c:v>
                </c:pt>
                <c:pt idx="424">
                  <c:v>-14.541832138594145</c:v>
                </c:pt>
                <c:pt idx="425">
                  <c:v>-13.302892079364938</c:v>
                </c:pt>
                <c:pt idx="426">
                  <c:v>-12.880112616451697</c:v>
                </c:pt>
                <c:pt idx="427">
                  <c:v>-12.269712863682798</c:v>
                </c:pt>
                <c:pt idx="428">
                  <c:v>-11.949240756891413</c:v>
                </c:pt>
                <c:pt idx="429">
                  <c:v>-11.173056328071652</c:v>
                </c:pt>
                <c:pt idx="430">
                  <c:v>-9.2612738715897649</c:v>
                </c:pt>
                <c:pt idx="431">
                  <c:v>-8.0862627296310166</c:v>
                </c:pt>
                <c:pt idx="432">
                  <c:v>-7.5284670258943152</c:v>
                </c:pt>
                <c:pt idx="433">
                  <c:v>-3.3506914557110576</c:v>
                </c:pt>
                <c:pt idx="434">
                  <c:v>-1.9817439139997077</c:v>
                </c:pt>
                <c:pt idx="435">
                  <c:v>-1.5660729572800847</c:v>
                </c:pt>
                <c:pt idx="436">
                  <c:v>-2.1491491134838725E-2</c:v>
                </c:pt>
                <c:pt idx="437">
                  <c:v>0.19359613727738179</c:v>
                </c:pt>
                <c:pt idx="438">
                  <c:v>1.9633924270528951</c:v>
                </c:pt>
                <c:pt idx="439">
                  <c:v>2.2007359047329373</c:v>
                </c:pt>
                <c:pt idx="440">
                  <c:v>2.8235606580492458</c:v>
                </c:pt>
                <c:pt idx="441">
                  <c:v>3.407571109741184</c:v>
                </c:pt>
                <c:pt idx="442">
                  <c:v>4.0233228812303423</c:v>
                </c:pt>
                <c:pt idx="443">
                  <c:v>5.472840716902283</c:v>
                </c:pt>
                <c:pt idx="444">
                  <c:v>5.7590725517684405</c:v>
                </c:pt>
                <c:pt idx="445">
                  <c:v>6.0444168401681964</c:v>
                </c:pt>
                <c:pt idx="446">
                  <c:v>6.3547489509446677</c:v>
                </c:pt>
                <c:pt idx="447">
                  <c:v>6.9898113524332075</c:v>
                </c:pt>
                <c:pt idx="448">
                  <c:v>7.9050296246750804</c:v>
                </c:pt>
                <c:pt idx="449">
                  <c:v>8.0680696650460959</c:v>
                </c:pt>
                <c:pt idx="450">
                  <c:v>10.901357069111327</c:v>
                </c:pt>
                <c:pt idx="451">
                  <c:v>11.309842628980732</c:v>
                </c:pt>
                <c:pt idx="452">
                  <c:v>12.415321055709683</c:v>
                </c:pt>
                <c:pt idx="453">
                  <c:v>15.64632863022689</c:v>
                </c:pt>
                <c:pt idx="454">
                  <c:v>18.463237380129613</c:v>
                </c:pt>
                <c:pt idx="455">
                  <c:v>19.227538228374215</c:v>
                </c:pt>
                <c:pt idx="456">
                  <c:v>20.314277748130735</c:v>
                </c:pt>
                <c:pt idx="457">
                  <c:v>20.795546788397587</c:v>
                </c:pt>
                <c:pt idx="458">
                  <c:v>21.991854531786885</c:v>
                </c:pt>
                <c:pt idx="459">
                  <c:v>22.278532355036077</c:v>
                </c:pt>
                <c:pt idx="460">
                  <c:v>22.370887719986058</c:v>
                </c:pt>
                <c:pt idx="461">
                  <c:v>23.111485425059072</c:v>
                </c:pt>
                <c:pt idx="462">
                  <c:v>24.085290004138187</c:v>
                </c:pt>
                <c:pt idx="463">
                  <c:v>24.484965784715314</c:v>
                </c:pt>
                <c:pt idx="464">
                  <c:v>24.825948857230287</c:v>
                </c:pt>
                <c:pt idx="465">
                  <c:v>24.961097170750691</c:v>
                </c:pt>
                <c:pt idx="466">
                  <c:v>26.083572500258015</c:v>
                </c:pt>
                <c:pt idx="467">
                  <c:v>26.339439080946249</c:v>
                </c:pt>
                <c:pt idx="468">
                  <c:v>26.414592358241862</c:v>
                </c:pt>
                <c:pt idx="469">
                  <c:v>26.48694951685593</c:v>
                </c:pt>
                <c:pt idx="470">
                  <c:v>27.176698596345886</c:v>
                </c:pt>
                <c:pt idx="471">
                  <c:v>28.139649252419986</c:v>
                </c:pt>
                <c:pt idx="472">
                  <c:v>29.79012946335024</c:v>
                </c:pt>
                <c:pt idx="473">
                  <c:v>30.238070959585457</c:v>
                </c:pt>
                <c:pt idx="474">
                  <c:v>31.008472235576846</c:v>
                </c:pt>
                <c:pt idx="475">
                  <c:v>31.881105043165917</c:v>
                </c:pt>
                <c:pt idx="476">
                  <c:v>32.69663253818635</c:v>
                </c:pt>
                <c:pt idx="477">
                  <c:v>32.717614106187284</c:v>
                </c:pt>
                <c:pt idx="478">
                  <c:v>33.161331018396595</c:v>
                </c:pt>
                <c:pt idx="479">
                  <c:v>33.333535881558419</c:v>
                </c:pt>
                <c:pt idx="480">
                  <c:v>33.770621985668186</c:v>
                </c:pt>
                <c:pt idx="481">
                  <c:v>34.361779653783742</c:v>
                </c:pt>
                <c:pt idx="482">
                  <c:v>35.069027520943564</c:v>
                </c:pt>
                <c:pt idx="483">
                  <c:v>36.647298734255855</c:v>
                </c:pt>
                <c:pt idx="484">
                  <c:v>37.007772975745866</c:v>
                </c:pt>
                <c:pt idx="485">
                  <c:v>37.957318536402454</c:v>
                </c:pt>
                <c:pt idx="486">
                  <c:v>38.979841199948169</c:v>
                </c:pt>
                <c:pt idx="487">
                  <c:v>42.026584889388687</c:v>
                </c:pt>
                <c:pt idx="488">
                  <c:v>42.943570426567931</c:v>
                </c:pt>
                <c:pt idx="489">
                  <c:v>43.912717436160165</c:v>
                </c:pt>
                <c:pt idx="490">
                  <c:v>45.483082072309116</c:v>
                </c:pt>
                <c:pt idx="491">
                  <c:v>45.671394998657888</c:v>
                </c:pt>
                <c:pt idx="492">
                  <c:v>45.956508610417586</c:v>
                </c:pt>
                <c:pt idx="493">
                  <c:v>46.506822588444265</c:v>
                </c:pt>
                <c:pt idx="494">
                  <c:v>47.207294553549218</c:v>
                </c:pt>
                <c:pt idx="495">
                  <c:v>48.232464857214836</c:v>
                </c:pt>
                <c:pt idx="496">
                  <c:v>49.165181442372159</c:v>
                </c:pt>
                <c:pt idx="497">
                  <c:v>51.101129835717074</c:v>
                </c:pt>
                <c:pt idx="498">
                  <c:v>51.466446521558282</c:v>
                </c:pt>
                <c:pt idx="499">
                  <c:v>53.313004917545186</c:v>
                </c:pt>
                <c:pt idx="500">
                  <c:v>54.272609308491155</c:v>
                </c:pt>
                <c:pt idx="501">
                  <c:v>55.453102199458954</c:v>
                </c:pt>
                <c:pt idx="502">
                  <c:v>56.541831182898932</c:v>
                </c:pt>
                <c:pt idx="503">
                  <c:v>56.837744089418266</c:v>
                </c:pt>
                <c:pt idx="504">
                  <c:v>57.165159413015317</c:v>
                </c:pt>
                <c:pt idx="505">
                  <c:v>57.516404896218774</c:v>
                </c:pt>
                <c:pt idx="506">
                  <c:v>57.968087226758144</c:v>
                </c:pt>
                <c:pt idx="507">
                  <c:v>58.122592173509474</c:v>
                </c:pt>
                <c:pt idx="508">
                  <c:v>58.85279881572751</c:v>
                </c:pt>
                <c:pt idx="509">
                  <c:v>58.97949511430761</c:v>
                </c:pt>
                <c:pt idx="510">
                  <c:v>59.091988424017472</c:v>
                </c:pt>
                <c:pt idx="511">
                  <c:v>59.436499445413574</c:v>
                </c:pt>
                <c:pt idx="512">
                  <c:v>62.851398728640561</c:v>
                </c:pt>
                <c:pt idx="513">
                  <c:v>63.007064529842864</c:v>
                </c:pt>
                <c:pt idx="514">
                  <c:v>63.154879090021495</c:v>
                </c:pt>
                <c:pt idx="515">
                  <c:v>63.711299789673831</c:v>
                </c:pt>
                <c:pt idx="516">
                  <c:v>71.524337874339835</c:v>
                </c:pt>
                <c:pt idx="517">
                  <c:v>73.339863741918634</c:v>
                </c:pt>
                <c:pt idx="518">
                  <c:v>74.246598061291479</c:v>
                </c:pt>
                <c:pt idx="519">
                  <c:v>74.745059399409911</c:v>
                </c:pt>
                <c:pt idx="520">
                  <c:v>75.484896371697687</c:v>
                </c:pt>
                <c:pt idx="521">
                  <c:v>76.076811820765215</c:v>
                </c:pt>
                <c:pt idx="522">
                  <c:v>76.942937571474431</c:v>
                </c:pt>
                <c:pt idx="523">
                  <c:v>77.75592877051804</c:v>
                </c:pt>
                <c:pt idx="524">
                  <c:v>78.572829714449654</c:v>
                </c:pt>
                <c:pt idx="525">
                  <c:v>79.659100750410289</c:v>
                </c:pt>
                <c:pt idx="526">
                  <c:v>79.907780348547021</c:v>
                </c:pt>
                <c:pt idx="527">
                  <c:v>81.80084279446055</c:v>
                </c:pt>
                <c:pt idx="528">
                  <c:v>84.574449229675338</c:v>
                </c:pt>
                <c:pt idx="529">
                  <c:v>85.226611486365982</c:v>
                </c:pt>
                <c:pt idx="530">
                  <c:v>85.330602700052623</c:v>
                </c:pt>
                <c:pt idx="531">
                  <c:v>86.307160296803886</c:v>
                </c:pt>
                <c:pt idx="532">
                  <c:v>87.209628188476927</c:v>
                </c:pt>
                <c:pt idx="533">
                  <c:v>87.669374022438205</c:v>
                </c:pt>
                <c:pt idx="534">
                  <c:v>88.141939340039244</c:v>
                </c:pt>
                <c:pt idx="535">
                  <c:v>88.225786627300295</c:v>
                </c:pt>
                <c:pt idx="536">
                  <c:v>88.546738878777433</c:v>
                </c:pt>
                <c:pt idx="537">
                  <c:v>88.819946795634678</c:v>
                </c:pt>
                <c:pt idx="538">
                  <c:v>89.033967096544075</c:v>
                </c:pt>
                <c:pt idx="539">
                  <c:v>89.499787480489431</c:v>
                </c:pt>
                <c:pt idx="540">
                  <c:v>89.745278150666309</c:v>
                </c:pt>
                <c:pt idx="541">
                  <c:v>90.178140797672313</c:v>
                </c:pt>
                <c:pt idx="542">
                  <c:v>91.526107194981705</c:v>
                </c:pt>
                <c:pt idx="543">
                  <c:v>93.120390354316442</c:v>
                </c:pt>
                <c:pt idx="544">
                  <c:v>94.556182295976214</c:v>
                </c:pt>
                <c:pt idx="545">
                  <c:v>94.749416957884023</c:v>
                </c:pt>
                <c:pt idx="546">
                  <c:v>97.397308945772238</c:v>
                </c:pt>
                <c:pt idx="547">
                  <c:v>98.277594432934166</c:v>
                </c:pt>
                <c:pt idx="548">
                  <c:v>98.653108639053244</c:v>
                </c:pt>
                <c:pt idx="549">
                  <c:v>98.867462091311609</c:v>
                </c:pt>
                <c:pt idx="550">
                  <c:v>99.107189106027363</c:v>
                </c:pt>
                <c:pt idx="551">
                  <c:v>99.602482725479604</c:v>
                </c:pt>
                <c:pt idx="552">
                  <c:v>100.13999051675182</c:v>
                </c:pt>
                <c:pt idx="553">
                  <c:v>101.118380554959</c:v>
                </c:pt>
                <c:pt idx="554">
                  <c:v>101.35869597619148</c:v>
                </c:pt>
                <c:pt idx="555">
                  <c:v>101.44877835478292</c:v>
                </c:pt>
                <c:pt idx="556">
                  <c:v>101.61722551935327</c:v>
                </c:pt>
                <c:pt idx="557">
                  <c:v>101.64311270349481</c:v>
                </c:pt>
                <c:pt idx="558">
                  <c:v>101.85528525189693</c:v>
                </c:pt>
                <c:pt idx="559">
                  <c:v>102.52776771430672</c:v>
                </c:pt>
                <c:pt idx="560">
                  <c:v>102.79937358328243</c:v>
                </c:pt>
                <c:pt idx="561">
                  <c:v>103.24552922062321</c:v>
                </c:pt>
                <c:pt idx="562">
                  <c:v>103.74542093308355</c:v>
                </c:pt>
                <c:pt idx="563">
                  <c:v>103.99097758731477</c:v>
                </c:pt>
                <c:pt idx="564">
                  <c:v>104.05845807675996</c:v>
                </c:pt>
                <c:pt idx="565">
                  <c:v>105.45269597797505</c:v>
                </c:pt>
                <c:pt idx="566">
                  <c:v>105.97772188715498</c:v>
                </c:pt>
                <c:pt idx="567">
                  <c:v>106.13679395449617</c:v>
                </c:pt>
                <c:pt idx="568">
                  <c:v>106.26598987457874</c:v>
                </c:pt>
                <c:pt idx="569">
                  <c:v>106.56755420229274</c:v>
                </c:pt>
                <c:pt idx="570">
                  <c:v>109.37386225800856</c:v>
                </c:pt>
                <c:pt idx="571">
                  <c:v>110.1549866860214</c:v>
                </c:pt>
                <c:pt idx="572">
                  <c:v>110.48635986984937</c:v>
                </c:pt>
                <c:pt idx="573">
                  <c:v>111.37116893704206</c:v>
                </c:pt>
                <c:pt idx="574">
                  <c:v>112.54171602201222</c:v>
                </c:pt>
                <c:pt idx="575">
                  <c:v>112.61706362808491</c:v>
                </c:pt>
                <c:pt idx="576">
                  <c:v>112.63494785121202</c:v>
                </c:pt>
                <c:pt idx="577">
                  <c:v>112.89540135535844</c:v>
                </c:pt>
                <c:pt idx="578">
                  <c:v>113.54314972383963</c:v>
                </c:pt>
                <c:pt idx="579">
                  <c:v>114.00936294895382</c:v>
                </c:pt>
                <c:pt idx="580">
                  <c:v>114.84975767498781</c:v>
                </c:pt>
                <c:pt idx="581">
                  <c:v>114.89083574872984</c:v>
                </c:pt>
                <c:pt idx="582">
                  <c:v>116.90889139409592</c:v>
                </c:pt>
                <c:pt idx="583">
                  <c:v>117.04955956093636</c:v>
                </c:pt>
                <c:pt idx="584">
                  <c:v>117.48696165826186</c:v>
                </c:pt>
                <c:pt idx="585">
                  <c:v>117.54400602801525</c:v>
                </c:pt>
                <c:pt idx="586">
                  <c:v>117.56826698614623</c:v>
                </c:pt>
                <c:pt idx="587">
                  <c:v>117.72819655543299</c:v>
                </c:pt>
                <c:pt idx="588">
                  <c:v>118.09160512728249</c:v>
                </c:pt>
                <c:pt idx="589">
                  <c:v>119.16139860263138</c:v>
                </c:pt>
                <c:pt idx="590">
                  <c:v>120.30934704006086</c:v>
                </c:pt>
                <c:pt idx="591">
                  <c:v>121.03448821659822</c:v>
                </c:pt>
                <c:pt idx="592">
                  <c:v>121.15226578679903</c:v>
                </c:pt>
                <c:pt idx="593">
                  <c:v>124.42349857545469</c:v>
                </c:pt>
                <c:pt idx="594">
                  <c:v>125.76811405496846</c:v>
                </c:pt>
                <c:pt idx="595">
                  <c:v>126.40930833746188</c:v>
                </c:pt>
                <c:pt idx="596">
                  <c:v>127.93478105823124</c:v>
                </c:pt>
                <c:pt idx="597">
                  <c:v>128.79322536204018</c:v>
                </c:pt>
                <c:pt idx="598">
                  <c:v>129.29325022618832</c:v>
                </c:pt>
                <c:pt idx="599">
                  <c:v>129.47217796626228</c:v>
                </c:pt>
                <c:pt idx="600">
                  <c:v>129.48690619548142</c:v>
                </c:pt>
                <c:pt idx="601">
                  <c:v>130.11698773472563</c:v>
                </c:pt>
                <c:pt idx="602">
                  <c:v>130.66670498651365</c:v>
                </c:pt>
                <c:pt idx="603">
                  <c:v>132.22913334910481</c:v>
                </c:pt>
                <c:pt idx="604">
                  <c:v>133.25055348463957</c:v>
                </c:pt>
                <c:pt idx="605">
                  <c:v>133.52614815613742</c:v>
                </c:pt>
                <c:pt idx="606">
                  <c:v>133.93575353177494</c:v>
                </c:pt>
                <c:pt idx="607">
                  <c:v>134.56897694473537</c:v>
                </c:pt>
                <c:pt idx="608">
                  <c:v>134.83433826826877</c:v>
                </c:pt>
                <c:pt idx="609">
                  <c:v>136.09233381022386</c:v>
                </c:pt>
                <c:pt idx="610">
                  <c:v>136.27720636137383</c:v>
                </c:pt>
                <c:pt idx="611">
                  <c:v>136.49318904764459</c:v>
                </c:pt>
                <c:pt idx="612">
                  <c:v>139.3279778577371</c:v>
                </c:pt>
                <c:pt idx="613">
                  <c:v>140.28761993123044</c:v>
                </c:pt>
                <c:pt idx="614">
                  <c:v>140.33738365325553</c:v>
                </c:pt>
                <c:pt idx="615">
                  <c:v>141.44939054526731</c:v>
                </c:pt>
                <c:pt idx="616">
                  <c:v>141.93488572727529</c:v>
                </c:pt>
                <c:pt idx="617">
                  <c:v>142.28904599371435</c:v>
                </c:pt>
                <c:pt idx="618">
                  <c:v>142.89970212591834</c:v>
                </c:pt>
                <c:pt idx="619">
                  <c:v>145.06685176023439</c:v>
                </c:pt>
                <c:pt idx="620">
                  <c:v>145.80673907770051</c:v>
                </c:pt>
                <c:pt idx="621">
                  <c:v>146.26921185029369</c:v>
                </c:pt>
                <c:pt idx="622">
                  <c:v>146.525702531344</c:v>
                </c:pt>
                <c:pt idx="623">
                  <c:v>146.99956132372427</c:v>
                </c:pt>
                <c:pt idx="624">
                  <c:v>147.45043852997514</c:v>
                </c:pt>
                <c:pt idx="625">
                  <c:v>148.38598270793136</c:v>
                </c:pt>
                <c:pt idx="626">
                  <c:v>149.04680483408538</c:v>
                </c:pt>
                <c:pt idx="627">
                  <c:v>149.25218963479711</c:v>
                </c:pt>
                <c:pt idx="628">
                  <c:v>149.9418389091361</c:v>
                </c:pt>
                <c:pt idx="629">
                  <c:v>150.25217424832863</c:v>
                </c:pt>
                <c:pt idx="630">
                  <c:v>150.47232724703736</c:v>
                </c:pt>
                <c:pt idx="631">
                  <c:v>151.22037987081421</c:v>
                </c:pt>
                <c:pt idx="632">
                  <c:v>152.43867498835334</c:v>
                </c:pt>
                <c:pt idx="633">
                  <c:v>152.54009037921787</c:v>
                </c:pt>
                <c:pt idx="634">
                  <c:v>153.15563244485838</c:v>
                </c:pt>
                <c:pt idx="635">
                  <c:v>153.55988944650198</c:v>
                </c:pt>
                <c:pt idx="636">
                  <c:v>154.74969142112786</c:v>
                </c:pt>
                <c:pt idx="637">
                  <c:v>154.81788073191001</c:v>
                </c:pt>
                <c:pt idx="638">
                  <c:v>154.97591871535042</c:v>
                </c:pt>
                <c:pt idx="639">
                  <c:v>156.67102506578976</c:v>
                </c:pt>
                <c:pt idx="640">
                  <c:v>157.01398954280558</c:v>
                </c:pt>
                <c:pt idx="641">
                  <c:v>157.66060336222199</c:v>
                </c:pt>
                <c:pt idx="642">
                  <c:v>157.74306875055663</c:v>
                </c:pt>
                <c:pt idx="643">
                  <c:v>157.79475210397868</c:v>
                </c:pt>
                <c:pt idx="644">
                  <c:v>158.51976116496553</c:v>
                </c:pt>
                <c:pt idx="645">
                  <c:v>158.89188419608217</c:v>
                </c:pt>
                <c:pt idx="646">
                  <c:v>158.95334754459964</c:v>
                </c:pt>
                <c:pt idx="647">
                  <c:v>159.42273889450826</c:v>
                </c:pt>
                <c:pt idx="648">
                  <c:v>159.64349241932177</c:v>
                </c:pt>
                <c:pt idx="649">
                  <c:v>160.25344360769486</c:v>
                </c:pt>
                <c:pt idx="650">
                  <c:v>160.39109592300156</c:v>
                </c:pt>
                <c:pt idx="651">
                  <c:v>162.94486547051292</c:v>
                </c:pt>
                <c:pt idx="652">
                  <c:v>163.11812031872159</c:v>
                </c:pt>
                <c:pt idx="653">
                  <c:v>164.0057065040528</c:v>
                </c:pt>
                <c:pt idx="654">
                  <c:v>165.37139980247775</c:v>
                </c:pt>
                <c:pt idx="655">
                  <c:v>166.13193069352747</c:v>
                </c:pt>
                <c:pt idx="656">
                  <c:v>167.14381405606036</c:v>
                </c:pt>
                <c:pt idx="657">
                  <c:v>167.46838448291783</c:v>
                </c:pt>
                <c:pt idx="658">
                  <c:v>169.03374694056856</c:v>
                </c:pt>
                <c:pt idx="659">
                  <c:v>169.32514267551778</c:v>
                </c:pt>
                <c:pt idx="660">
                  <c:v>170.46421734770138</c:v>
                </c:pt>
                <c:pt idx="661">
                  <c:v>172.70776424256292</c:v>
                </c:pt>
                <c:pt idx="662">
                  <c:v>172.94057605294165</c:v>
                </c:pt>
                <c:pt idx="663">
                  <c:v>173.311575829297</c:v>
                </c:pt>
                <c:pt idx="664">
                  <c:v>174.32976682484787</c:v>
                </c:pt>
                <c:pt idx="665">
                  <c:v>175.31678404747618</c:v>
                </c:pt>
                <c:pt idx="666">
                  <c:v>175.35864899739681</c:v>
                </c:pt>
                <c:pt idx="667">
                  <c:v>176.82601316506589</c:v>
                </c:pt>
                <c:pt idx="668">
                  <c:v>178.15562761164256</c:v>
                </c:pt>
                <c:pt idx="669">
                  <c:v>178.55989627287272</c:v>
                </c:pt>
                <c:pt idx="670">
                  <c:v>178.72474636442439</c:v>
                </c:pt>
                <c:pt idx="671">
                  <c:v>179.8200876250703</c:v>
                </c:pt>
                <c:pt idx="672">
                  <c:v>180.39223083552861</c:v>
                </c:pt>
                <c:pt idx="673">
                  <c:v>181.5014085878629</c:v>
                </c:pt>
                <c:pt idx="674">
                  <c:v>181.91074852702332</c:v>
                </c:pt>
                <c:pt idx="675">
                  <c:v>184.52443197283719</c:v>
                </c:pt>
                <c:pt idx="676">
                  <c:v>184.57437838295482</c:v>
                </c:pt>
                <c:pt idx="677">
                  <c:v>185.18693444692144</c:v>
                </c:pt>
                <c:pt idx="678">
                  <c:v>185.41668552291776</c:v>
                </c:pt>
                <c:pt idx="679">
                  <c:v>185.6254619007932</c:v>
                </c:pt>
                <c:pt idx="680">
                  <c:v>185.88180990598721</c:v>
                </c:pt>
                <c:pt idx="681">
                  <c:v>186.24121226589705</c:v>
                </c:pt>
                <c:pt idx="682">
                  <c:v>186.26440393804569</c:v>
                </c:pt>
                <c:pt idx="683">
                  <c:v>186.73489841803166</c:v>
                </c:pt>
                <c:pt idx="684">
                  <c:v>187.15770373926716</c:v>
                </c:pt>
                <c:pt idx="685">
                  <c:v>187.81660761274088</c:v>
                </c:pt>
                <c:pt idx="686">
                  <c:v>188.7460995105339</c:v>
                </c:pt>
                <c:pt idx="687">
                  <c:v>188.87405834141828</c:v>
                </c:pt>
                <c:pt idx="688">
                  <c:v>189.3178238559658</c:v>
                </c:pt>
                <c:pt idx="689">
                  <c:v>189.60842740157932</c:v>
                </c:pt>
                <c:pt idx="690">
                  <c:v>189.99049131991524</c:v>
                </c:pt>
                <c:pt idx="691">
                  <c:v>191.07797667953764</c:v>
                </c:pt>
                <c:pt idx="692">
                  <c:v>191.53672958433435</c:v>
                </c:pt>
                <c:pt idx="693">
                  <c:v>192.37301162877793</c:v>
                </c:pt>
                <c:pt idx="694">
                  <c:v>193.50214100400262</c:v>
                </c:pt>
                <c:pt idx="695">
                  <c:v>194.0990839131573</c:v>
                </c:pt>
                <c:pt idx="696">
                  <c:v>194.66485387057583</c:v>
                </c:pt>
                <c:pt idx="697">
                  <c:v>195.12905059211243</c:v>
                </c:pt>
                <c:pt idx="698">
                  <c:v>195.58884507657876</c:v>
                </c:pt>
                <c:pt idx="699">
                  <c:v>195.75192519024222</c:v>
                </c:pt>
                <c:pt idx="700">
                  <c:v>196.08950837862358</c:v>
                </c:pt>
                <c:pt idx="701">
                  <c:v>196.98105158353701</c:v>
                </c:pt>
                <c:pt idx="702">
                  <c:v>198.27358420132896</c:v>
                </c:pt>
                <c:pt idx="703">
                  <c:v>199.5348638737587</c:v>
                </c:pt>
                <c:pt idx="704">
                  <c:v>199.89370186595625</c:v>
                </c:pt>
                <c:pt idx="705">
                  <c:v>200.70111745341183</c:v>
                </c:pt>
                <c:pt idx="706">
                  <c:v>201.31836180719347</c:v>
                </c:pt>
                <c:pt idx="707">
                  <c:v>201.86002813321375</c:v>
                </c:pt>
                <c:pt idx="708">
                  <c:v>202.56600445246204</c:v>
                </c:pt>
                <c:pt idx="709">
                  <c:v>203.39816749944021</c:v>
                </c:pt>
                <c:pt idx="710">
                  <c:v>203.44430092538914</c:v>
                </c:pt>
                <c:pt idx="711">
                  <c:v>204.23872707837018</c:v>
                </c:pt>
                <c:pt idx="712">
                  <c:v>204.47055842256668</c:v>
                </c:pt>
                <c:pt idx="713">
                  <c:v>204.69196734967136</c:v>
                </c:pt>
                <c:pt idx="714">
                  <c:v>205.76339386087329</c:v>
                </c:pt>
                <c:pt idx="715">
                  <c:v>205.9769950033633</c:v>
                </c:pt>
                <c:pt idx="716">
                  <c:v>206.23428424443227</c:v>
                </c:pt>
                <c:pt idx="717">
                  <c:v>206.24717230536771</c:v>
                </c:pt>
                <c:pt idx="718">
                  <c:v>207.19944519271758</c:v>
                </c:pt>
                <c:pt idx="719">
                  <c:v>207.8382634225718</c:v>
                </c:pt>
                <c:pt idx="720">
                  <c:v>208.07969232909181</c:v>
                </c:pt>
                <c:pt idx="721">
                  <c:v>208.4306297184803</c:v>
                </c:pt>
                <c:pt idx="722">
                  <c:v>213.04419980800321</c:v>
                </c:pt>
                <c:pt idx="723">
                  <c:v>213.10003150319426</c:v>
                </c:pt>
                <c:pt idx="724">
                  <c:v>213.17713031823405</c:v>
                </c:pt>
                <c:pt idx="725">
                  <c:v>214.06904667152412</c:v>
                </c:pt>
                <c:pt idx="726">
                  <c:v>214.28136292399449</c:v>
                </c:pt>
                <c:pt idx="727">
                  <c:v>214.4362753016303</c:v>
                </c:pt>
                <c:pt idx="728">
                  <c:v>216.70466302737532</c:v>
                </c:pt>
                <c:pt idx="729">
                  <c:v>217.25108883658413</c:v>
                </c:pt>
                <c:pt idx="730">
                  <c:v>217.54238362510841</c:v>
                </c:pt>
                <c:pt idx="731">
                  <c:v>217.56613201769505</c:v>
                </c:pt>
                <c:pt idx="732">
                  <c:v>217.64216148371634</c:v>
                </c:pt>
                <c:pt idx="733">
                  <c:v>217.94756097668687</c:v>
                </c:pt>
                <c:pt idx="734">
                  <c:v>220.04575035965991</c:v>
                </c:pt>
                <c:pt idx="735">
                  <c:v>221.25018095493397</c:v>
                </c:pt>
                <c:pt idx="736">
                  <c:v>221.39125702215551</c:v>
                </c:pt>
                <c:pt idx="737">
                  <c:v>221.88792494700647</c:v>
                </c:pt>
                <c:pt idx="738">
                  <c:v>223.12122965525032</c:v>
                </c:pt>
                <c:pt idx="739">
                  <c:v>223.1335464667809</c:v>
                </c:pt>
                <c:pt idx="740">
                  <c:v>224.41890431550109</c:v>
                </c:pt>
                <c:pt idx="741">
                  <c:v>225.47065095647304</c:v>
                </c:pt>
                <c:pt idx="742">
                  <c:v>225.59223330038003</c:v>
                </c:pt>
                <c:pt idx="743">
                  <c:v>225.76503343301647</c:v>
                </c:pt>
                <c:pt idx="744">
                  <c:v>227.42772262469589</c:v>
                </c:pt>
                <c:pt idx="745">
                  <c:v>227.8624335374061</c:v>
                </c:pt>
                <c:pt idx="746">
                  <c:v>228.07231376778691</c:v>
                </c:pt>
                <c:pt idx="747">
                  <c:v>228.37254096095694</c:v>
                </c:pt>
                <c:pt idx="748">
                  <c:v>229.21657178034093</c:v>
                </c:pt>
                <c:pt idx="749">
                  <c:v>229.52438599014386</c:v>
                </c:pt>
                <c:pt idx="750">
                  <c:v>229.59364642297987</c:v>
                </c:pt>
                <c:pt idx="751">
                  <c:v>230.63648437250959</c:v>
                </c:pt>
                <c:pt idx="752">
                  <c:v>230.705225231226</c:v>
                </c:pt>
                <c:pt idx="753">
                  <c:v>231.40777048936889</c:v>
                </c:pt>
                <c:pt idx="754">
                  <c:v>232.06296858622591</c:v>
                </c:pt>
                <c:pt idx="755">
                  <c:v>232.11459871572333</c:v>
                </c:pt>
                <c:pt idx="756">
                  <c:v>233.61136655713835</c:v>
                </c:pt>
                <c:pt idx="757">
                  <c:v>234.46775673964021</c:v>
                </c:pt>
                <c:pt idx="758">
                  <c:v>234.87153034846415</c:v>
                </c:pt>
                <c:pt idx="759">
                  <c:v>235.2086728443328</c:v>
                </c:pt>
                <c:pt idx="760">
                  <c:v>236.15652516781392</c:v>
                </c:pt>
                <c:pt idx="761">
                  <c:v>236.96869878688995</c:v>
                </c:pt>
                <c:pt idx="762">
                  <c:v>237.08891507276803</c:v>
                </c:pt>
                <c:pt idx="763">
                  <c:v>238.44013435580473</c:v>
                </c:pt>
                <c:pt idx="764">
                  <c:v>238.96574795654942</c:v>
                </c:pt>
                <c:pt idx="765">
                  <c:v>239.5416062278382</c:v>
                </c:pt>
                <c:pt idx="766">
                  <c:v>240.07569932521983</c:v>
                </c:pt>
                <c:pt idx="767">
                  <c:v>240.52246945032402</c:v>
                </c:pt>
                <c:pt idx="768">
                  <c:v>240.55600509605392</c:v>
                </c:pt>
                <c:pt idx="769">
                  <c:v>241.60573677208777</c:v>
                </c:pt>
                <c:pt idx="770">
                  <c:v>242.45141444599085</c:v>
                </c:pt>
                <c:pt idx="771">
                  <c:v>243.05462548987907</c:v>
                </c:pt>
                <c:pt idx="772">
                  <c:v>243.96802725565158</c:v>
                </c:pt>
                <c:pt idx="773">
                  <c:v>244.50106882246746</c:v>
                </c:pt>
                <c:pt idx="774">
                  <c:v>244.62912656813114</c:v>
                </c:pt>
                <c:pt idx="775">
                  <c:v>245.23584346428106</c:v>
                </c:pt>
                <c:pt idx="776">
                  <c:v>245.84187535691399</c:v>
                </c:pt>
                <c:pt idx="777">
                  <c:v>245.88011361109693</c:v>
                </c:pt>
                <c:pt idx="778">
                  <c:v>246.3987325066837</c:v>
                </c:pt>
                <c:pt idx="779">
                  <c:v>246.73529007615707</c:v>
                </c:pt>
                <c:pt idx="780">
                  <c:v>246.81927848857322</c:v>
                </c:pt>
                <c:pt idx="781">
                  <c:v>246.90146040024138</c:v>
                </c:pt>
                <c:pt idx="782">
                  <c:v>248.22759139692516</c:v>
                </c:pt>
                <c:pt idx="783">
                  <c:v>248.41910608974104</c:v>
                </c:pt>
                <c:pt idx="784">
                  <c:v>249.00243478145876</c:v>
                </c:pt>
                <c:pt idx="785">
                  <c:v>249.23429073879379</c:v>
                </c:pt>
                <c:pt idx="786">
                  <c:v>249.37894095614411</c:v>
                </c:pt>
                <c:pt idx="787">
                  <c:v>249.67141994582926</c:v>
                </c:pt>
                <c:pt idx="788">
                  <c:v>249.90355971732151</c:v>
                </c:pt>
                <c:pt idx="789">
                  <c:v>251.0415024750846</c:v>
                </c:pt>
                <c:pt idx="790">
                  <c:v>251.22220009049397</c:v>
                </c:pt>
                <c:pt idx="791">
                  <c:v>251.46740522050004</c:v>
                </c:pt>
                <c:pt idx="792">
                  <c:v>252.43683577141564</c:v>
                </c:pt>
                <c:pt idx="793">
                  <c:v>252.83251082190782</c:v>
                </c:pt>
                <c:pt idx="794">
                  <c:v>253.14337721978154</c:v>
                </c:pt>
                <c:pt idx="795">
                  <c:v>253.4557474712874</c:v>
                </c:pt>
                <c:pt idx="796">
                  <c:v>253.77508266604309</c:v>
                </c:pt>
                <c:pt idx="797">
                  <c:v>254.59171392035842</c:v>
                </c:pt>
                <c:pt idx="798">
                  <c:v>254.64903518766732</c:v>
                </c:pt>
                <c:pt idx="799">
                  <c:v>254.85740920919307</c:v>
                </c:pt>
                <c:pt idx="800">
                  <c:v>255.6569607281217</c:v>
                </c:pt>
                <c:pt idx="801">
                  <c:v>256.53426806064817</c:v>
                </c:pt>
                <c:pt idx="802">
                  <c:v>257.03418982505445</c:v>
                </c:pt>
                <c:pt idx="803">
                  <c:v>258.22860171916</c:v>
                </c:pt>
                <c:pt idx="804">
                  <c:v>259.37913988698801</c:v>
                </c:pt>
                <c:pt idx="805">
                  <c:v>259.50778239982719</c:v>
                </c:pt>
                <c:pt idx="806">
                  <c:v>259.59465433242349</c:v>
                </c:pt>
                <c:pt idx="807">
                  <c:v>259.87645656710083</c:v>
                </c:pt>
                <c:pt idx="808">
                  <c:v>260.17531635792693</c:v>
                </c:pt>
                <c:pt idx="809">
                  <c:v>261.38136358452084</c:v>
                </c:pt>
                <c:pt idx="810">
                  <c:v>261.48595738572385</c:v>
                </c:pt>
                <c:pt idx="811">
                  <c:v>262.12955515641625</c:v>
                </c:pt>
                <c:pt idx="812">
                  <c:v>262.79444043345302</c:v>
                </c:pt>
                <c:pt idx="813">
                  <c:v>263.65266909978436</c:v>
                </c:pt>
                <c:pt idx="814">
                  <c:v>263.80310636528793</c:v>
                </c:pt>
                <c:pt idx="815">
                  <c:v>263.93199142500362</c:v>
                </c:pt>
                <c:pt idx="816">
                  <c:v>264.38282437307953</c:v>
                </c:pt>
                <c:pt idx="817">
                  <c:v>264.57055705907351</c:v>
                </c:pt>
                <c:pt idx="818">
                  <c:v>265.3662638676451</c:v>
                </c:pt>
                <c:pt idx="819">
                  <c:v>265.6449830503052</c:v>
                </c:pt>
                <c:pt idx="820">
                  <c:v>265.80958159067177</c:v>
                </c:pt>
                <c:pt idx="821">
                  <c:v>266.80662299116011</c:v>
                </c:pt>
                <c:pt idx="822">
                  <c:v>267.26960602717918</c:v>
                </c:pt>
                <c:pt idx="823">
                  <c:v>267.6637585841836</c:v>
                </c:pt>
                <c:pt idx="824">
                  <c:v>267.81208525144848</c:v>
                </c:pt>
                <c:pt idx="825">
                  <c:v>268.54879031646669</c:v>
                </c:pt>
                <c:pt idx="826">
                  <c:v>268.65269817918124</c:v>
                </c:pt>
                <c:pt idx="827">
                  <c:v>269.04914383563664</c:v>
                </c:pt>
                <c:pt idx="828">
                  <c:v>272.39721468119296</c:v>
                </c:pt>
                <c:pt idx="829">
                  <c:v>273.30105957305932</c:v>
                </c:pt>
                <c:pt idx="830">
                  <c:v>273.65975169262674</c:v>
                </c:pt>
                <c:pt idx="831">
                  <c:v>273.78940109699124</c:v>
                </c:pt>
                <c:pt idx="832">
                  <c:v>273.95993090973116</c:v>
                </c:pt>
                <c:pt idx="833">
                  <c:v>275.39212831452187</c:v>
                </c:pt>
                <c:pt idx="834">
                  <c:v>276.77905746715714</c:v>
                </c:pt>
                <c:pt idx="835">
                  <c:v>277.21840706707462</c:v>
                </c:pt>
                <c:pt idx="836">
                  <c:v>277.97160171754604</c:v>
                </c:pt>
                <c:pt idx="837">
                  <c:v>277.9889722487851</c:v>
                </c:pt>
                <c:pt idx="838">
                  <c:v>278.87098778304971</c:v>
                </c:pt>
                <c:pt idx="839">
                  <c:v>279.09971503541692</c:v>
                </c:pt>
                <c:pt idx="840">
                  <c:v>279.5905871988798</c:v>
                </c:pt>
                <c:pt idx="841">
                  <c:v>280.86355263868882</c:v>
                </c:pt>
                <c:pt idx="842">
                  <c:v>281.18547998249414</c:v>
                </c:pt>
                <c:pt idx="843">
                  <c:v>281.85074411104506</c:v>
                </c:pt>
                <c:pt idx="844">
                  <c:v>282.01933779360752</c:v>
                </c:pt>
                <c:pt idx="845">
                  <c:v>282.28806955724212</c:v>
                </c:pt>
                <c:pt idx="846">
                  <c:v>282.46565477989498</c:v>
                </c:pt>
                <c:pt idx="847">
                  <c:v>282.75345670972365</c:v>
                </c:pt>
                <c:pt idx="848">
                  <c:v>283.76159693341924</c:v>
                </c:pt>
                <c:pt idx="849">
                  <c:v>284.32030831986413</c:v>
                </c:pt>
                <c:pt idx="850">
                  <c:v>284.49575010538956</c:v>
                </c:pt>
                <c:pt idx="851">
                  <c:v>284.69702039212734</c:v>
                </c:pt>
                <c:pt idx="852">
                  <c:v>285.63520601810524</c:v>
                </c:pt>
                <c:pt idx="853">
                  <c:v>285.87221970794326</c:v>
                </c:pt>
                <c:pt idx="854">
                  <c:v>286.60316193320887</c:v>
                </c:pt>
                <c:pt idx="855">
                  <c:v>286.75867956440197</c:v>
                </c:pt>
                <c:pt idx="856">
                  <c:v>287.05283632128612</c:v>
                </c:pt>
                <c:pt idx="857">
                  <c:v>288.58342055272078</c:v>
                </c:pt>
                <c:pt idx="858">
                  <c:v>289.89634610609573</c:v>
                </c:pt>
                <c:pt idx="859">
                  <c:v>290.4490028369828</c:v>
                </c:pt>
                <c:pt idx="860">
                  <c:v>290.93718416247611</c:v>
                </c:pt>
                <c:pt idx="861">
                  <c:v>291.08136248207484</c:v>
                </c:pt>
                <c:pt idx="862">
                  <c:v>291.20689392069744</c:v>
                </c:pt>
                <c:pt idx="863">
                  <c:v>291.67775862297185</c:v>
                </c:pt>
                <c:pt idx="864">
                  <c:v>292.50168517953443</c:v>
                </c:pt>
                <c:pt idx="865">
                  <c:v>293.21212458773334</c:v>
                </c:pt>
                <c:pt idx="866">
                  <c:v>293.2656288900389</c:v>
                </c:pt>
                <c:pt idx="867">
                  <c:v>295.12903922420446</c:v>
                </c:pt>
                <c:pt idx="868">
                  <c:v>296.01467014560239</c:v>
                </c:pt>
                <c:pt idx="869">
                  <c:v>296.11147118595727</c:v>
                </c:pt>
                <c:pt idx="870">
                  <c:v>297.24057121512215</c:v>
                </c:pt>
                <c:pt idx="871">
                  <c:v>298.08999233986106</c:v>
                </c:pt>
                <c:pt idx="872">
                  <c:v>298.46509656679882</c:v>
                </c:pt>
                <c:pt idx="873">
                  <c:v>298.87787773563741</c:v>
                </c:pt>
                <c:pt idx="874">
                  <c:v>299.95119004159915</c:v>
                </c:pt>
                <c:pt idx="875">
                  <c:v>301.58774922733846</c:v>
                </c:pt>
                <c:pt idx="876">
                  <c:v>301.82825624595171</c:v>
                </c:pt>
                <c:pt idx="877">
                  <c:v>301.87124657577169</c:v>
                </c:pt>
                <c:pt idx="878">
                  <c:v>302.13179663781648</c:v>
                </c:pt>
                <c:pt idx="879">
                  <c:v>302.70193858451967</c:v>
                </c:pt>
                <c:pt idx="880">
                  <c:v>302.9691969336136</c:v>
                </c:pt>
                <c:pt idx="881">
                  <c:v>304.78806002971942</c:v>
                </c:pt>
                <c:pt idx="882">
                  <c:v>306.77136932565372</c:v>
                </c:pt>
                <c:pt idx="883">
                  <c:v>306.90905069853579</c:v>
                </c:pt>
                <c:pt idx="884">
                  <c:v>306.95822806804517</c:v>
                </c:pt>
                <c:pt idx="885">
                  <c:v>307.00292369122508</c:v>
                </c:pt>
                <c:pt idx="886">
                  <c:v>307.29084659909586</c:v>
                </c:pt>
                <c:pt idx="887">
                  <c:v>307.39421990590381</c:v>
                </c:pt>
                <c:pt idx="888">
                  <c:v>308.25980969644934</c:v>
                </c:pt>
                <c:pt idx="889">
                  <c:v>308.2810744750077</c:v>
                </c:pt>
                <c:pt idx="890">
                  <c:v>308.84817334446416</c:v>
                </c:pt>
                <c:pt idx="891">
                  <c:v>309.22351254543082</c:v>
                </c:pt>
                <c:pt idx="892">
                  <c:v>310.25299757330231</c:v>
                </c:pt>
                <c:pt idx="893">
                  <c:v>310.27860293292906</c:v>
                </c:pt>
                <c:pt idx="894">
                  <c:v>310.27924046838234</c:v>
                </c:pt>
                <c:pt idx="895">
                  <c:v>310.94172110065483</c:v>
                </c:pt>
                <c:pt idx="896">
                  <c:v>311.33438881268376</c:v>
                </c:pt>
                <c:pt idx="897">
                  <c:v>311.35307515857858</c:v>
                </c:pt>
                <c:pt idx="898">
                  <c:v>312.62015950944715</c:v>
                </c:pt>
                <c:pt idx="899">
                  <c:v>314.02547392143424</c:v>
                </c:pt>
                <c:pt idx="900">
                  <c:v>315.1014255276159</c:v>
                </c:pt>
                <c:pt idx="901">
                  <c:v>316.41389158224956</c:v>
                </c:pt>
                <c:pt idx="902">
                  <c:v>316.47688045337418</c:v>
                </c:pt>
                <c:pt idx="903">
                  <c:v>317.0941187045255</c:v>
                </c:pt>
                <c:pt idx="904">
                  <c:v>317.84102236503986</c:v>
                </c:pt>
                <c:pt idx="905">
                  <c:v>317.99989430295955</c:v>
                </c:pt>
                <c:pt idx="906">
                  <c:v>319.64381404185406</c:v>
                </c:pt>
                <c:pt idx="907">
                  <c:v>322.08559122308179</c:v>
                </c:pt>
                <c:pt idx="908">
                  <c:v>323.22384076335857</c:v>
                </c:pt>
                <c:pt idx="909">
                  <c:v>323.72196987545794</c:v>
                </c:pt>
                <c:pt idx="910">
                  <c:v>324.58333748310451</c:v>
                </c:pt>
                <c:pt idx="911">
                  <c:v>324.80880791232357</c:v>
                </c:pt>
                <c:pt idx="912">
                  <c:v>324.92218594441147</c:v>
                </c:pt>
                <c:pt idx="913">
                  <c:v>325.17316979890347</c:v>
                </c:pt>
                <c:pt idx="914">
                  <c:v>325.45465312132274</c:v>
                </c:pt>
                <c:pt idx="915">
                  <c:v>326.09863215279256</c:v>
                </c:pt>
                <c:pt idx="916">
                  <c:v>326.13016641540889</c:v>
                </c:pt>
                <c:pt idx="917">
                  <c:v>326.5823441425182</c:v>
                </c:pt>
                <c:pt idx="918">
                  <c:v>327.09522325769922</c:v>
                </c:pt>
                <c:pt idx="919">
                  <c:v>328.00288414723491</c:v>
                </c:pt>
                <c:pt idx="920">
                  <c:v>328.17039912860673</c:v>
                </c:pt>
                <c:pt idx="921">
                  <c:v>328.77355371543945</c:v>
                </c:pt>
                <c:pt idx="922">
                  <c:v>328.80636795215651</c:v>
                </c:pt>
                <c:pt idx="923">
                  <c:v>330.06701195297228</c:v>
                </c:pt>
                <c:pt idx="924">
                  <c:v>333.26008953912878</c:v>
                </c:pt>
                <c:pt idx="925">
                  <c:v>333.30142722363598</c:v>
                </c:pt>
                <c:pt idx="926">
                  <c:v>333.54573984378385</c:v>
                </c:pt>
                <c:pt idx="927">
                  <c:v>333.88312874597977</c:v>
                </c:pt>
                <c:pt idx="928">
                  <c:v>333.93313983780445</c:v>
                </c:pt>
                <c:pt idx="929">
                  <c:v>334.37095248354399</c:v>
                </c:pt>
                <c:pt idx="930">
                  <c:v>335.69528577459005</c:v>
                </c:pt>
                <c:pt idx="931">
                  <c:v>336.03274096381938</c:v>
                </c:pt>
                <c:pt idx="932">
                  <c:v>336.05939543473869</c:v>
                </c:pt>
                <c:pt idx="933">
                  <c:v>336.38581809084189</c:v>
                </c:pt>
                <c:pt idx="934">
                  <c:v>336.47226396830683</c:v>
                </c:pt>
                <c:pt idx="935">
                  <c:v>336.86428713664554</c:v>
                </c:pt>
                <c:pt idx="936">
                  <c:v>337.27210350695532</c:v>
                </c:pt>
                <c:pt idx="937">
                  <c:v>338.12481695253337</c:v>
                </c:pt>
                <c:pt idx="938">
                  <c:v>338.13328447357981</c:v>
                </c:pt>
                <c:pt idx="939">
                  <c:v>338.67183620261949</c:v>
                </c:pt>
                <c:pt idx="940">
                  <c:v>338.97192808635918</c:v>
                </c:pt>
                <c:pt idx="941">
                  <c:v>339.56645806181859</c:v>
                </c:pt>
                <c:pt idx="942">
                  <c:v>340.10898218975126</c:v>
                </c:pt>
                <c:pt idx="943">
                  <c:v>340.26345031735946</c:v>
                </c:pt>
                <c:pt idx="944">
                  <c:v>340.30849713075895</c:v>
                </c:pt>
                <c:pt idx="945">
                  <c:v>340.47391869442799</c:v>
                </c:pt>
                <c:pt idx="946">
                  <c:v>341.6790834274816</c:v>
                </c:pt>
                <c:pt idx="947">
                  <c:v>343.07850076443538</c:v>
                </c:pt>
                <c:pt idx="948">
                  <c:v>343.17287844787461</c:v>
                </c:pt>
                <c:pt idx="949">
                  <c:v>343.89253572638881</c:v>
                </c:pt>
                <c:pt idx="950">
                  <c:v>345.61072091541973</c:v>
                </c:pt>
                <c:pt idx="951">
                  <c:v>345.96731256883231</c:v>
                </c:pt>
                <c:pt idx="952">
                  <c:v>346.91067117147577</c:v>
                </c:pt>
                <c:pt idx="953">
                  <c:v>347.26029024056243</c:v>
                </c:pt>
                <c:pt idx="954">
                  <c:v>347.46777441760241</c:v>
                </c:pt>
                <c:pt idx="955">
                  <c:v>348.16336715689158</c:v>
                </c:pt>
                <c:pt idx="956">
                  <c:v>348.23176535330731</c:v>
                </c:pt>
                <c:pt idx="957">
                  <c:v>348.63111972402021</c:v>
                </c:pt>
                <c:pt idx="958">
                  <c:v>348.82145725079135</c:v>
                </c:pt>
                <c:pt idx="959">
                  <c:v>349.09006606946605</c:v>
                </c:pt>
                <c:pt idx="960">
                  <c:v>350.33990812717002</c:v>
                </c:pt>
                <c:pt idx="961">
                  <c:v>350.400710180018</c:v>
                </c:pt>
                <c:pt idx="962">
                  <c:v>351.25725355599934</c:v>
                </c:pt>
                <c:pt idx="963">
                  <c:v>351.38351485674866</c:v>
                </c:pt>
                <c:pt idx="964">
                  <c:v>351.95205281354902</c:v>
                </c:pt>
                <c:pt idx="965">
                  <c:v>352.02491672435553</c:v>
                </c:pt>
                <c:pt idx="966">
                  <c:v>352.83605416895443</c:v>
                </c:pt>
                <c:pt idx="967">
                  <c:v>353.54369797125946</c:v>
                </c:pt>
                <c:pt idx="968">
                  <c:v>354.42913179546758</c:v>
                </c:pt>
                <c:pt idx="969">
                  <c:v>355.16049103118621</c:v>
                </c:pt>
                <c:pt idx="970">
                  <c:v>355.7943094428374</c:v>
                </c:pt>
                <c:pt idx="971">
                  <c:v>357.59817440696406</c:v>
                </c:pt>
                <c:pt idx="972">
                  <c:v>357.8185544048456</c:v>
                </c:pt>
                <c:pt idx="973">
                  <c:v>358.34879971467672</c:v>
                </c:pt>
                <c:pt idx="974">
                  <c:v>358.56618717126275</c:v>
                </c:pt>
                <c:pt idx="975">
                  <c:v>358.92691269377519</c:v>
                </c:pt>
                <c:pt idx="976">
                  <c:v>359.15944248310461</c:v>
                </c:pt>
                <c:pt idx="977">
                  <c:v>359.84347556841021</c:v>
                </c:pt>
                <c:pt idx="978">
                  <c:v>359.96235628115119</c:v>
                </c:pt>
                <c:pt idx="979">
                  <c:v>360.13062506314691</c:v>
                </c:pt>
                <c:pt idx="980">
                  <c:v>360.5175362338241</c:v>
                </c:pt>
                <c:pt idx="981">
                  <c:v>360.99313030536177</c:v>
                </c:pt>
                <c:pt idx="982">
                  <c:v>361.4809248002648</c:v>
                </c:pt>
                <c:pt idx="983">
                  <c:v>361.82591003849211</c:v>
                </c:pt>
                <c:pt idx="984">
                  <c:v>362.37156750363647</c:v>
                </c:pt>
                <c:pt idx="985">
                  <c:v>362.98612753490761</c:v>
                </c:pt>
                <c:pt idx="986">
                  <c:v>363.08056734592446</c:v>
                </c:pt>
                <c:pt idx="987">
                  <c:v>363.89327955305544</c:v>
                </c:pt>
                <c:pt idx="988">
                  <c:v>364.30091693709892</c:v>
                </c:pt>
                <c:pt idx="989">
                  <c:v>365.82643821261263</c:v>
                </c:pt>
                <c:pt idx="990">
                  <c:v>365.96793100877767</c:v>
                </c:pt>
                <c:pt idx="991">
                  <c:v>366.04284208722584</c:v>
                </c:pt>
                <c:pt idx="992">
                  <c:v>366.61308537674176</c:v>
                </c:pt>
                <c:pt idx="993">
                  <c:v>368.16891297459006</c:v>
                </c:pt>
                <c:pt idx="994">
                  <c:v>368.98805773453387</c:v>
                </c:pt>
                <c:pt idx="995">
                  <c:v>370.06490357713392</c:v>
                </c:pt>
                <c:pt idx="996">
                  <c:v>370.28732741555268</c:v>
                </c:pt>
                <c:pt idx="997">
                  <c:v>370.42722733226765</c:v>
                </c:pt>
                <c:pt idx="998">
                  <c:v>370.8185335988228</c:v>
                </c:pt>
                <c:pt idx="999">
                  <c:v>371.65705079656436</c:v>
                </c:pt>
                <c:pt idx="1000">
                  <c:v>371.72746927231492</c:v>
                </c:pt>
                <c:pt idx="1001">
                  <c:v>373.67313576936249</c:v>
                </c:pt>
                <c:pt idx="1002">
                  <c:v>373.71497937895492</c:v>
                </c:pt>
                <c:pt idx="1003">
                  <c:v>374.52702623896312</c:v>
                </c:pt>
                <c:pt idx="1004">
                  <c:v>374.58089473997734</c:v>
                </c:pt>
                <c:pt idx="1005">
                  <c:v>375.40007597433214</c:v>
                </c:pt>
                <c:pt idx="1006">
                  <c:v>376.10930171819655</c:v>
                </c:pt>
                <c:pt idx="1007">
                  <c:v>376.35893291769207</c:v>
                </c:pt>
                <c:pt idx="1008">
                  <c:v>376.51982214985856</c:v>
                </c:pt>
                <c:pt idx="1009">
                  <c:v>377.72348183630857</c:v>
                </c:pt>
                <c:pt idx="1010">
                  <c:v>377.99649174527713</c:v>
                </c:pt>
                <c:pt idx="1011">
                  <c:v>378.21825945401542</c:v>
                </c:pt>
                <c:pt idx="1012">
                  <c:v>378.27360409069297</c:v>
                </c:pt>
                <c:pt idx="1013">
                  <c:v>378.7642178088272</c:v>
                </c:pt>
                <c:pt idx="1014">
                  <c:v>379.19684530521045</c:v>
                </c:pt>
                <c:pt idx="1015">
                  <c:v>379.80483754893703</c:v>
                </c:pt>
                <c:pt idx="1016">
                  <c:v>380.01606664847623</c:v>
                </c:pt>
                <c:pt idx="1017">
                  <c:v>380.27435286350465</c:v>
                </c:pt>
                <c:pt idx="1018">
                  <c:v>380.68157079755474</c:v>
                </c:pt>
                <c:pt idx="1019">
                  <c:v>381.01659052271953</c:v>
                </c:pt>
                <c:pt idx="1020">
                  <c:v>381.19859645675751</c:v>
                </c:pt>
                <c:pt idx="1021">
                  <c:v>381.85144901351032</c:v>
                </c:pt>
                <c:pt idx="1022">
                  <c:v>382.23467210592662</c:v>
                </c:pt>
                <c:pt idx="1023">
                  <c:v>382.53148657023758</c:v>
                </c:pt>
                <c:pt idx="1024">
                  <c:v>382.71085576893256</c:v>
                </c:pt>
                <c:pt idx="1025">
                  <c:v>383.23799868271271</c:v>
                </c:pt>
                <c:pt idx="1026">
                  <c:v>383.67905782214802</c:v>
                </c:pt>
                <c:pt idx="1027">
                  <c:v>383.80487514756624</c:v>
                </c:pt>
                <c:pt idx="1028">
                  <c:v>384.3022955029046</c:v>
                </c:pt>
                <c:pt idx="1029">
                  <c:v>384.55690651638179</c:v>
                </c:pt>
                <c:pt idx="1030">
                  <c:v>386.66413904047477</c:v>
                </c:pt>
                <c:pt idx="1031">
                  <c:v>386.77050182696166</c:v>
                </c:pt>
                <c:pt idx="1032">
                  <c:v>386.82502867159019</c:v>
                </c:pt>
                <c:pt idx="1033">
                  <c:v>387.43244264081932</c:v>
                </c:pt>
                <c:pt idx="1034">
                  <c:v>388.42050254990318</c:v>
                </c:pt>
                <c:pt idx="1035">
                  <c:v>389.28896491297655</c:v>
                </c:pt>
                <c:pt idx="1036">
                  <c:v>389.70888757562443</c:v>
                </c:pt>
                <c:pt idx="1037">
                  <c:v>391.05867025721818</c:v>
                </c:pt>
                <c:pt idx="1038">
                  <c:v>391.43265824056925</c:v>
                </c:pt>
                <c:pt idx="1039">
                  <c:v>391.60483487927286</c:v>
                </c:pt>
                <c:pt idx="1040">
                  <c:v>391.71198041775369</c:v>
                </c:pt>
                <c:pt idx="1041">
                  <c:v>392.07672928569627</c:v>
                </c:pt>
                <c:pt idx="1042">
                  <c:v>392.62103218597622</c:v>
                </c:pt>
                <c:pt idx="1043">
                  <c:v>393.58353891847401</c:v>
                </c:pt>
                <c:pt idx="1044">
                  <c:v>393.70773762289809</c:v>
                </c:pt>
                <c:pt idx="1045">
                  <c:v>393.96989079383366</c:v>
                </c:pt>
                <c:pt idx="1046">
                  <c:v>394.42045571053859</c:v>
                </c:pt>
                <c:pt idx="1047">
                  <c:v>394.51732635049848</c:v>
                </c:pt>
                <c:pt idx="1048">
                  <c:v>395.38416802402389</c:v>
                </c:pt>
                <c:pt idx="1049">
                  <c:v>395.66791121456663</c:v>
                </c:pt>
                <c:pt idx="1050">
                  <c:v>396.64872191020731</c:v>
                </c:pt>
                <c:pt idx="1051">
                  <c:v>397.79308920021776</c:v>
                </c:pt>
                <c:pt idx="1052">
                  <c:v>398.13199581407662</c:v>
                </c:pt>
                <c:pt idx="1053">
                  <c:v>398.17782189691025</c:v>
                </c:pt>
                <c:pt idx="1054">
                  <c:v>398.25962770119531</c:v>
                </c:pt>
                <c:pt idx="1055">
                  <c:v>399.37386242140656</c:v>
                </c:pt>
                <c:pt idx="1056">
                  <c:v>400.12858352275452</c:v>
                </c:pt>
                <c:pt idx="1057">
                  <c:v>401.61764144418339</c:v>
                </c:pt>
                <c:pt idx="1058">
                  <c:v>402.8120355651572</c:v>
                </c:pt>
                <c:pt idx="1059">
                  <c:v>403.20945841232606</c:v>
                </c:pt>
                <c:pt idx="1060">
                  <c:v>405.00238746391278</c:v>
                </c:pt>
                <c:pt idx="1061">
                  <c:v>405.17850525059657</c:v>
                </c:pt>
                <c:pt idx="1062">
                  <c:v>405.30179496997516</c:v>
                </c:pt>
                <c:pt idx="1063">
                  <c:v>405.33268218416288</c:v>
                </c:pt>
                <c:pt idx="1064">
                  <c:v>405.69399329592852</c:v>
                </c:pt>
                <c:pt idx="1065">
                  <c:v>406.10079703518386</c:v>
                </c:pt>
                <c:pt idx="1066">
                  <c:v>406.63390826511568</c:v>
                </c:pt>
                <c:pt idx="1067">
                  <c:v>407.13030750905364</c:v>
                </c:pt>
                <c:pt idx="1068">
                  <c:v>407.78217372785457</c:v>
                </c:pt>
                <c:pt idx="1069">
                  <c:v>407.81975049056746</c:v>
                </c:pt>
                <c:pt idx="1070">
                  <c:v>407.98212046717799</c:v>
                </c:pt>
                <c:pt idx="1071">
                  <c:v>408.40954615323335</c:v>
                </c:pt>
                <c:pt idx="1072">
                  <c:v>410.14760597392979</c:v>
                </c:pt>
                <c:pt idx="1073">
                  <c:v>412.90479862815209</c:v>
                </c:pt>
                <c:pt idx="1074">
                  <c:v>413.6285533384771</c:v>
                </c:pt>
                <c:pt idx="1075">
                  <c:v>415.05306161648059</c:v>
                </c:pt>
                <c:pt idx="1076">
                  <c:v>415.12382439575595</c:v>
                </c:pt>
                <c:pt idx="1077">
                  <c:v>415.1415372503825</c:v>
                </c:pt>
                <c:pt idx="1078">
                  <c:v>415.18164646228252</c:v>
                </c:pt>
                <c:pt idx="1079">
                  <c:v>415.27398782337241</c:v>
                </c:pt>
                <c:pt idx="1080">
                  <c:v>415.41653011635117</c:v>
                </c:pt>
                <c:pt idx="1081">
                  <c:v>415.91467196733447</c:v>
                </c:pt>
                <c:pt idx="1082">
                  <c:v>416.07571174477835</c:v>
                </c:pt>
                <c:pt idx="1083">
                  <c:v>416.16053969319364</c:v>
                </c:pt>
                <c:pt idx="1084">
                  <c:v>416.82054971028901</c:v>
                </c:pt>
                <c:pt idx="1085">
                  <c:v>417.17926398187228</c:v>
                </c:pt>
                <c:pt idx="1086">
                  <c:v>417.69005299193577</c:v>
                </c:pt>
                <c:pt idx="1087">
                  <c:v>417.87384688119255</c:v>
                </c:pt>
                <c:pt idx="1088">
                  <c:v>418.79498840458564</c:v>
                </c:pt>
                <c:pt idx="1089">
                  <c:v>419.16054335011631</c:v>
                </c:pt>
                <c:pt idx="1090">
                  <c:v>419.88926235326744</c:v>
                </c:pt>
                <c:pt idx="1091">
                  <c:v>421.63535577812854</c:v>
                </c:pt>
                <c:pt idx="1092">
                  <c:v>422.33841964132444</c:v>
                </c:pt>
                <c:pt idx="1093">
                  <c:v>423.75638740752311</c:v>
                </c:pt>
                <c:pt idx="1094">
                  <c:v>424.16335267321938</c:v>
                </c:pt>
                <c:pt idx="1095">
                  <c:v>425.31936879968544</c:v>
                </c:pt>
                <c:pt idx="1096">
                  <c:v>425.63944997839371</c:v>
                </c:pt>
                <c:pt idx="1097">
                  <c:v>426.29194108305364</c:v>
                </c:pt>
                <c:pt idx="1098">
                  <c:v>426.61189429304159</c:v>
                </c:pt>
                <c:pt idx="1099">
                  <c:v>426.63410742273481</c:v>
                </c:pt>
                <c:pt idx="1100">
                  <c:v>427.66262901784467</c:v>
                </c:pt>
                <c:pt idx="1101">
                  <c:v>428.35211658180833</c:v>
                </c:pt>
                <c:pt idx="1102">
                  <c:v>428.44983881551798</c:v>
                </c:pt>
                <c:pt idx="1103">
                  <c:v>428.61230901520503</c:v>
                </c:pt>
                <c:pt idx="1104">
                  <c:v>429.25333835524361</c:v>
                </c:pt>
                <c:pt idx="1105">
                  <c:v>431.18202807740454</c:v>
                </c:pt>
                <c:pt idx="1106">
                  <c:v>431.21701346799364</c:v>
                </c:pt>
                <c:pt idx="1107">
                  <c:v>431.28297310453763</c:v>
                </c:pt>
                <c:pt idx="1108">
                  <c:v>431.45696132956073</c:v>
                </c:pt>
                <c:pt idx="1109">
                  <c:v>431.61854914059768</c:v>
                </c:pt>
                <c:pt idx="1110">
                  <c:v>432.29470504851452</c:v>
                </c:pt>
                <c:pt idx="1111">
                  <c:v>432.42731900648778</c:v>
                </c:pt>
                <c:pt idx="1112">
                  <c:v>432.66245560233347</c:v>
                </c:pt>
                <c:pt idx="1113">
                  <c:v>433.15261446835302</c:v>
                </c:pt>
                <c:pt idx="1114">
                  <c:v>433.30242463503055</c:v>
                </c:pt>
                <c:pt idx="1115">
                  <c:v>433.68571760130999</c:v>
                </c:pt>
                <c:pt idx="1116">
                  <c:v>434.27059795757941</c:v>
                </c:pt>
                <c:pt idx="1117">
                  <c:v>434.5879574792034</c:v>
                </c:pt>
                <c:pt idx="1118">
                  <c:v>434.58960584081797</c:v>
                </c:pt>
                <c:pt idx="1119">
                  <c:v>434.81185159222787</c:v>
                </c:pt>
                <c:pt idx="1120">
                  <c:v>435.63192407141651</c:v>
                </c:pt>
                <c:pt idx="1121">
                  <c:v>435.7261957095352</c:v>
                </c:pt>
                <c:pt idx="1122">
                  <c:v>436.19428401607274</c:v>
                </c:pt>
                <c:pt idx="1123">
                  <c:v>436.34076225446643</c:v>
                </c:pt>
                <c:pt idx="1124">
                  <c:v>436.54866465256509</c:v>
                </c:pt>
                <c:pt idx="1125">
                  <c:v>436.97813587350447</c:v>
                </c:pt>
                <c:pt idx="1126">
                  <c:v>437.52728763857249</c:v>
                </c:pt>
                <c:pt idx="1127">
                  <c:v>438.45653591074552</c:v>
                </c:pt>
                <c:pt idx="1128">
                  <c:v>438.5965973634211</c:v>
                </c:pt>
                <c:pt idx="1129">
                  <c:v>439.56951408522764</c:v>
                </c:pt>
                <c:pt idx="1130">
                  <c:v>439.66932457073017</c:v>
                </c:pt>
                <c:pt idx="1131">
                  <c:v>440.12861017008254</c:v>
                </c:pt>
                <c:pt idx="1132">
                  <c:v>440.4211244195958</c:v>
                </c:pt>
                <c:pt idx="1133">
                  <c:v>441.43023988845471</c:v>
                </c:pt>
                <c:pt idx="1134">
                  <c:v>442.42586467746696</c:v>
                </c:pt>
                <c:pt idx="1135">
                  <c:v>442.85188106356236</c:v>
                </c:pt>
                <c:pt idx="1136">
                  <c:v>443.28978694015132</c:v>
                </c:pt>
                <c:pt idx="1137">
                  <c:v>443.38230532786383</c:v>
                </c:pt>
                <c:pt idx="1138">
                  <c:v>445.1695234548406</c:v>
                </c:pt>
                <c:pt idx="1139">
                  <c:v>445.35870341884129</c:v>
                </c:pt>
                <c:pt idx="1140">
                  <c:v>445.72456313912789</c:v>
                </c:pt>
                <c:pt idx="1141">
                  <c:v>446.76424842764209</c:v>
                </c:pt>
                <c:pt idx="1142">
                  <c:v>447.31883687756181</c:v>
                </c:pt>
                <c:pt idx="1143">
                  <c:v>447.98711602561343</c:v>
                </c:pt>
                <c:pt idx="1144">
                  <c:v>448.65355306158108</c:v>
                </c:pt>
                <c:pt idx="1145">
                  <c:v>448.88580176925461</c:v>
                </c:pt>
                <c:pt idx="1146">
                  <c:v>449.04570153281293</c:v>
                </c:pt>
                <c:pt idx="1147">
                  <c:v>449.60315479708242</c:v>
                </c:pt>
                <c:pt idx="1148">
                  <c:v>449.60401434523919</c:v>
                </c:pt>
                <c:pt idx="1149">
                  <c:v>450.17875716553226</c:v>
                </c:pt>
                <c:pt idx="1150">
                  <c:v>450.35866512804751</c:v>
                </c:pt>
                <c:pt idx="1151">
                  <c:v>452.01103931190391</c:v>
                </c:pt>
                <c:pt idx="1152">
                  <c:v>452.01857762897816</c:v>
                </c:pt>
                <c:pt idx="1153">
                  <c:v>452.07246125733582</c:v>
                </c:pt>
                <c:pt idx="1154">
                  <c:v>452.14807069727522</c:v>
                </c:pt>
                <c:pt idx="1155">
                  <c:v>452.46847613633872</c:v>
                </c:pt>
                <c:pt idx="1156">
                  <c:v>452.91340630542254</c:v>
                </c:pt>
                <c:pt idx="1157">
                  <c:v>453.00801570323529</c:v>
                </c:pt>
                <c:pt idx="1158">
                  <c:v>453.2172068906475</c:v>
                </c:pt>
                <c:pt idx="1159">
                  <c:v>453.26414495003064</c:v>
                </c:pt>
                <c:pt idx="1160">
                  <c:v>453.47302431137086</c:v>
                </c:pt>
                <c:pt idx="1161">
                  <c:v>454.54629159294655</c:v>
                </c:pt>
                <c:pt idx="1162">
                  <c:v>454.88873016064645</c:v>
                </c:pt>
                <c:pt idx="1163">
                  <c:v>455.75187807212387</c:v>
                </c:pt>
                <c:pt idx="1164">
                  <c:v>456.30041300294943</c:v>
                </c:pt>
                <c:pt idx="1165">
                  <c:v>456.47822643127529</c:v>
                </c:pt>
                <c:pt idx="1166">
                  <c:v>456.67166478744002</c:v>
                </c:pt>
                <c:pt idx="1167">
                  <c:v>457.09831262839907</c:v>
                </c:pt>
                <c:pt idx="1168">
                  <c:v>457.14718019012253</c:v>
                </c:pt>
                <c:pt idx="1169">
                  <c:v>457.23237384940057</c:v>
                </c:pt>
                <c:pt idx="1170">
                  <c:v>457.4826967722629</c:v>
                </c:pt>
                <c:pt idx="1171">
                  <c:v>458.60995471344177</c:v>
                </c:pt>
                <c:pt idx="1172">
                  <c:v>458.63771521235321</c:v>
                </c:pt>
                <c:pt idx="1173">
                  <c:v>459.16525049803568</c:v>
                </c:pt>
                <c:pt idx="1174">
                  <c:v>459.86096131103477</c:v>
                </c:pt>
                <c:pt idx="1175">
                  <c:v>460.37079718456152</c:v>
                </c:pt>
                <c:pt idx="1176">
                  <c:v>461.42107535951254</c:v>
                </c:pt>
                <c:pt idx="1177">
                  <c:v>461.91808210959334</c:v>
                </c:pt>
                <c:pt idx="1178">
                  <c:v>464.04217073090786</c:v>
                </c:pt>
                <c:pt idx="1179">
                  <c:v>464.79413549533547</c:v>
                </c:pt>
                <c:pt idx="1180">
                  <c:v>465.15311190306966</c:v>
                </c:pt>
                <c:pt idx="1181">
                  <c:v>465.59103948461689</c:v>
                </c:pt>
                <c:pt idx="1182">
                  <c:v>466.27651509738826</c:v>
                </c:pt>
                <c:pt idx="1183">
                  <c:v>468.73800800525896</c:v>
                </c:pt>
                <c:pt idx="1184">
                  <c:v>469.46531572898675</c:v>
                </c:pt>
                <c:pt idx="1185">
                  <c:v>470.51086547707382</c:v>
                </c:pt>
                <c:pt idx="1186">
                  <c:v>472.37068471582552</c:v>
                </c:pt>
                <c:pt idx="1187">
                  <c:v>472.60530746169934</c:v>
                </c:pt>
                <c:pt idx="1188">
                  <c:v>473.30498278125742</c:v>
                </c:pt>
                <c:pt idx="1189">
                  <c:v>474.62540486562193</c:v>
                </c:pt>
                <c:pt idx="1190">
                  <c:v>474.70350988766586</c:v>
                </c:pt>
                <c:pt idx="1191">
                  <c:v>474.94817270625572</c:v>
                </c:pt>
                <c:pt idx="1192">
                  <c:v>475.4406791832871</c:v>
                </c:pt>
                <c:pt idx="1193">
                  <c:v>475.46007164978164</c:v>
                </c:pt>
                <c:pt idx="1194">
                  <c:v>476.03540926411733</c:v>
                </c:pt>
                <c:pt idx="1195">
                  <c:v>476.63910158995532</c:v>
                </c:pt>
                <c:pt idx="1196">
                  <c:v>478.13759792874589</c:v>
                </c:pt>
                <c:pt idx="1197">
                  <c:v>479.00707624561528</c:v>
                </c:pt>
                <c:pt idx="1198">
                  <c:v>479.16521287059186</c:v>
                </c:pt>
                <c:pt idx="1199">
                  <c:v>479.69249357734498</c:v>
                </c:pt>
                <c:pt idx="1200">
                  <c:v>479.95384600931811</c:v>
                </c:pt>
                <c:pt idx="1201">
                  <c:v>481.92749693908172</c:v>
                </c:pt>
                <c:pt idx="1202">
                  <c:v>482.90867201840138</c:v>
                </c:pt>
                <c:pt idx="1203">
                  <c:v>483.08550521125562</c:v>
                </c:pt>
                <c:pt idx="1204">
                  <c:v>483.499498434413</c:v>
                </c:pt>
                <c:pt idx="1205">
                  <c:v>484.69145844940522</c:v>
                </c:pt>
                <c:pt idx="1206">
                  <c:v>485.79800009981136</c:v>
                </c:pt>
                <c:pt idx="1207">
                  <c:v>486.29012258136117</c:v>
                </c:pt>
                <c:pt idx="1208">
                  <c:v>486.55948201514457</c:v>
                </c:pt>
                <c:pt idx="1209">
                  <c:v>486.8589298190991</c:v>
                </c:pt>
                <c:pt idx="1210">
                  <c:v>486.93294389895436</c:v>
                </c:pt>
                <c:pt idx="1211">
                  <c:v>487.39542956146852</c:v>
                </c:pt>
                <c:pt idx="1212">
                  <c:v>487.90208572806387</c:v>
                </c:pt>
                <c:pt idx="1213">
                  <c:v>488.28161554777307</c:v>
                </c:pt>
                <c:pt idx="1214">
                  <c:v>488.42194437443959</c:v>
                </c:pt>
                <c:pt idx="1215">
                  <c:v>488.42265903175485</c:v>
                </c:pt>
                <c:pt idx="1216">
                  <c:v>489.99097726062246</c:v>
                </c:pt>
                <c:pt idx="1217">
                  <c:v>490.0217053287015</c:v>
                </c:pt>
                <c:pt idx="1218">
                  <c:v>490.28923651356399</c:v>
                </c:pt>
                <c:pt idx="1219">
                  <c:v>492.04785326002093</c:v>
                </c:pt>
                <c:pt idx="1220">
                  <c:v>492.22494529920004</c:v>
                </c:pt>
                <c:pt idx="1221">
                  <c:v>492.53629327524959</c:v>
                </c:pt>
                <c:pt idx="1222">
                  <c:v>492.88828256813031</c:v>
                </c:pt>
                <c:pt idx="1223">
                  <c:v>494.13816118321665</c:v>
                </c:pt>
                <c:pt idx="1224">
                  <c:v>494.80689908266049</c:v>
                </c:pt>
                <c:pt idx="1225">
                  <c:v>495.75593427187141</c:v>
                </c:pt>
                <c:pt idx="1226">
                  <c:v>496.20645314227568</c:v>
                </c:pt>
                <c:pt idx="1227">
                  <c:v>496.25487806197725</c:v>
                </c:pt>
                <c:pt idx="1228">
                  <c:v>496.75354040610091</c:v>
                </c:pt>
                <c:pt idx="1229">
                  <c:v>497.33097591051228</c:v>
                </c:pt>
                <c:pt idx="1230">
                  <c:v>497.84529403660144</c:v>
                </c:pt>
                <c:pt idx="1231">
                  <c:v>498.52620487155673</c:v>
                </c:pt>
                <c:pt idx="1232">
                  <c:v>501.56450737291016</c:v>
                </c:pt>
                <c:pt idx="1233">
                  <c:v>501.6892523604447</c:v>
                </c:pt>
                <c:pt idx="1234">
                  <c:v>502.15484349967392</c:v>
                </c:pt>
                <c:pt idx="1235">
                  <c:v>502.16579074770289</c:v>
                </c:pt>
                <c:pt idx="1236">
                  <c:v>502.22539568454613</c:v>
                </c:pt>
                <c:pt idx="1237">
                  <c:v>502.38081644086651</c:v>
                </c:pt>
                <c:pt idx="1238">
                  <c:v>502.80683288468026</c:v>
                </c:pt>
                <c:pt idx="1239">
                  <c:v>502.9952203180319</c:v>
                </c:pt>
                <c:pt idx="1240">
                  <c:v>503.64424092657464</c:v>
                </c:pt>
                <c:pt idx="1241">
                  <c:v>503.69045167146032</c:v>
                </c:pt>
                <c:pt idx="1242">
                  <c:v>503.79491046788735</c:v>
                </c:pt>
                <c:pt idx="1243">
                  <c:v>504.03742842329302</c:v>
                </c:pt>
                <c:pt idx="1244">
                  <c:v>504.81649533321979</c:v>
                </c:pt>
                <c:pt idx="1245">
                  <c:v>505.2218757928913</c:v>
                </c:pt>
                <c:pt idx="1246">
                  <c:v>506.18425970970475</c:v>
                </c:pt>
                <c:pt idx="1247">
                  <c:v>506.48690697694292</c:v>
                </c:pt>
                <c:pt idx="1248">
                  <c:v>506.59956589120975</c:v>
                </c:pt>
                <c:pt idx="1249">
                  <c:v>507.04455659810264</c:v>
                </c:pt>
                <c:pt idx="1250">
                  <c:v>507.08807981916925</c:v>
                </c:pt>
                <c:pt idx="1251">
                  <c:v>507.10080835518147</c:v>
                </c:pt>
                <c:pt idx="1252">
                  <c:v>507.54785331064886</c:v>
                </c:pt>
                <c:pt idx="1253">
                  <c:v>507.66089691349043</c:v>
                </c:pt>
                <c:pt idx="1254">
                  <c:v>507.87429013280416</c:v>
                </c:pt>
                <c:pt idx="1255">
                  <c:v>508.21202443810853</c:v>
                </c:pt>
                <c:pt idx="1256">
                  <c:v>508.99771662095009</c:v>
                </c:pt>
                <c:pt idx="1257">
                  <c:v>509.57582322034705</c:v>
                </c:pt>
                <c:pt idx="1258">
                  <c:v>510.28408163770928</c:v>
                </c:pt>
                <c:pt idx="1259">
                  <c:v>510.69698143577625</c:v>
                </c:pt>
                <c:pt idx="1260">
                  <c:v>511.69006052881196</c:v>
                </c:pt>
                <c:pt idx="1261">
                  <c:v>511.9134233760733</c:v>
                </c:pt>
                <c:pt idx="1262">
                  <c:v>512.71402460710942</c:v>
                </c:pt>
                <c:pt idx="1263">
                  <c:v>513.06528358838477</c:v>
                </c:pt>
                <c:pt idx="1264">
                  <c:v>513.32569256350962</c:v>
                </c:pt>
                <c:pt idx="1265">
                  <c:v>513.71574607104685</c:v>
                </c:pt>
                <c:pt idx="1266">
                  <c:v>514.47094591127006</c:v>
                </c:pt>
                <c:pt idx="1267">
                  <c:v>514.67995098419578</c:v>
                </c:pt>
                <c:pt idx="1268">
                  <c:v>514.75168712057894</c:v>
                </c:pt>
                <c:pt idx="1269">
                  <c:v>514.78662394655112</c:v>
                </c:pt>
                <c:pt idx="1270">
                  <c:v>515.17428535674298</c:v>
                </c:pt>
                <c:pt idx="1271">
                  <c:v>515.21219070818643</c:v>
                </c:pt>
                <c:pt idx="1272">
                  <c:v>515.98915060566014</c:v>
                </c:pt>
                <c:pt idx="1273">
                  <c:v>516.00505265154698</c:v>
                </c:pt>
                <c:pt idx="1274">
                  <c:v>517.06130766189381</c:v>
                </c:pt>
                <c:pt idx="1275">
                  <c:v>517.38266024592122</c:v>
                </c:pt>
                <c:pt idx="1276">
                  <c:v>518.31122592514566</c:v>
                </c:pt>
                <c:pt idx="1277">
                  <c:v>519.15218740996806</c:v>
                </c:pt>
                <c:pt idx="1278">
                  <c:v>520.07521033539706</c:v>
                </c:pt>
                <c:pt idx="1279">
                  <c:v>520.88900165039286</c:v>
                </c:pt>
                <c:pt idx="1280">
                  <c:v>521.14737421750215</c:v>
                </c:pt>
                <c:pt idx="1281">
                  <c:v>521.30621141348547</c:v>
                </c:pt>
                <c:pt idx="1282">
                  <c:v>521.49857963510203</c:v>
                </c:pt>
                <c:pt idx="1283">
                  <c:v>521.75016982423131</c:v>
                </c:pt>
                <c:pt idx="1284">
                  <c:v>521.80285392097176</c:v>
                </c:pt>
                <c:pt idx="1285">
                  <c:v>522.26650621181398</c:v>
                </c:pt>
                <c:pt idx="1286">
                  <c:v>522.58459086359562</c:v>
                </c:pt>
                <c:pt idx="1287">
                  <c:v>523.53972808213257</c:v>
                </c:pt>
                <c:pt idx="1288">
                  <c:v>523.58983758840532</c:v>
                </c:pt>
                <c:pt idx="1289">
                  <c:v>524.22927500682727</c:v>
                </c:pt>
                <c:pt idx="1290">
                  <c:v>525.10071159815197</c:v>
                </c:pt>
                <c:pt idx="1291">
                  <c:v>525.97879452260713</c:v>
                </c:pt>
                <c:pt idx="1292">
                  <c:v>527.12123445182715</c:v>
                </c:pt>
                <c:pt idx="1293">
                  <c:v>527.39759625574243</c:v>
                </c:pt>
                <c:pt idx="1294">
                  <c:v>528.24523864270668</c:v>
                </c:pt>
                <c:pt idx="1295">
                  <c:v>530.55980587624981</c:v>
                </c:pt>
                <c:pt idx="1296">
                  <c:v>531.28986390346381</c:v>
                </c:pt>
                <c:pt idx="1297">
                  <c:v>531.37255519758219</c:v>
                </c:pt>
                <c:pt idx="1298">
                  <c:v>531.7832032362985</c:v>
                </c:pt>
                <c:pt idx="1299">
                  <c:v>532.03433761497854</c:v>
                </c:pt>
                <c:pt idx="1300">
                  <c:v>532.1247033463751</c:v>
                </c:pt>
                <c:pt idx="1301">
                  <c:v>532.47285471437681</c:v>
                </c:pt>
                <c:pt idx="1302">
                  <c:v>532.7010990355493</c:v>
                </c:pt>
                <c:pt idx="1303">
                  <c:v>534.28529808569601</c:v>
                </c:pt>
                <c:pt idx="1304">
                  <c:v>535.88481554012378</c:v>
                </c:pt>
                <c:pt idx="1305">
                  <c:v>537.82010114434433</c:v>
                </c:pt>
                <c:pt idx="1306">
                  <c:v>537.92146574850358</c:v>
                </c:pt>
                <c:pt idx="1307">
                  <c:v>539.27719292449274</c:v>
                </c:pt>
                <c:pt idx="1308">
                  <c:v>539.47867723088621</c:v>
                </c:pt>
                <c:pt idx="1309">
                  <c:v>539.68616211874087</c:v>
                </c:pt>
                <c:pt idx="1310">
                  <c:v>540.89050478165791</c:v>
                </c:pt>
                <c:pt idx="1311">
                  <c:v>540.91243214738643</c:v>
                </c:pt>
                <c:pt idx="1312">
                  <c:v>541.10479261864111</c:v>
                </c:pt>
                <c:pt idx="1313">
                  <c:v>541.35533903347823</c:v>
                </c:pt>
                <c:pt idx="1314">
                  <c:v>541.56020788623755</c:v>
                </c:pt>
                <c:pt idx="1315">
                  <c:v>541.75615445363655</c:v>
                </c:pt>
                <c:pt idx="1316">
                  <c:v>542.11585462315179</c:v>
                </c:pt>
                <c:pt idx="1317">
                  <c:v>542.28467774460114</c:v>
                </c:pt>
                <c:pt idx="1318">
                  <c:v>543.22242379648287</c:v>
                </c:pt>
                <c:pt idx="1319">
                  <c:v>544.10488412738141</c:v>
                </c:pt>
                <c:pt idx="1320">
                  <c:v>544.19231612054682</c:v>
                </c:pt>
                <c:pt idx="1321">
                  <c:v>544.7035657134893</c:v>
                </c:pt>
                <c:pt idx="1322">
                  <c:v>544.87156792082169</c:v>
                </c:pt>
                <c:pt idx="1323">
                  <c:v>544.91585004317949</c:v>
                </c:pt>
                <c:pt idx="1324">
                  <c:v>544.98235279683922</c:v>
                </c:pt>
                <c:pt idx="1325">
                  <c:v>545.16109125877119</c:v>
                </c:pt>
                <c:pt idx="1326">
                  <c:v>545.19055307117833</c:v>
                </c:pt>
                <c:pt idx="1327">
                  <c:v>545.63894415689083</c:v>
                </c:pt>
                <c:pt idx="1328">
                  <c:v>546.02619779314318</c:v>
                </c:pt>
                <c:pt idx="1329">
                  <c:v>546.29006213601679</c:v>
                </c:pt>
                <c:pt idx="1330">
                  <c:v>546.31370779588997</c:v>
                </c:pt>
                <c:pt idx="1331">
                  <c:v>546.74475081909168</c:v>
                </c:pt>
                <c:pt idx="1332">
                  <c:v>546.90651824219003</c:v>
                </c:pt>
                <c:pt idx="1333">
                  <c:v>547.1225411222631</c:v>
                </c:pt>
                <c:pt idx="1334">
                  <c:v>547.42303943289153</c:v>
                </c:pt>
                <c:pt idx="1335">
                  <c:v>547.63322022434022</c:v>
                </c:pt>
                <c:pt idx="1336">
                  <c:v>548.74773621896202</c:v>
                </c:pt>
                <c:pt idx="1337">
                  <c:v>548.85908473158906</c:v>
                </c:pt>
                <c:pt idx="1338">
                  <c:v>548.95047767947653</c:v>
                </c:pt>
                <c:pt idx="1339">
                  <c:v>549.21607040059553</c:v>
                </c:pt>
                <c:pt idx="1340">
                  <c:v>549.55265290599164</c:v>
                </c:pt>
                <c:pt idx="1341">
                  <c:v>551.17850782735604</c:v>
                </c:pt>
                <c:pt idx="1342">
                  <c:v>552.04968096020912</c:v>
                </c:pt>
                <c:pt idx="1343">
                  <c:v>552.23334118208459</c:v>
                </c:pt>
                <c:pt idx="1344">
                  <c:v>552.38817119712076</c:v>
                </c:pt>
                <c:pt idx="1345">
                  <c:v>553.95490490672091</c:v>
                </c:pt>
                <c:pt idx="1346">
                  <c:v>554.00600131095598</c:v>
                </c:pt>
                <c:pt idx="1347">
                  <c:v>554.3242883869043</c:v>
                </c:pt>
                <c:pt idx="1348">
                  <c:v>554.62621872768523</c:v>
                </c:pt>
                <c:pt idx="1349">
                  <c:v>555.60072774005403</c:v>
                </c:pt>
                <c:pt idx="1350">
                  <c:v>555.63834056106862</c:v>
                </c:pt>
                <c:pt idx="1351">
                  <c:v>556.60477642872502</c:v>
                </c:pt>
                <c:pt idx="1352">
                  <c:v>557.62754239648712</c:v>
                </c:pt>
                <c:pt idx="1353">
                  <c:v>557.94178230458601</c:v>
                </c:pt>
                <c:pt idx="1354">
                  <c:v>558.99650181483048</c:v>
                </c:pt>
                <c:pt idx="1355">
                  <c:v>559.71527996430814</c:v>
                </c:pt>
                <c:pt idx="1356">
                  <c:v>559.80685933424411</c:v>
                </c:pt>
                <c:pt idx="1357">
                  <c:v>560.17255801087867</c:v>
                </c:pt>
                <c:pt idx="1358">
                  <c:v>560.23938739987534</c:v>
                </c:pt>
                <c:pt idx="1359">
                  <c:v>560.52321751584077</c:v>
                </c:pt>
                <c:pt idx="1360">
                  <c:v>561.40076384513031</c:v>
                </c:pt>
                <c:pt idx="1361">
                  <c:v>561.74900566112137</c:v>
                </c:pt>
                <c:pt idx="1362">
                  <c:v>561.89457354578099</c:v>
                </c:pt>
                <c:pt idx="1363">
                  <c:v>562.27443865396162</c:v>
                </c:pt>
                <c:pt idx="1364">
                  <c:v>562.82437800268144</c:v>
                </c:pt>
                <c:pt idx="1365">
                  <c:v>564.30905338730281</c:v>
                </c:pt>
                <c:pt idx="1366">
                  <c:v>564.57297543863933</c:v>
                </c:pt>
                <c:pt idx="1367">
                  <c:v>564.96520323284312</c:v>
                </c:pt>
                <c:pt idx="1368">
                  <c:v>565.11478801342037</c:v>
                </c:pt>
                <c:pt idx="1369">
                  <c:v>565.50681734315367</c:v>
                </c:pt>
                <c:pt idx="1370">
                  <c:v>565.81018099950506</c:v>
                </c:pt>
                <c:pt idx="1371">
                  <c:v>566.28271932942152</c:v>
                </c:pt>
                <c:pt idx="1372">
                  <c:v>566.76222129303642</c:v>
                </c:pt>
                <c:pt idx="1373">
                  <c:v>567.92682033273741</c:v>
                </c:pt>
                <c:pt idx="1374">
                  <c:v>568.68922339235723</c:v>
                </c:pt>
                <c:pt idx="1375">
                  <c:v>569.21270953222393</c:v>
                </c:pt>
                <c:pt idx="1376">
                  <c:v>569.37980987709307</c:v>
                </c:pt>
                <c:pt idx="1377">
                  <c:v>570.96271574808543</c:v>
                </c:pt>
                <c:pt idx="1378">
                  <c:v>571.23671844098772</c:v>
                </c:pt>
                <c:pt idx="1379">
                  <c:v>572.11506674403154</c:v>
                </c:pt>
                <c:pt idx="1380">
                  <c:v>572.52553490631453</c:v>
                </c:pt>
                <c:pt idx="1381">
                  <c:v>574.98412297718278</c:v>
                </c:pt>
                <c:pt idx="1382">
                  <c:v>576.33771904547211</c:v>
                </c:pt>
                <c:pt idx="1383">
                  <c:v>576.65855351852224</c:v>
                </c:pt>
                <c:pt idx="1384">
                  <c:v>576.68989570635586</c:v>
                </c:pt>
                <c:pt idx="1385">
                  <c:v>578.03308832417952</c:v>
                </c:pt>
                <c:pt idx="1386">
                  <c:v>578.04080428288398</c:v>
                </c:pt>
                <c:pt idx="1387">
                  <c:v>578.4026421313838</c:v>
                </c:pt>
                <c:pt idx="1388">
                  <c:v>578.61604523709866</c:v>
                </c:pt>
                <c:pt idx="1389">
                  <c:v>579.6612590013865</c:v>
                </c:pt>
                <c:pt idx="1390">
                  <c:v>579.6965265939516</c:v>
                </c:pt>
                <c:pt idx="1391">
                  <c:v>580.37222354298501</c:v>
                </c:pt>
                <c:pt idx="1392">
                  <c:v>581.09670898372042</c:v>
                </c:pt>
                <c:pt idx="1393">
                  <c:v>581.1488310553168</c:v>
                </c:pt>
                <c:pt idx="1394">
                  <c:v>581.48057850837631</c:v>
                </c:pt>
                <c:pt idx="1395">
                  <c:v>583.04865580261048</c:v>
                </c:pt>
                <c:pt idx="1396">
                  <c:v>583.39347859984809</c:v>
                </c:pt>
                <c:pt idx="1397">
                  <c:v>583.93826451498262</c:v>
                </c:pt>
                <c:pt idx="1398">
                  <c:v>584.36879495802077</c:v>
                </c:pt>
                <c:pt idx="1399">
                  <c:v>585.14607925304426</c:v>
                </c:pt>
                <c:pt idx="1400">
                  <c:v>585.41315517934254</c:v>
                </c:pt>
                <c:pt idx="1401">
                  <c:v>585.56185816694233</c:v>
                </c:pt>
                <c:pt idx="1402">
                  <c:v>586.15940133909044</c:v>
                </c:pt>
                <c:pt idx="1403">
                  <c:v>586.37375305820478</c:v>
                </c:pt>
                <c:pt idx="1404">
                  <c:v>587.89701294465704</c:v>
                </c:pt>
                <c:pt idx="1405">
                  <c:v>588.16625876016496</c:v>
                </c:pt>
                <c:pt idx="1406">
                  <c:v>588.3964344132819</c:v>
                </c:pt>
                <c:pt idx="1407">
                  <c:v>588.52568157262431</c:v>
                </c:pt>
                <c:pt idx="1408">
                  <c:v>588.76109747499868</c:v>
                </c:pt>
                <c:pt idx="1409">
                  <c:v>589.30915918931441</c:v>
                </c:pt>
                <c:pt idx="1410">
                  <c:v>589.87332872252318</c:v>
                </c:pt>
                <c:pt idx="1411">
                  <c:v>589.97398989341491</c:v>
                </c:pt>
                <c:pt idx="1412">
                  <c:v>590.55639293089189</c:v>
                </c:pt>
                <c:pt idx="1413">
                  <c:v>591.24835691473163</c:v>
                </c:pt>
                <c:pt idx="1414">
                  <c:v>591.30224281804749</c:v>
                </c:pt>
                <c:pt idx="1415">
                  <c:v>591.95084993658475</c:v>
                </c:pt>
                <c:pt idx="1416">
                  <c:v>591.97870036128643</c:v>
                </c:pt>
                <c:pt idx="1417">
                  <c:v>592.40903313590661</c:v>
                </c:pt>
                <c:pt idx="1418">
                  <c:v>592.6386274257793</c:v>
                </c:pt>
                <c:pt idx="1419">
                  <c:v>593.66112231013994</c:v>
                </c:pt>
                <c:pt idx="1420">
                  <c:v>594.05849423145173</c:v>
                </c:pt>
                <c:pt idx="1421">
                  <c:v>594.35728145878693</c:v>
                </c:pt>
                <c:pt idx="1422">
                  <c:v>594.67905587559835</c:v>
                </c:pt>
                <c:pt idx="1423">
                  <c:v>594.98627731130728</c:v>
                </c:pt>
                <c:pt idx="1424">
                  <c:v>596.18069040105365</c:v>
                </c:pt>
                <c:pt idx="1425">
                  <c:v>596.60554626830617</c:v>
                </c:pt>
                <c:pt idx="1426">
                  <c:v>596.69777690101728</c:v>
                </c:pt>
                <c:pt idx="1427">
                  <c:v>597.25994714589797</c:v>
                </c:pt>
                <c:pt idx="1428">
                  <c:v>597.40413641219584</c:v>
                </c:pt>
                <c:pt idx="1429">
                  <c:v>598.19954800355663</c:v>
                </c:pt>
                <c:pt idx="1430">
                  <c:v>598.37860576889852</c:v>
                </c:pt>
                <c:pt idx="1431">
                  <c:v>598.86312803737292</c:v>
                </c:pt>
                <c:pt idx="1432">
                  <c:v>598.92088047263769</c:v>
                </c:pt>
                <c:pt idx="1433">
                  <c:v>598.9688931109913</c:v>
                </c:pt>
                <c:pt idx="1434">
                  <c:v>599.07136389789594</c:v>
                </c:pt>
                <c:pt idx="1435">
                  <c:v>599.67758079800387</c:v>
                </c:pt>
                <c:pt idx="1436">
                  <c:v>601.123753914997</c:v>
                </c:pt>
                <c:pt idx="1437">
                  <c:v>601.69351881950115</c:v>
                </c:pt>
                <c:pt idx="1438">
                  <c:v>602.30083468936482</c:v>
                </c:pt>
                <c:pt idx="1439">
                  <c:v>602.32712746938432</c:v>
                </c:pt>
                <c:pt idx="1440">
                  <c:v>602.60434923190678</c:v>
                </c:pt>
                <c:pt idx="1441">
                  <c:v>602.85062036271393</c:v>
                </c:pt>
                <c:pt idx="1442">
                  <c:v>603.18072233737348</c:v>
                </c:pt>
                <c:pt idx="1443">
                  <c:v>603.55272327775037</c:v>
                </c:pt>
                <c:pt idx="1444">
                  <c:v>603.6600096425982</c:v>
                </c:pt>
                <c:pt idx="1445">
                  <c:v>603.69022149734337</c:v>
                </c:pt>
                <c:pt idx="1446">
                  <c:v>604.40273632747994</c:v>
                </c:pt>
                <c:pt idx="1447">
                  <c:v>604.87011670671654</c:v>
                </c:pt>
                <c:pt idx="1448">
                  <c:v>605.38038898613831</c:v>
                </c:pt>
                <c:pt idx="1449">
                  <c:v>605.8120843730967</c:v>
                </c:pt>
                <c:pt idx="1450">
                  <c:v>606.26386738275505</c:v>
                </c:pt>
                <c:pt idx="1451">
                  <c:v>607.23594189493997</c:v>
                </c:pt>
                <c:pt idx="1452">
                  <c:v>608.45941272116579</c:v>
                </c:pt>
                <c:pt idx="1453">
                  <c:v>609.47533697845392</c:v>
                </c:pt>
                <c:pt idx="1454">
                  <c:v>609.76885849184328</c:v>
                </c:pt>
                <c:pt idx="1455">
                  <c:v>609.87478970108259</c:v>
                </c:pt>
                <c:pt idx="1456">
                  <c:v>610.27635027141969</c:v>
                </c:pt>
                <c:pt idx="1457">
                  <c:v>610.74049518903212</c:v>
                </c:pt>
                <c:pt idx="1458">
                  <c:v>611.95424584894772</c:v>
                </c:pt>
                <c:pt idx="1459">
                  <c:v>612.25009098234477</c:v>
                </c:pt>
                <c:pt idx="1460">
                  <c:v>612.34401724401323</c:v>
                </c:pt>
                <c:pt idx="1461">
                  <c:v>612.45396950126269</c:v>
                </c:pt>
                <c:pt idx="1462">
                  <c:v>612.52489796160535</c:v>
                </c:pt>
                <c:pt idx="1463">
                  <c:v>612.56681739910164</c:v>
                </c:pt>
                <c:pt idx="1464">
                  <c:v>612.68952273643754</c:v>
                </c:pt>
                <c:pt idx="1465">
                  <c:v>613.2372277577897</c:v>
                </c:pt>
                <c:pt idx="1466">
                  <c:v>613.30791689754551</c:v>
                </c:pt>
                <c:pt idx="1467">
                  <c:v>613.89456391436761</c:v>
                </c:pt>
                <c:pt idx="1468">
                  <c:v>614.80054785434822</c:v>
                </c:pt>
                <c:pt idx="1469">
                  <c:v>614.97775247525351</c:v>
                </c:pt>
                <c:pt idx="1470">
                  <c:v>616.24484033419958</c:v>
                </c:pt>
                <c:pt idx="1471">
                  <c:v>616.37552832117399</c:v>
                </c:pt>
                <c:pt idx="1472">
                  <c:v>616.58294333803769</c:v>
                </c:pt>
                <c:pt idx="1473">
                  <c:v>617.19811873448725</c:v>
                </c:pt>
                <c:pt idx="1474">
                  <c:v>617.68546293396048</c:v>
                </c:pt>
                <c:pt idx="1475">
                  <c:v>618.3939306388238</c:v>
                </c:pt>
                <c:pt idx="1476">
                  <c:v>618.74129570573768</c:v>
                </c:pt>
                <c:pt idx="1477">
                  <c:v>618.87596981584647</c:v>
                </c:pt>
                <c:pt idx="1478">
                  <c:v>621.43615199563374</c:v>
                </c:pt>
                <c:pt idx="1479">
                  <c:v>621.76186375903944</c:v>
                </c:pt>
                <c:pt idx="1480">
                  <c:v>622.01103580546351</c:v>
                </c:pt>
                <c:pt idx="1481">
                  <c:v>622.23631493964331</c:v>
                </c:pt>
                <c:pt idx="1482">
                  <c:v>622.3526087965547</c:v>
                </c:pt>
                <c:pt idx="1483">
                  <c:v>623.2563807226943</c:v>
                </c:pt>
                <c:pt idx="1484">
                  <c:v>623.39727650404802</c:v>
                </c:pt>
                <c:pt idx="1485">
                  <c:v>623.88625161605614</c:v>
                </c:pt>
                <c:pt idx="1486">
                  <c:v>625.30628208190046</c:v>
                </c:pt>
                <c:pt idx="1487">
                  <c:v>625.34274361495136</c:v>
                </c:pt>
                <c:pt idx="1488">
                  <c:v>625.51788712910729</c:v>
                </c:pt>
                <c:pt idx="1489">
                  <c:v>625.74863652949171</c:v>
                </c:pt>
                <c:pt idx="1490">
                  <c:v>627.11077149006633</c:v>
                </c:pt>
                <c:pt idx="1491">
                  <c:v>627.61825146763567</c:v>
                </c:pt>
                <c:pt idx="1492">
                  <c:v>628.56392191463328</c:v>
                </c:pt>
                <c:pt idx="1493">
                  <c:v>629.11083004618467</c:v>
                </c:pt>
                <c:pt idx="1494">
                  <c:v>630.00770634367382</c:v>
                </c:pt>
                <c:pt idx="1495">
                  <c:v>630.03123649813733</c:v>
                </c:pt>
                <c:pt idx="1496">
                  <c:v>630.09177293820994</c:v>
                </c:pt>
                <c:pt idx="1497">
                  <c:v>630.2651431561917</c:v>
                </c:pt>
                <c:pt idx="1498">
                  <c:v>631.11386213966034</c:v>
                </c:pt>
                <c:pt idx="1499">
                  <c:v>631.21700743397741</c:v>
                </c:pt>
                <c:pt idx="1500">
                  <c:v>631.57892929853733</c:v>
                </c:pt>
                <c:pt idx="1501">
                  <c:v>631.83839123774942</c:v>
                </c:pt>
                <c:pt idx="1502">
                  <c:v>631.86606227357333</c:v>
                </c:pt>
                <c:pt idx="1503">
                  <c:v>632.13354233438531</c:v>
                </c:pt>
                <c:pt idx="1504">
                  <c:v>632.94634811815649</c:v>
                </c:pt>
                <c:pt idx="1505">
                  <c:v>634.91054065604385</c:v>
                </c:pt>
                <c:pt idx="1506">
                  <c:v>635.0828389822791</c:v>
                </c:pt>
                <c:pt idx="1507">
                  <c:v>635.81437065015325</c:v>
                </c:pt>
                <c:pt idx="1508">
                  <c:v>635.99493135205103</c:v>
                </c:pt>
                <c:pt idx="1509">
                  <c:v>636.25085589056835</c:v>
                </c:pt>
                <c:pt idx="1510">
                  <c:v>636.47664215859095</c:v>
                </c:pt>
                <c:pt idx="1511">
                  <c:v>636.91823099180419</c:v>
                </c:pt>
                <c:pt idx="1512">
                  <c:v>637.06667049246971</c:v>
                </c:pt>
                <c:pt idx="1513">
                  <c:v>637.41407606743905</c:v>
                </c:pt>
                <c:pt idx="1514">
                  <c:v>637.66203730011421</c:v>
                </c:pt>
                <c:pt idx="1515">
                  <c:v>638.28923140540519</c:v>
                </c:pt>
                <c:pt idx="1516">
                  <c:v>638.40343342285087</c:v>
                </c:pt>
                <c:pt idx="1517">
                  <c:v>638.50042363141165</c:v>
                </c:pt>
                <c:pt idx="1518">
                  <c:v>638.89945951960453</c:v>
                </c:pt>
                <c:pt idx="1519">
                  <c:v>639.3263129470115</c:v>
                </c:pt>
                <c:pt idx="1520">
                  <c:v>639.33075207821366</c:v>
                </c:pt>
                <c:pt idx="1521">
                  <c:v>639.61321736250011</c:v>
                </c:pt>
                <c:pt idx="1522">
                  <c:v>639.6822195763516</c:v>
                </c:pt>
                <c:pt idx="1523">
                  <c:v>640.08586058668607</c:v>
                </c:pt>
                <c:pt idx="1524">
                  <c:v>640.54424321802708</c:v>
                </c:pt>
                <c:pt idx="1525">
                  <c:v>640.55890129379077</c:v>
                </c:pt>
                <c:pt idx="1526">
                  <c:v>641.356092323741</c:v>
                </c:pt>
                <c:pt idx="1527">
                  <c:v>641.6259429448337</c:v>
                </c:pt>
                <c:pt idx="1528">
                  <c:v>641.91480007942664</c:v>
                </c:pt>
                <c:pt idx="1529">
                  <c:v>642.44204996016106</c:v>
                </c:pt>
                <c:pt idx="1530">
                  <c:v>644.23972011787737</c:v>
                </c:pt>
                <c:pt idx="1531">
                  <c:v>644.45602466860419</c:v>
                </c:pt>
                <c:pt idx="1532">
                  <c:v>644.79512677578259</c:v>
                </c:pt>
                <c:pt idx="1533">
                  <c:v>645.95476782762398</c:v>
                </c:pt>
                <c:pt idx="1534">
                  <c:v>645.95537429909109</c:v>
                </c:pt>
                <c:pt idx="1535">
                  <c:v>646.20128604173169</c:v>
                </c:pt>
                <c:pt idx="1536">
                  <c:v>646.71530508207343</c:v>
                </c:pt>
                <c:pt idx="1537">
                  <c:v>648.47065893236504</c:v>
                </c:pt>
                <c:pt idx="1538">
                  <c:v>648.62463500453396</c:v>
                </c:pt>
                <c:pt idx="1539">
                  <c:v>648.75757402263571</c:v>
                </c:pt>
                <c:pt idx="1540">
                  <c:v>649.75917190312066</c:v>
                </c:pt>
                <c:pt idx="1541">
                  <c:v>649.75989843435764</c:v>
                </c:pt>
                <c:pt idx="1542">
                  <c:v>650.44151692100331</c:v>
                </c:pt>
                <c:pt idx="1543">
                  <c:v>651.3316646506064</c:v>
                </c:pt>
                <c:pt idx="1544">
                  <c:v>651.34427527539628</c:v>
                </c:pt>
                <c:pt idx="1545">
                  <c:v>652.1369067027872</c:v>
                </c:pt>
                <c:pt idx="1546">
                  <c:v>652.23174928147637</c:v>
                </c:pt>
                <c:pt idx="1547">
                  <c:v>652.25433216451256</c:v>
                </c:pt>
                <c:pt idx="1548">
                  <c:v>652.71429595410154</c:v>
                </c:pt>
                <c:pt idx="1549">
                  <c:v>652.78837290775482</c:v>
                </c:pt>
                <c:pt idx="1550">
                  <c:v>653.22950204117024</c:v>
                </c:pt>
                <c:pt idx="1551">
                  <c:v>654.27961938503176</c:v>
                </c:pt>
                <c:pt idx="1552">
                  <c:v>654.61916515596204</c:v>
                </c:pt>
                <c:pt idx="1553">
                  <c:v>655.02509168886809</c:v>
                </c:pt>
                <c:pt idx="1554">
                  <c:v>656.33331314689167</c:v>
                </c:pt>
                <c:pt idx="1555">
                  <c:v>656.56923381237175</c:v>
                </c:pt>
                <c:pt idx="1556">
                  <c:v>656.86155269563915</c:v>
                </c:pt>
                <c:pt idx="1557">
                  <c:v>656.92437536378566</c:v>
                </c:pt>
                <c:pt idx="1558">
                  <c:v>656.93953561389753</c:v>
                </c:pt>
                <c:pt idx="1559">
                  <c:v>658.10054240039153</c:v>
                </c:pt>
                <c:pt idx="1560">
                  <c:v>658.18406274588415</c:v>
                </c:pt>
                <c:pt idx="1561">
                  <c:v>658.54912597087878</c:v>
                </c:pt>
                <c:pt idx="1562">
                  <c:v>658.70465208025416</c:v>
                </c:pt>
                <c:pt idx="1563">
                  <c:v>659.22877001392226</c:v>
                </c:pt>
                <c:pt idx="1564">
                  <c:v>660.24984478976785</c:v>
                </c:pt>
                <c:pt idx="1565">
                  <c:v>660.51778356905197</c:v>
                </c:pt>
                <c:pt idx="1566">
                  <c:v>661.22295554328321</c:v>
                </c:pt>
                <c:pt idx="1567">
                  <c:v>661.23385614782092</c:v>
                </c:pt>
                <c:pt idx="1568">
                  <c:v>661.31074661468847</c:v>
                </c:pt>
                <c:pt idx="1569">
                  <c:v>661.59367260371891</c:v>
                </c:pt>
                <c:pt idx="1570">
                  <c:v>661.6061752460173</c:v>
                </c:pt>
                <c:pt idx="1571">
                  <c:v>662.08147287961583</c:v>
                </c:pt>
                <c:pt idx="1572">
                  <c:v>662.28155085362414</c:v>
                </c:pt>
                <c:pt idx="1573">
                  <c:v>662.32872712899552</c:v>
                </c:pt>
                <c:pt idx="1574">
                  <c:v>662.38000904331147</c:v>
                </c:pt>
                <c:pt idx="1575">
                  <c:v>662.79696268671069</c:v>
                </c:pt>
                <c:pt idx="1576">
                  <c:v>662.95483335931294</c:v>
                </c:pt>
                <c:pt idx="1577">
                  <c:v>662.98937134710923</c:v>
                </c:pt>
                <c:pt idx="1578">
                  <c:v>663.36094070098716</c:v>
                </c:pt>
                <c:pt idx="1579">
                  <c:v>663.59559878185792</c:v>
                </c:pt>
                <c:pt idx="1580">
                  <c:v>663.8366645871738</c:v>
                </c:pt>
                <c:pt idx="1581">
                  <c:v>663.84082345353636</c:v>
                </c:pt>
                <c:pt idx="1582">
                  <c:v>664.75282765243992</c:v>
                </c:pt>
                <c:pt idx="1583">
                  <c:v>665.80939105884227</c:v>
                </c:pt>
                <c:pt idx="1584">
                  <c:v>665.93590213875814</c:v>
                </c:pt>
                <c:pt idx="1585">
                  <c:v>666.0276964687082</c:v>
                </c:pt>
                <c:pt idx="1586">
                  <c:v>666.36468569207136</c:v>
                </c:pt>
                <c:pt idx="1587">
                  <c:v>666.89174739726332</c:v>
                </c:pt>
                <c:pt idx="1588">
                  <c:v>667.10284115450031</c:v>
                </c:pt>
                <c:pt idx="1589">
                  <c:v>667.17936938845287</c:v>
                </c:pt>
                <c:pt idx="1590">
                  <c:v>667.19758516446018</c:v>
                </c:pt>
                <c:pt idx="1591">
                  <c:v>667.37585270170348</c:v>
                </c:pt>
                <c:pt idx="1592">
                  <c:v>667.68141544611535</c:v>
                </c:pt>
                <c:pt idx="1593">
                  <c:v>667.81201264218271</c:v>
                </c:pt>
                <c:pt idx="1594">
                  <c:v>667.866061176529</c:v>
                </c:pt>
                <c:pt idx="1595">
                  <c:v>667.96127096253531</c:v>
                </c:pt>
                <c:pt idx="1596">
                  <c:v>669.3311932401657</c:v>
                </c:pt>
                <c:pt idx="1597">
                  <c:v>669.44236029050535</c:v>
                </c:pt>
                <c:pt idx="1598">
                  <c:v>669.62811144960688</c:v>
                </c:pt>
                <c:pt idx="1599">
                  <c:v>669.71275172501737</c:v>
                </c:pt>
                <c:pt idx="1600">
                  <c:v>671.21572946393553</c:v>
                </c:pt>
                <c:pt idx="1601">
                  <c:v>671.4095931716729</c:v>
                </c:pt>
                <c:pt idx="1602">
                  <c:v>671.44157268357867</c:v>
                </c:pt>
                <c:pt idx="1603">
                  <c:v>673.98948224911055</c:v>
                </c:pt>
                <c:pt idx="1604">
                  <c:v>675.10437518885283</c:v>
                </c:pt>
                <c:pt idx="1605">
                  <c:v>675.14224026960892</c:v>
                </c:pt>
                <c:pt idx="1606">
                  <c:v>675.31892253235674</c:v>
                </c:pt>
                <c:pt idx="1607">
                  <c:v>675.8794586813865</c:v>
                </c:pt>
                <c:pt idx="1608">
                  <c:v>676.11258153617746</c:v>
                </c:pt>
                <c:pt idx="1609">
                  <c:v>676.2897521082341</c:v>
                </c:pt>
                <c:pt idx="1610">
                  <c:v>676.8634434691885</c:v>
                </c:pt>
                <c:pt idx="1611">
                  <c:v>676.92665600409418</c:v>
                </c:pt>
                <c:pt idx="1612">
                  <c:v>677.65925570042873</c:v>
                </c:pt>
                <c:pt idx="1613">
                  <c:v>678.11835872274423</c:v>
                </c:pt>
                <c:pt idx="1614">
                  <c:v>678.81271057524646</c:v>
                </c:pt>
                <c:pt idx="1615">
                  <c:v>678.97948693073431</c:v>
                </c:pt>
                <c:pt idx="1616">
                  <c:v>679.19464523318948</c:v>
                </c:pt>
                <c:pt idx="1617">
                  <c:v>679.29265826973187</c:v>
                </c:pt>
                <c:pt idx="1618">
                  <c:v>679.87411764263197</c:v>
                </c:pt>
                <c:pt idx="1619">
                  <c:v>680.01344389347287</c:v>
                </c:pt>
                <c:pt idx="1620">
                  <c:v>680.13636794940157</c:v>
                </c:pt>
                <c:pt idx="1621">
                  <c:v>680.71538555922598</c:v>
                </c:pt>
                <c:pt idx="1622">
                  <c:v>680.79883324390721</c:v>
                </c:pt>
                <c:pt idx="1623">
                  <c:v>681.40512428138663</c:v>
                </c:pt>
                <c:pt idx="1624">
                  <c:v>681.40790934178222</c:v>
                </c:pt>
                <c:pt idx="1625">
                  <c:v>681.45862638873405</c:v>
                </c:pt>
                <c:pt idx="1626">
                  <c:v>681.49696684868286</c:v>
                </c:pt>
                <c:pt idx="1627">
                  <c:v>682.07925164115113</c:v>
                </c:pt>
                <c:pt idx="1628">
                  <c:v>683.26112112630926</c:v>
                </c:pt>
                <c:pt idx="1629">
                  <c:v>684.46436491502845</c:v>
                </c:pt>
                <c:pt idx="1630">
                  <c:v>684.89432942214171</c:v>
                </c:pt>
                <c:pt idx="1631">
                  <c:v>684.97442110454176</c:v>
                </c:pt>
                <c:pt idx="1632">
                  <c:v>686.09455281200826</c:v>
                </c:pt>
                <c:pt idx="1633">
                  <c:v>687.67100636616851</c:v>
                </c:pt>
                <c:pt idx="1634">
                  <c:v>688.03706443016836</c:v>
                </c:pt>
                <c:pt idx="1635">
                  <c:v>688.14921944571415</c:v>
                </c:pt>
                <c:pt idx="1636">
                  <c:v>689.46449835209751</c:v>
                </c:pt>
                <c:pt idx="1637">
                  <c:v>689.48632455167171</c:v>
                </c:pt>
                <c:pt idx="1638">
                  <c:v>689.9056761383863</c:v>
                </c:pt>
                <c:pt idx="1639">
                  <c:v>690.23140293910819</c:v>
                </c:pt>
                <c:pt idx="1640">
                  <c:v>691.00475214878134</c:v>
                </c:pt>
                <c:pt idx="1641">
                  <c:v>691.57381417330271</c:v>
                </c:pt>
                <c:pt idx="1642">
                  <c:v>691.69619427831731</c:v>
                </c:pt>
                <c:pt idx="1643">
                  <c:v>692.23753084596683</c:v>
                </c:pt>
                <c:pt idx="1644">
                  <c:v>692.2972502018356</c:v>
                </c:pt>
                <c:pt idx="1645">
                  <c:v>692.44435540562426</c:v>
                </c:pt>
                <c:pt idx="1646">
                  <c:v>692.97630290753659</c:v>
                </c:pt>
                <c:pt idx="1647">
                  <c:v>693.19010400814295</c:v>
                </c:pt>
                <c:pt idx="1648">
                  <c:v>693.56675661249574</c:v>
                </c:pt>
                <c:pt idx="1649">
                  <c:v>693.72575351628348</c:v>
                </c:pt>
                <c:pt idx="1650">
                  <c:v>694.23844532653311</c:v>
                </c:pt>
                <c:pt idx="1651">
                  <c:v>694.32400958223661</c:v>
                </c:pt>
                <c:pt idx="1652">
                  <c:v>695.23618570617509</c:v>
                </c:pt>
                <c:pt idx="1653">
                  <c:v>696.01210110006741</c:v>
                </c:pt>
                <c:pt idx="1654">
                  <c:v>696.10090734151163</c:v>
                </c:pt>
                <c:pt idx="1655">
                  <c:v>696.22391704172242</c:v>
                </c:pt>
                <c:pt idx="1656">
                  <c:v>696.53382984092605</c:v>
                </c:pt>
                <c:pt idx="1657">
                  <c:v>696.61528328019631</c:v>
                </c:pt>
                <c:pt idx="1658">
                  <c:v>696.9779635712739</c:v>
                </c:pt>
                <c:pt idx="1659">
                  <c:v>697.06302066883745</c:v>
                </c:pt>
                <c:pt idx="1660">
                  <c:v>697.18710319794809</c:v>
                </c:pt>
                <c:pt idx="1661">
                  <c:v>697.38489264199234</c:v>
                </c:pt>
                <c:pt idx="1662">
                  <c:v>697.76440756596639</c:v>
                </c:pt>
                <c:pt idx="1663">
                  <c:v>699.4829098623868</c:v>
                </c:pt>
                <c:pt idx="1664">
                  <c:v>699.82072315418827</c:v>
                </c:pt>
                <c:pt idx="1665">
                  <c:v>700.29648750617616</c:v>
                </c:pt>
                <c:pt idx="1666">
                  <c:v>700.52183282481747</c:v>
                </c:pt>
                <c:pt idx="1667">
                  <c:v>701.0002141827199</c:v>
                </c:pt>
                <c:pt idx="1668">
                  <c:v>701.22081149841415</c:v>
                </c:pt>
                <c:pt idx="1669">
                  <c:v>701.6122129287196</c:v>
                </c:pt>
                <c:pt idx="1670">
                  <c:v>703.5329646655091</c:v>
                </c:pt>
                <c:pt idx="1671">
                  <c:v>704.42577127430013</c:v>
                </c:pt>
                <c:pt idx="1672">
                  <c:v>704.47217854507744</c:v>
                </c:pt>
                <c:pt idx="1673">
                  <c:v>704.48765121917313</c:v>
                </c:pt>
                <c:pt idx="1674">
                  <c:v>704.50491243311626</c:v>
                </c:pt>
                <c:pt idx="1675">
                  <c:v>704.57548165301796</c:v>
                </c:pt>
                <c:pt idx="1676">
                  <c:v>705.14517989037358</c:v>
                </c:pt>
                <c:pt idx="1677">
                  <c:v>705.65476463524737</c:v>
                </c:pt>
                <c:pt idx="1678">
                  <c:v>706.24574806072633</c:v>
                </c:pt>
                <c:pt idx="1679">
                  <c:v>706.56447340307204</c:v>
                </c:pt>
                <c:pt idx="1680">
                  <c:v>706.65938593284227</c:v>
                </c:pt>
                <c:pt idx="1681">
                  <c:v>706.82364041884102</c:v>
                </c:pt>
                <c:pt idx="1682">
                  <c:v>707.5970633441575</c:v>
                </c:pt>
                <c:pt idx="1683">
                  <c:v>707.60710374156406</c:v>
                </c:pt>
                <c:pt idx="1684">
                  <c:v>708.30545057399922</c:v>
                </c:pt>
                <c:pt idx="1685">
                  <c:v>708.4699230930155</c:v>
                </c:pt>
                <c:pt idx="1686">
                  <c:v>708.62231082498511</c:v>
                </c:pt>
                <c:pt idx="1687">
                  <c:v>709.38589191819847</c:v>
                </c:pt>
                <c:pt idx="1688">
                  <c:v>709.79034227425836</c:v>
                </c:pt>
                <c:pt idx="1689">
                  <c:v>710.00881601928268</c:v>
                </c:pt>
                <c:pt idx="1690">
                  <c:v>710.52188764757648</c:v>
                </c:pt>
                <c:pt idx="1691">
                  <c:v>710.74451323072299</c:v>
                </c:pt>
                <c:pt idx="1692">
                  <c:v>711.46533409088079</c:v>
                </c:pt>
                <c:pt idx="1693">
                  <c:v>712.29432364118566</c:v>
                </c:pt>
                <c:pt idx="1694">
                  <c:v>712.59202950105282</c:v>
                </c:pt>
                <c:pt idx="1695">
                  <c:v>712.96491781004261</c:v>
                </c:pt>
                <c:pt idx="1696">
                  <c:v>712.96897274053663</c:v>
                </c:pt>
                <c:pt idx="1697">
                  <c:v>713.16776079801912</c:v>
                </c:pt>
                <c:pt idx="1698">
                  <c:v>713.37261328728346</c:v>
                </c:pt>
                <c:pt idx="1699">
                  <c:v>713.74361680665243</c:v>
                </c:pt>
                <c:pt idx="1700">
                  <c:v>713.96024908939944</c:v>
                </c:pt>
                <c:pt idx="1701">
                  <c:v>713.9856064200585</c:v>
                </c:pt>
                <c:pt idx="1702">
                  <c:v>714.42420548407426</c:v>
                </c:pt>
                <c:pt idx="1703">
                  <c:v>714.80662678025055</c:v>
                </c:pt>
                <c:pt idx="1704">
                  <c:v>714.80854679874483</c:v>
                </c:pt>
                <c:pt idx="1705">
                  <c:v>715.58890756371875</c:v>
                </c:pt>
                <c:pt idx="1706">
                  <c:v>715.74543075468773</c:v>
                </c:pt>
                <c:pt idx="1707">
                  <c:v>715.81668137841552</c:v>
                </c:pt>
                <c:pt idx="1708">
                  <c:v>715.88496290770217</c:v>
                </c:pt>
                <c:pt idx="1709">
                  <c:v>717.09268926693039</c:v>
                </c:pt>
                <c:pt idx="1710">
                  <c:v>717.14924358369171</c:v>
                </c:pt>
                <c:pt idx="1711">
                  <c:v>717.3142383854447</c:v>
                </c:pt>
                <c:pt idx="1712">
                  <c:v>717.42181334758243</c:v>
                </c:pt>
                <c:pt idx="1713">
                  <c:v>717.83307424045506</c:v>
                </c:pt>
                <c:pt idx="1714">
                  <c:v>717.97411877529339</c:v>
                </c:pt>
                <c:pt idx="1715">
                  <c:v>718.42433623353645</c:v>
                </c:pt>
                <c:pt idx="1716">
                  <c:v>718.7896157171408</c:v>
                </c:pt>
                <c:pt idx="1717">
                  <c:v>718.93853787511489</c:v>
                </c:pt>
                <c:pt idx="1718">
                  <c:v>719.4977688251538</c:v>
                </c:pt>
                <c:pt idx="1719">
                  <c:v>719.56167272929724</c:v>
                </c:pt>
                <c:pt idx="1720">
                  <c:v>721.52880561260645</c:v>
                </c:pt>
                <c:pt idx="1721">
                  <c:v>721.97967863697977</c:v>
                </c:pt>
                <c:pt idx="1722">
                  <c:v>722.01005789877854</c:v>
                </c:pt>
                <c:pt idx="1723">
                  <c:v>722.086997602476</c:v>
                </c:pt>
                <c:pt idx="1724">
                  <c:v>722.97084464471391</c:v>
                </c:pt>
                <c:pt idx="1725">
                  <c:v>724.05907649476558</c:v>
                </c:pt>
                <c:pt idx="1726">
                  <c:v>724.42902675613914</c:v>
                </c:pt>
                <c:pt idx="1727">
                  <c:v>724.63143887227307</c:v>
                </c:pt>
                <c:pt idx="1728">
                  <c:v>725.28536467000595</c:v>
                </c:pt>
                <c:pt idx="1729">
                  <c:v>726.71657715393849</c:v>
                </c:pt>
                <c:pt idx="1730">
                  <c:v>726.74335453336425</c:v>
                </c:pt>
                <c:pt idx="1731">
                  <c:v>728.11790380026832</c:v>
                </c:pt>
                <c:pt idx="1732">
                  <c:v>728.27380123151397</c:v>
                </c:pt>
                <c:pt idx="1733">
                  <c:v>729.05950627466427</c:v>
                </c:pt>
                <c:pt idx="1734">
                  <c:v>729.18849560369381</c:v>
                </c:pt>
                <c:pt idx="1735">
                  <c:v>729.29804338839585</c:v>
                </c:pt>
                <c:pt idx="1736">
                  <c:v>729.38146397348282</c:v>
                </c:pt>
                <c:pt idx="1737">
                  <c:v>729.77644763123772</c:v>
                </c:pt>
                <c:pt idx="1738">
                  <c:v>729.88813788123662</c:v>
                </c:pt>
                <c:pt idx="1739">
                  <c:v>730.74944587153641</c:v>
                </c:pt>
                <c:pt idx="1740">
                  <c:v>731.06830432476727</c:v>
                </c:pt>
                <c:pt idx="1741">
                  <c:v>731.1980164305869</c:v>
                </c:pt>
                <c:pt idx="1742">
                  <c:v>734.19581355576884</c:v>
                </c:pt>
                <c:pt idx="1743">
                  <c:v>734.439136084653</c:v>
                </c:pt>
                <c:pt idx="1744">
                  <c:v>734.63654539853724</c:v>
                </c:pt>
                <c:pt idx="1745">
                  <c:v>735.3110737756424</c:v>
                </c:pt>
                <c:pt idx="1746">
                  <c:v>735.72523962018749</c:v>
                </c:pt>
                <c:pt idx="1747">
                  <c:v>737.23967746153085</c:v>
                </c:pt>
                <c:pt idx="1748">
                  <c:v>737.75189172540195</c:v>
                </c:pt>
                <c:pt idx="1749">
                  <c:v>738.30036436194132</c:v>
                </c:pt>
                <c:pt idx="1750">
                  <c:v>738.54449359919818</c:v>
                </c:pt>
                <c:pt idx="1751">
                  <c:v>740.50704206671253</c:v>
                </c:pt>
                <c:pt idx="1752">
                  <c:v>740.74408185584525</c:v>
                </c:pt>
                <c:pt idx="1753">
                  <c:v>741.62468994499068</c:v>
                </c:pt>
                <c:pt idx="1754">
                  <c:v>742.08492932466015</c:v>
                </c:pt>
                <c:pt idx="1755">
                  <c:v>742.50051059019643</c:v>
                </c:pt>
                <c:pt idx="1756">
                  <c:v>743.34307296476254</c:v>
                </c:pt>
                <c:pt idx="1757">
                  <c:v>744.76556447772873</c:v>
                </c:pt>
                <c:pt idx="1758">
                  <c:v>744.96401451062411</c:v>
                </c:pt>
                <c:pt idx="1759">
                  <c:v>746.07028299721424</c:v>
                </c:pt>
                <c:pt idx="1760">
                  <c:v>746.29533084830928</c:v>
                </c:pt>
                <c:pt idx="1761">
                  <c:v>746.59927949881603</c:v>
                </c:pt>
                <c:pt idx="1762">
                  <c:v>746.61333863039636</c:v>
                </c:pt>
                <c:pt idx="1763">
                  <c:v>746.73114139908193</c:v>
                </c:pt>
                <c:pt idx="1764">
                  <c:v>746.97513158368656</c:v>
                </c:pt>
                <c:pt idx="1765">
                  <c:v>747.02616435746768</c:v>
                </c:pt>
                <c:pt idx="1766">
                  <c:v>747.57802195725162</c:v>
                </c:pt>
                <c:pt idx="1767">
                  <c:v>748.11294216623628</c:v>
                </c:pt>
                <c:pt idx="1768">
                  <c:v>748.26886366634062</c:v>
                </c:pt>
                <c:pt idx="1769">
                  <c:v>748.8071915743667</c:v>
                </c:pt>
                <c:pt idx="1770">
                  <c:v>750.17351047193733</c:v>
                </c:pt>
                <c:pt idx="1771">
                  <c:v>750.19562018791476</c:v>
                </c:pt>
                <c:pt idx="1772">
                  <c:v>751.44830027562966</c:v>
                </c:pt>
                <c:pt idx="1773">
                  <c:v>751.47211977607822</c:v>
                </c:pt>
                <c:pt idx="1774">
                  <c:v>752.69028720147071</c:v>
                </c:pt>
                <c:pt idx="1775">
                  <c:v>753.05822256226384</c:v>
                </c:pt>
                <c:pt idx="1776">
                  <c:v>754.0218813237052</c:v>
                </c:pt>
                <c:pt idx="1777">
                  <c:v>754.27091250862122</c:v>
                </c:pt>
                <c:pt idx="1778">
                  <c:v>756.44704858206296</c:v>
                </c:pt>
                <c:pt idx="1779">
                  <c:v>757.30987800425191</c:v>
                </c:pt>
                <c:pt idx="1780">
                  <c:v>757.41517395536084</c:v>
                </c:pt>
                <c:pt idx="1781">
                  <c:v>757.73796286335346</c:v>
                </c:pt>
                <c:pt idx="1782">
                  <c:v>759.09162890365042</c:v>
                </c:pt>
                <c:pt idx="1783">
                  <c:v>759.18945001682823</c:v>
                </c:pt>
                <c:pt idx="1784">
                  <c:v>759.27910329672068</c:v>
                </c:pt>
                <c:pt idx="1785">
                  <c:v>759.32534571081396</c:v>
                </c:pt>
                <c:pt idx="1786">
                  <c:v>759.45046893973631</c:v>
                </c:pt>
                <c:pt idx="1787">
                  <c:v>760.12797983067958</c:v>
                </c:pt>
                <c:pt idx="1788">
                  <c:v>760.82137239302392</c:v>
                </c:pt>
                <c:pt idx="1789">
                  <c:v>761.2383735077874</c:v>
                </c:pt>
                <c:pt idx="1790">
                  <c:v>761.27629889768559</c:v>
                </c:pt>
                <c:pt idx="1791">
                  <c:v>761.35368398912851</c:v>
                </c:pt>
                <c:pt idx="1792">
                  <c:v>761.51812890956535</c:v>
                </c:pt>
                <c:pt idx="1793">
                  <c:v>762.5854684005717</c:v>
                </c:pt>
                <c:pt idx="1794">
                  <c:v>762.88035158746243</c:v>
                </c:pt>
                <c:pt idx="1795">
                  <c:v>763.32618080874272</c:v>
                </c:pt>
                <c:pt idx="1796">
                  <c:v>763.83461963300215</c:v>
                </c:pt>
                <c:pt idx="1797">
                  <c:v>763.94662837373471</c:v>
                </c:pt>
                <c:pt idx="1798">
                  <c:v>764.66893566954423</c:v>
                </c:pt>
                <c:pt idx="1799">
                  <c:v>764.72851757099579</c:v>
                </c:pt>
                <c:pt idx="1800">
                  <c:v>765.06139805648399</c:v>
                </c:pt>
                <c:pt idx="1801">
                  <c:v>765.18151119810318</c:v>
                </c:pt>
                <c:pt idx="1802">
                  <c:v>765.27330993830583</c:v>
                </c:pt>
                <c:pt idx="1803">
                  <c:v>765.58900313145205</c:v>
                </c:pt>
                <c:pt idx="1804">
                  <c:v>765.82594067955233</c:v>
                </c:pt>
                <c:pt idx="1805">
                  <c:v>765.92830719090216</c:v>
                </c:pt>
                <c:pt idx="1806">
                  <c:v>766.00410554128848</c:v>
                </c:pt>
                <c:pt idx="1807">
                  <c:v>766.21973204322876</c:v>
                </c:pt>
                <c:pt idx="1808">
                  <c:v>766.61674372915695</c:v>
                </c:pt>
                <c:pt idx="1809">
                  <c:v>766.92190798594493</c:v>
                </c:pt>
                <c:pt idx="1810">
                  <c:v>767.18987448457756</c:v>
                </c:pt>
                <c:pt idx="1811">
                  <c:v>768.95759348807042</c:v>
                </c:pt>
                <c:pt idx="1812">
                  <c:v>770.22234079694772</c:v>
                </c:pt>
                <c:pt idx="1813">
                  <c:v>770.75395315890091</c:v>
                </c:pt>
                <c:pt idx="1814">
                  <c:v>770.96419849349331</c:v>
                </c:pt>
                <c:pt idx="1815">
                  <c:v>771.34468502320942</c:v>
                </c:pt>
                <c:pt idx="1816">
                  <c:v>771.44256079443403</c:v>
                </c:pt>
                <c:pt idx="1817">
                  <c:v>771.70225937748637</c:v>
                </c:pt>
                <c:pt idx="1818">
                  <c:v>772.02414294676601</c:v>
                </c:pt>
                <c:pt idx="1819">
                  <c:v>772.14242501914396</c:v>
                </c:pt>
                <c:pt idx="1820">
                  <c:v>772.45595347070866</c:v>
                </c:pt>
                <c:pt idx="1821">
                  <c:v>773.26419932401495</c:v>
                </c:pt>
                <c:pt idx="1822">
                  <c:v>773.28163744288577</c:v>
                </c:pt>
                <c:pt idx="1823">
                  <c:v>773.73857257905183</c:v>
                </c:pt>
                <c:pt idx="1824">
                  <c:v>774.68534680891753</c:v>
                </c:pt>
                <c:pt idx="1825">
                  <c:v>774.85621752125371</c:v>
                </c:pt>
                <c:pt idx="1826">
                  <c:v>774.86389415151098</c:v>
                </c:pt>
                <c:pt idx="1827">
                  <c:v>775.26599327310942</c:v>
                </c:pt>
                <c:pt idx="1828">
                  <c:v>775.6524811629024</c:v>
                </c:pt>
                <c:pt idx="1829">
                  <c:v>775.67622821932946</c:v>
                </c:pt>
                <c:pt idx="1830">
                  <c:v>775.89617468398956</c:v>
                </c:pt>
                <c:pt idx="1831">
                  <c:v>776.06666815446351</c:v>
                </c:pt>
                <c:pt idx="1832">
                  <c:v>776.36251377987628</c:v>
                </c:pt>
                <c:pt idx="1833">
                  <c:v>776.56100621236692</c:v>
                </c:pt>
                <c:pt idx="1834">
                  <c:v>776.63127073607302</c:v>
                </c:pt>
                <c:pt idx="1835">
                  <c:v>776.99911781497576</c:v>
                </c:pt>
                <c:pt idx="1836">
                  <c:v>778.54649761124438</c:v>
                </c:pt>
                <c:pt idx="1837">
                  <c:v>778.56800619427122</c:v>
                </c:pt>
                <c:pt idx="1838">
                  <c:v>778.82391346629902</c:v>
                </c:pt>
                <c:pt idx="1839">
                  <c:v>778.86686101165833</c:v>
                </c:pt>
                <c:pt idx="1840">
                  <c:v>779.15434291244583</c:v>
                </c:pt>
                <c:pt idx="1841">
                  <c:v>779.46231990174692</c:v>
                </c:pt>
                <c:pt idx="1842">
                  <c:v>779.97650910688026</c:v>
                </c:pt>
                <c:pt idx="1843">
                  <c:v>780.27787733858077</c:v>
                </c:pt>
                <c:pt idx="1844">
                  <c:v>780.51846269109592</c:v>
                </c:pt>
                <c:pt idx="1845">
                  <c:v>780.82833945949005</c:v>
                </c:pt>
                <c:pt idx="1846">
                  <c:v>781.87647429382105</c:v>
                </c:pt>
                <c:pt idx="1847">
                  <c:v>784.48145671605562</c:v>
                </c:pt>
                <c:pt idx="1848">
                  <c:v>784.66751490306615</c:v>
                </c:pt>
                <c:pt idx="1849">
                  <c:v>784.73963883709985</c:v>
                </c:pt>
                <c:pt idx="1850">
                  <c:v>785.21582925198891</c:v>
                </c:pt>
                <c:pt idx="1851">
                  <c:v>785.23033204383864</c:v>
                </c:pt>
                <c:pt idx="1852">
                  <c:v>785.44667284676234</c:v>
                </c:pt>
                <c:pt idx="1853">
                  <c:v>785.51381196339844</c:v>
                </c:pt>
                <c:pt idx="1854">
                  <c:v>786.06387083531627</c:v>
                </c:pt>
                <c:pt idx="1855">
                  <c:v>786.15862739192107</c:v>
                </c:pt>
                <c:pt idx="1856">
                  <c:v>786.7718717707412</c:v>
                </c:pt>
                <c:pt idx="1857">
                  <c:v>786.79550052014565</c:v>
                </c:pt>
                <c:pt idx="1858">
                  <c:v>786.95341270037079</c:v>
                </c:pt>
                <c:pt idx="1859">
                  <c:v>787.853700304423</c:v>
                </c:pt>
                <c:pt idx="1860">
                  <c:v>788.33061588170949</c:v>
                </c:pt>
                <c:pt idx="1861">
                  <c:v>789.05715254764073</c:v>
                </c:pt>
                <c:pt idx="1862">
                  <c:v>789.6405965696049</c:v>
                </c:pt>
                <c:pt idx="1863">
                  <c:v>789.94307038357147</c:v>
                </c:pt>
                <c:pt idx="1864">
                  <c:v>790.2456744452511</c:v>
                </c:pt>
                <c:pt idx="1865">
                  <c:v>791.00473554268774</c:v>
                </c:pt>
                <c:pt idx="1866">
                  <c:v>791.08991609434452</c:v>
                </c:pt>
                <c:pt idx="1867">
                  <c:v>791.64743949687363</c:v>
                </c:pt>
                <c:pt idx="1868">
                  <c:v>791.76286754961802</c:v>
                </c:pt>
                <c:pt idx="1869">
                  <c:v>792.17542724002487</c:v>
                </c:pt>
                <c:pt idx="1870">
                  <c:v>792.20046420474137</c:v>
                </c:pt>
                <c:pt idx="1871">
                  <c:v>792.39202707099776</c:v>
                </c:pt>
                <c:pt idx="1872">
                  <c:v>792.42438559052152</c:v>
                </c:pt>
                <c:pt idx="1873">
                  <c:v>793.16936789634747</c:v>
                </c:pt>
                <c:pt idx="1874">
                  <c:v>793.80792784902769</c:v>
                </c:pt>
                <c:pt idx="1875">
                  <c:v>794.42360715895393</c:v>
                </c:pt>
                <c:pt idx="1876">
                  <c:v>794.61219086922029</c:v>
                </c:pt>
                <c:pt idx="1877">
                  <c:v>795.44389070674606</c:v>
                </c:pt>
                <c:pt idx="1878">
                  <c:v>796.68916731016998</c:v>
                </c:pt>
                <c:pt idx="1879">
                  <c:v>796.92140621517592</c:v>
                </c:pt>
                <c:pt idx="1880">
                  <c:v>797.00485248579935</c:v>
                </c:pt>
                <c:pt idx="1881">
                  <c:v>797.08292542512845</c:v>
                </c:pt>
                <c:pt idx="1882">
                  <c:v>797.27086813228016</c:v>
                </c:pt>
                <c:pt idx="1883">
                  <c:v>797.68189826657272</c:v>
                </c:pt>
                <c:pt idx="1884">
                  <c:v>798.45426963759201</c:v>
                </c:pt>
                <c:pt idx="1885">
                  <c:v>798.73985494059343</c:v>
                </c:pt>
                <c:pt idx="1886">
                  <c:v>799.00943046732846</c:v>
                </c:pt>
                <c:pt idx="1887">
                  <c:v>799.52108139276424</c:v>
                </c:pt>
                <c:pt idx="1888">
                  <c:v>799.9460926614347</c:v>
                </c:pt>
                <c:pt idx="1889">
                  <c:v>800.20061803277804</c:v>
                </c:pt>
                <c:pt idx="1890">
                  <c:v>800.28409175335401</c:v>
                </c:pt>
                <c:pt idx="1891">
                  <c:v>800.31212778364443</c:v>
                </c:pt>
                <c:pt idx="1892">
                  <c:v>800.38678020776842</c:v>
                </c:pt>
                <c:pt idx="1893">
                  <c:v>801.125324618788</c:v>
                </c:pt>
                <c:pt idx="1894">
                  <c:v>801.63046578626108</c:v>
                </c:pt>
                <c:pt idx="1895">
                  <c:v>803.22808184361384</c:v>
                </c:pt>
                <c:pt idx="1896">
                  <c:v>803.76171083656664</c:v>
                </c:pt>
                <c:pt idx="1897">
                  <c:v>803.76498936208282</c:v>
                </c:pt>
                <c:pt idx="1898">
                  <c:v>804.38591173734221</c:v>
                </c:pt>
                <c:pt idx="1899">
                  <c:v>804.69576070461699</c:v>
                </c:pt>
                <c:pt idx="1900">
                  <c:v>805.52035761359457</c:v>
                </c:pt>
                <c:pt idx="1901">
                  <c:v>805.53212492605599</c:v>
                </c:pt>
                <c:pt idx="1902">
                  <c:v>806.53917881167035</c:v>
                </c:pt>
                <c:pt idx="1903">
                  <c:v>806.98299594995842</c:v>
                </c:pt>
                <c:pt idx="1904">
                  <c:v>807.16425034401345</c:v>
                </c:pt>
                <c:pt idx="1905">
                  <c:v>807.21092734821013</c:v>
                </c:pt>
                <c:pt idx="1906">
                  <c:v>807.24438840157654</c:v>
                </c:pt>
                <c:pt idx="1907">
                  <c:v>808.21140175328492</c:v>
                </c:pt>
                <c:pt idx="1908">
                  <c:v>808.28076524363951</c:v>
                </c:pt>
                <c:pt idx="1909">
                  <c:v>808.56120896060747</c:v>
                </c:pt>
                <c:pt idx="1910">
                  <c:v>809.92482028993527</c:v>
                </c:pt>
                <c:pt idx="1911">
                  <c:v>810.07451185174523</c:v>
                </c:pt>
                <c:pt idx="1912">
                  <c:v>810.22316952479559</c:v>
                </c:pt>
                <c:pt idx="1913">
                  <c:v>810.74866957234644</c:v>
                </c:pt>
                <c:pt idx="1914">
                  <c:v>810.93611354503628</c:v>
                </c:pt>
                <c:pt idx="1915">
                  <c:v>812.09801614307617</c:v>
                </c:pt>
                <c:pt idx="1916">
                  <c:v>812.1404466646045</c:v>
                </c:pt>
                <c:pt idx="1917">
                  <c:v>812.40143190496201</c:v>
                </c:pt>
                <c:pt idx="1918">
                  <c:v>812.71250186469479</c:v>
                </c:pt>
                <c:pt idx="1919">
                  <c:v>813.19636040932255</c:v>
                </c:pt>
                <c:pt idx="1920">
                  <c:v>813.24494131045776</c:v>
                </c:pt>
                <c:pt idx="1921">
                  <c:v>813.29274348173567</c:v>
                </c:pt>
                <c:pt idx="1922">
                  <c:v>814.24464141505632</c:v>
                </c:pt>
                <c:pt idx="1923">
                  <c:v>815.11762413838278</c:v>
                </c:pt>
                <c:pt idx="1924">
                  <c:v>816.94899679609807</c:v>
                </c:pt>
                <c:pt idx="1925">
                  <c:v>817.10159399309214</c:v>
                </c:pt>
                <c:pt idx="1926">
                  <c:v>817.16988194745227</c:v>
                </c:pt>
                <c:pt idx="1927">
                  <c:v>817.45673289322349</c:v>
                </c:pt>
                <c:pt idx="1928">
                  <c:v>818.03519712288562</c:v>
                </c:pt>
                <c:pt idx="1929">
                  <c:v>818.05129957303961</c:v>
                </c:pt>
                <c:pt idx="1930">
                  <c:v>818.47502504342992</c:v>
                </c:pt>
                <c:pt idx="1931">
                  <c:v>819.07056009708322</c:v>
                </c:pt>
                <c:pt idx="1932">
                  <c:v>819.21372847422754</c:v>
                </c:pt>
                <c:pt idx="1933">
                  <c:v>819.36950162640005</c:v>
                </c:pt>
                <c:pt idx="1934">
                  <c:v>820.27034126751914</c:v>
                </c:pt>
                <c:pt idx="1935">
                  <c:v>820.8464255564495</c:v>
                </c:pt>
                <c:pt idx="1936">
                  <c:v>821.70559852415045</c:v>
                </c:pt>
                <c:pt idx="1937">
                  <c:v>821.75263182131584</c:v>
                </c:pt>
                <c:pt idx="1938">
                  <c:v>821.99651190566055</c:v>
                </c:pt>
                <c:pt idx="1939">
                  <c:v>823.23684787942511</c:v>
                </c:pt>
                <c:pt idx="1940">
                  <c:v>823.56096127359069</c:v>
                </c:pt>
                <c:pt idx="1941">
                  <c:v>823.67868414398981</c:v>
                </c:pt>
                <c:pt idx="1942">
                  <c:v>824.42942135381873</c:v>
                </c:pt>
                <c:pt idx="1943">
                  <c:v>824.50590625227869</c:v>
                </c:pt>
                <c:pt idx="1944">
                  <c:v>824.7506236432564</c:v>
                </c:pt>
                <c:pt idx="1945">
                  <c:v>824.82085052931961</c:v>
                </c:pt>
                <c:pt idx="1946">
                  <c:v>826.34641654321877</c:v>
                </c:pt>
                <c:pt idx="1947">
                  <c:v>826.4577984320249</c:v>
                </c:pt>
                <c:pt idx="1948">
                  <c:v>826.66234918550617</c:v>
                </c:pt>
                <c:pt idx="1949">
                  <c:v>826.86976664674785</c:v>
                </c:pt>
                <c:pt idx="1950">
                  <c:v>827.52140863629666</c:v>
                </c:pt>
                <c:pt idx="1951">
                  <c:v>827.67805686255906</c:v>
                </c:pt>
                <c:pt idx="1952">
                  <c:v>827.91599310241327</c:v>
                </c:pt>
                <c:pt idx="1953">
                  <c:v>828.28564928371725</c:v>
                </c:pt>
                <c:pt idx="1954">
                  <c:v>829.36161121027908</c:v>
                </c:pt>
                <c:pt idx="1955">
                  <c:v>829.40035251189875</c:v>
                </c:pt>
                <c:pt idx="1956">
                  <c:v>829.90662661607985</c:v>
                </c:pt>
                <c:pt idx="1957">
                  <c:v>830.0632487996445</c:v>
                </c:pt>
                <c:pt idx="1958">
                  <c:v>830.20917445408304</c:v>
                </c:pt>
                <c:pt idx="1959">
                  <c:v>830.90590202730618</c:v>
                </c:pt>
                <c:pt idx="1960">
                  <c:v>831.0626291484532</c:v>
                </c:pt>
                <c:pt idx="1961">
                  <c:v>831.48307130757439</c:v>
                </c:pt>
                <c:pt idx="1962">
                  <c:v>831.49276734694467</c:v>
                </c:pt>
                <c:pt idx="1963">
                  <c:v>832.44900918173971</c:v>
                </c:pt>
                <c:pt idx="1964">
                  <c:v>832.73359118053031</c:v>
                </c:pt>
                <c:pt idx="1965">
                  <c:v>832.97188048294083</c:v>
                </c:pt>
                <c:pt idx="1966">
                  <c:v>833.54900970295603</c:v>
                </c:pt>
                <c:pt idx="1967">
                  <c:v>834.19108176649479</c:v>
                </c:pt>
                <c:pt idx="1968">
                  <c:v>834.69986275446445</c:v>
                </c:pt>
                <c:pt idx="1969">
                  <c:v>835.12468727306623</c:v>
                </c:pt>
                <c:pt idx="1970">
                  <c:v>835.93875795341228</c:v>
                </c:pt>
                <c:pt idx="1971">
                  <c:v>836.18480331216415</c:v>
                </c:pt>
                <c:pt idx="1972">
                  <c:v>836.19286219431524</c:v>
                </c:pt>
                <c:pt idx="1973">
                  <c:v>837.96853063092021</c:v>
                </c:pt>
                <c:pt idx="1974">
                  <c:v>838.07617469823799</c:v>
                </c:pt>
                <c:pt idx="1975">
                  <c:v>838.55112779916089</c:v>
                </c:pt>
                <c:pt idx="1976">
                  <c:v>838.70738454338698</c:v>
                </c:pt>
                <c:pt idx="1977">
                  <c:v>839.62918554491353</c:v>
                </c:pt>
                <c:pt idx="1978">
                  <c:v>839.89750220205406</c:v>
                </c:pt>
                <c:pt idx="1979">
                  <c:v>841.15935904367961</c:v>
                </c:pt>
                <c:pt idx="1980">
                  <c:v>841.46768704360966</c:v>
                </c:pt>
                <c:pt idx="1981">
                  <c:v>841.85959328444187</c:v>
                </c:pt>
                <c:pt idx="1982">
                  <c:v>841.86890814388062</c:v>
                </c:pt>
                <c:pt idx="1983">
                  <c:v>841.93593919034174</c:v>
                </c:pt>
                <c:pt idx="1984">
                  <c:v>842.24507519572853</c:v>
                </c:pt>
                <c:pt idx="1985">
                  <c:v>842.78806426043411</c:v>
                </c:pt>
                <c:pt idx="1986">
                  <c:v>843.35917630521271</c:v>
                </c:pt>
                <c:pt idx="1987">
                  <c:v>843.6918796594473</c:v>
                </c:pt>
                <c:pt idx="1988">
                  <c:v>843.90609081304774</c:v>
                </c:pt>
                <c:pt idx="1989">
                  <c:v>844.2877237275643</c:v>
                </c:pt>
                <c:pt idx="1990">
                  <c:v>844.42701268201927</c:v>
                </c:pt>
                <c:pt idx="1991">
                  <c:v>844.51225225076905</c:v>
                </c:pt>
                <c:pt idx="1992">
                  <c:v>844.65664238909812</c:v>
                </c:pt>
                <c:pt idx="1993">
                  <c:v>844.85312432492537</c:v>
                </c:pt>
                <c:pt idx="1994">
                  <c:v>844.85324425359067</c:v>
                </c:pt>
                <c:pt idx="1995">
                  <c:v>845.2978694121166</c:v>
                </c:pt>
                <c:pt idx="1996">
                  <c:v>845.55083411475425</c:v>
                </c:pt>
                <c:pt idx="1997">
                  <c:v>845.7931194575649</c:v>
                </c:pt>
                <c:pt idx="1998">
                  <c:v>846.11045806783113</c:v>
                </c:pt>
                <c:pt idx="1999">
                  <c:v>847.22780381361736</c:v>
                </c:pt>
                <c:pt idx="2000">
                  <c:v>847.41050223101774</c:v>
                </c:pt>
                <c:pt idx="2001">
                  <c:v>847.433607899452</c:v>
                </c:pt>
                <c:pt idx="2002">
                  <c:v>847.90673069478544</c:v>
                </c:pt>
                <c:pt idx="2003">
                  <c:v>848.87351459954516</c:v>
                </c:pt>
                <c:pt idx="2004">
                  <c:v>849.13808616674487</c:v>
                </c:pt>
                <c:pt idx="2005">
                  <c:v>849.44107153354616</c:v>
                </c:pt>
                <c:pt idx="2006">
                  <c:v>850.48747260875643</c:v>
                </c:pt>
                <c:pt idx="2007">
                  <c:v>851.631414010144</c:v>
                </c:pt>
                <c:pt idx="2008">
                  <c:v>852.57255473025816</c:v>
                </c:pt>
                <c:pt idx="2009">
                  <c:v>852.85147260764188</c:v>
                </c:pt>
                <c:pt idx="2010">
                  <c:v>853.60499609876024</c:v>
                </c:pt>
                <c:pt idx="2011">
                  <c:v>853.66271172069992</c:v>
                </c:pt>
                <c:pt idx="2012">
                  <c:v>854.13732305064605</c:v>
                </c:pt>
                <c:pt idx="2013">
                  <c:v>854.40822792942072</c:v>
                </c:pt>
                <c:pt idx="2014">
                  <c:v>854.43805276933108</c:v>
                </c:pt>
                <c:pt idx="2015">
                  <c:v>854.74137231837722</c:v>
                </c:pt>
                <c:pt idx="2016">
                  <c:v>855.45104132054621</c:v>
                </c:pt>
                <c:pt idx="2017">
                  <c:v>856.11073508940171</c:v>
                </c:pt>
                <c:pt idx="2018">
                  <c:v>857.10957375780526</c:v>
                </c:pt>
                <c:pt idx="2019">
                  <c:v>857.1314195857849</c:v>
                </c:pt>
                <c:pt idx="2020">
                  <c:v>857.42431050703181</c:v>
                </c:pt>
                <c:pt idx="2021">
                  <c:v>857.4838675673509</c:v>
                </c:pt>
                <c:pt idx="2022">
                  <c:v>858.13081738529854</c:v>
                </c:pt>
                <c:pt idx="2023">
                  <c:v>858.55777225342354</c:v>
                </c:pt>
                <c:pt idx="2024">
                  <c:v>858.66800921974846</c:v>
                </c:pt>
                <c:pt idx="2025">
                  <c:v>859.08280941757221</c:v>
                </c:pt>
                <c:pt idx="2026">
                  <c:v>859.13784709810716</c:v>
                </c:pt>
                <c:pt idx="2027">
                  <c:v>859.50683225624471</c:v>
                </c:pt>
                <c:pt idx="2028">
                  <c:v>859.60879871269753</c:v>
                </c:pt>
                <c:pt idx="2029">
                  <c:v>860.02629873966362</c:v>
                </c:pt>
                <c:pt idx="2030">
                  <c:v>860.23786806206863</c:v>
                </c:pt>
                <c:pt idx="2031">
                  <c:v>861.27143677336517</c:v>
                </c:pt>
                <c:pt idx="2032">
                  <c:v>861.38949028582829</c:v>
                </c:pt>
                <c:pt idx="2033">
                  <c:v>861.39321635983106</c:v>
                </c:pt>
                <c:pt idx="2034">
                  <c:v>861.4820498408335</c:v>
                </c:pt>
                <c:pt idx="2035">
                  <c:v>862.12077577521086</c:v>
                </c:pt>
                <c:pt idx="2036">
                  <c:v>862.61546127680413</c:v>
                </c:pt>
                <c:pt idx="2037">
                  <c:v>862.6910032809501</c:v>
                </c:pt>
                <c:pt idx="2038">
                  <c:v>862.73312546940087</c:v>
                </c:pt>
                <c:pt idx="2039">
                  <c:v>863.51758440626963</c:v>
                </c:pt>
                <c:pt idx="2040">
                  <c:v>863.7274948494769</c:v>
                </c:pt>
                <c:pt idx="2041">
                  <c:v>864.33516438915467</c:v>
                </c:pt>
                <c:pt idx="2042">
                  <c:v>865.25150627751464</c:v>
                </c:pt>
                <c:pt idx="2043">
                  <c:v>865.28392047808757</c:v>
                </c:pt>
                <c:pt idx="2044">
                  <c:v>865.43782024429493</c:v>
                </c:pt>
                <c:pt idx="2045">
                  <c:v>866.28487907053204</c:v>
                </c:pt>
                <c:pt idx="2046">
                  <c:v>867.09366139247413</c:v>
                </c:pt>
                <c:pt idx="2047">
                  <c:v>867.12895974670573</c:v>
                </c:pt>
                <c:pt idx="2048">
                  <c:v>867.2794335055396</c:v>
                </c:pt>
                <c:pt idx="2049">
                  <c:v>867.82795664026526</c:v>
                </c:pt>
                <c:pt idx="2050">
                  <c:v>868.01320951257276</c:v>
                </c:pt>
                <c:pt idx="2051">
                  <c:v>868.65218546300639</c:v>
                </c:pt>
                <c:pt idx="2052">
                  <c:v>868.71016168380629</c:v>
                </c:pt>
                <c:pt idx="2053">
                  <c:v>870.70009546282381</c:v>
                </c:pt>
                <c:pt idx="2054">
                  <c:v>870.75264083067032</c:v>
                </c:pt>
                <c:pt idx="2055">
                  <c:v>872.81853529350337</c:v>
                </c:pt>
                <c:pt idx="2056">
                  <c:v>872.93874921978386</c:v>
                </c:pt>
                <c:pt idx="2057">
                  <c:v>872.98995892737003</c:v>
                </c:pt>
                <c:pt idx="2058">
                  <c:v>873.34401234962843</c:v>
                </c:pt>
                <c:pt idx="2059">
                  <c:v>873.91804353996758</c:v>
                </c:pt>
                <c:pt idx="2060">
                  <c:v>874.22073752271535</c:v>
                </c:pt>
                <c:pt idx="2061">
                  <c:v>874.35629344669178</c:v>
                </c:pt>
                <c:pt idx="2062">
                  <c:v>876.269782760015</c:v>
                </c:pt>
                <c:pt idx="2063">
                  <c:v>877.38614287278415</c:v>
                </c:pt>
                <c:pt idx="2064">
                  <c:v>877.62853952076421</c:v>
                </c:pt>
                <c:pt idx="2065">
                  <c:v>877.89429152195225</c:v>
                </c:pt>
                <c:pt idx="2066">
                  <c:v>877.90034481945895</c:v>
                </c:pt>
                <c:pt idx="2067">
                  <c:v>879.44849358043393</c:v>
                </c:pt>
                <c:pt idx="2068">
                  <c:v>879.80237944819964</c:v>
                </c:pt>
                <c:pt idx="2069">
                  <c:v>880.50416163889258</c:v>
                </c:pt>
                <c:pt idx="2070">
                  <c:v>881.00862566174783</c:v>
                </c:pt>
                <c:pt idx="2071">
                  <c:v>881.69579038480515</c:v>
                </c:pt>
                <c:pt idx="2072">
                  <c:v>882.06121133018132</c:v>
                </c:pt>
                <c:pt idx="2073">
                  <c:v>882.11126738486746</c:v>
                </c:pt>
                <c:pt idx="2074">
                  <c:v>882.65589002893557</c:v>
                </c:pt>
                <c:pt idx="2075">
                  <c:v>883.27537852516707</c:v>
                </c:pt>
                <c:pt idx="2076">
                  <c:v>883.54687128930345</c:v>
                </c:pt>
                <c:pt idx="2077">
                  <c:v>883.86550872915632</c:v>
                </c:pt>
                <c:pt idx="2078">
                  <c:v>884.15580551615312</c:v>
                </c:pt>
                <c:pt idx="2079">
                  <c:v>885.67042995005613</c:v>
                </c:pt>
                <c:pt idx="2080">
                  <c:v>886.33882006541262</c:v>
                </c:pt>
                <c:pt idx="2081">
                  <c:v>886.86015590057286</c:v>
                </c:pt>
                <c:pt idx="2082">
                  <c:v>886.91927281777498</c:v>
                </c:pt>
                <c:pt idx="2083">
                  <c:v>886.93643570255426</c:v>
                </c:pt>
                <c:pt idx="2084">
                  <c:v>887.23154084435646</c:v>
                </c:pt>
                <c:pt idx="2085">
                  <c:v>887.52576455235703</c:v>
                </c:pt>
                <c:pt idx="2086">
                  <c:v>887.72975367553045</c:v>
                </c:pt>
                <c:pt idx="2087">
                  <c:v>888.10736508988612</c:v>
                </c:pt>
                <c:pt idx="2088">
                  <c:v>888.44774286399843</c:v>
                </c:pt>
                <c:pt idx="2089">
                  <c:v>888.86983610040625</c:v>
                </c:pt>
                <c:pt idx="2090">
                  <c:v>888.89548235848451</c:v>
                </c:pt>
                <c:pt idx="2091">
                  <c:v>889.78128687809749</c:v>
                </c:pt>
                <c:pt idx="2092">
                  <c:v>890.09004523790099</c:v>
                </c:pt>
                <c:pt idx="2093">
                  <c:v>890.27644363125637</c:v>
                </c:pt>
                <c:pt idx="2094">
                  <c:v>890.3914739712036</c:v>
                </c:pt>
                <c:pt idx="2095">
                  <c:v>890.68181912938417</c:v>
                </c:pt>
                <c:pt idx="2096">
                  <c:v>890.92870444705659</c:v>
                </c:pt>
                <c:pt idx="2097">
                  <c:v>891.00322062597206</c:v>
                </c:pt>
                <c:pt idx="2098">
                  <c:v>891.32469776099788</c:v>
                </c:pt>
                <c:pt idx="2099">
                  <c:v>891.89576608640346</c:v>
                </c:pt>
                <c:pt idx="2100">
                  <c:v>891.9753748203002</c:v>
                </c:pt>
                <c:pt idx="2101">
                  <c:v>892.85994114604182</c:v>
                </c:pt>
                <c:pt idx="2102">
                  <c:v>893.2649693534695</c:v>
                </c:pt>
                <c:pt idx="2103">
                  <c:v>893.29049855989888</c:v>
                </c:pt>
                <c:pt idx="2104">
                  <c:v>893.52692870970532</c:v>
                </c:pt>
                <c:pt idx="2105">
                  <c:v>893.65198857759242</c:v>
                </c:pt>
                <c:pt idx="2106">
                  <c:v>893.70474824112898</c:v>
                </c:pt>
                <c:pt idx="2107">
                  <c:v>894.55727451803614</c:v>
                </c:pt>
                <c:pt idx="2108">
                  <c:v>894.69672438689304</c:v>
                </c:pt>
                <c:pt idx="2109">
                  <c:v>895.01253072152031</c:v>
                </c:pt>
                <c:pt idx="2110">
                  <c:v>896.27334052069091</c:v>
                </c:pt>
                <c:pt idx="2111">
                  <c:v>896.79043341426495</c:v>
                </c:pt>
                <c:pt idx="2112">
                  <c:v>897.30282225099472</c:v>
                </c:pt>
                <c:pt idx="2113">
                  <c:v>897.46982145496622</c:v>
                </c:pt>
                <c:pt idx="2114">
                  <c:v>897.59354165137302</c:v>
                </c:pt>
                <c:pt idx="2115">
                  <c:v>898.26897166733306</c:v>
                </c:pt>
                <c:pt idx="2116">
                  <c:v>898.27664880261909</c:v>
                </c:pt>
                <c:pt idx="2117">
                  <c:v>898.28455225191374</c:v>
                </c:pt>
                <c:pt idx="2118">
                  <c:v>898.39491379887204</c:v>
                </c:pt>
                <c:pt idx="2119">
                  <c:v>898.50184301697846</c:v>
                </c:pt>
                <c:pt idx="2120">
                  <c:v>899.65333158007161</c:v>
                </c:pt>
                <c:pt idx="2121">
                  <c:v>900.36114702435043</c:v>
                </c:pt>
                <c:pt idx="2122">
                  <c:v>900.75565541277865</c:v>
                </c:pt>
                <c:pt idx="2123">
                  <c:v>901.19466797329551</c:v>
                </c:pt>
                <c:pt idx="2124">
                  <c:v>901.34728539473872</c:v>
                </c:pt>
                <c:pt idx="2125">
                  <c:v>901.45895844786446</c:v>
                </c:pt>
                <c:pt idx="2126">
                  <c:v>902.29547049871235</c:v>
                </c:pt>
                <c:pt idx="2127">
                  <c:v>902.56137209096414</c:v>
                </c:pt>
                <c:pt idx="2128">
                  <c:v>903.12781607380566</c:v>
                </c:pt>
                <c:pt idx="2129">
                  <c:v>903.23457714786673</c:v>
                </c:pt>
                <c:pt idx="2130">
                  <c:v>903.44223234350375</c:v>
                </c:pt>
                <c:pt idx="2131">
                  <c:v>905.06012084807298</c:v>
                </c:pt>
                <c:pt idx="2132">
                  <c:v>905.20892659956553</c:v>
                </c:pt>
                <c:pt idx="2133">
                  <c:v>906.10590965880237</c:v>
                </c:pt>
                <c:pt idx="2134">
                  <c:v>906.81174866812671</c:v>
                </c:pt>
                <c:pt idx="2135">
                  <c:v>907.30337593504919</c:v>
                </c:pt>
                <c:pt idx="2136">
                  <c:v>907.33115025082952</c:v>
                </c:pt>
                <c:pt idx="2137">
                  <c:v>907.5600560984667</c:v>
                </c:pt>
                <c:pt idx="2138">
                  <c:v>907.87704302005113</c:v>
                </c:pt>
                <c:pt idx="2139">
                  <c:v>907.88129416881202</c:v>
                </c:pt>
                <c:pt idx="2140">
                  <c:v>907.91831572096635</c:v>
                </c:pt>
                <c:pt idx="2141">
                  <c:v>908.21142792720639</c:v>
                </c:pt>
                <c:pt idx="2142">
                  <c:v>909.13634992079824</c:v>
                </c:pt>
                <c:pt idx="2143">
                  <c:v>909.54783165809295</c:v>
                </c:pt>
                <c:pt idx="2144">
                  <c:v>909.74766156705573</c:v>
                </c:pt>
                <c:pt idx="2145">
                  <c:v>909.85504804572702</c:v>
                </c:pt>
                <c:pt idx="2146">
                  <c:v>910.4613891420222</c:v>
                </c:pt>
                <c:pt idx="2147">
                  <c:v>910.64729740084022</c:v>
                </c:pt>
                <c:pt idx="2148">
                  <c:v>910.7593328390567</c:v>
                </c:pt>
                <c:pt idx="2149">
                  <c:v>910.86741881946546</c:v>
                </c:pt>
                <c:pt idx="2150">
                  <c:v>910.90002068591366</c:v>
                </c:pt>
                <c:pt idx="2151">
                  <c:v>911.34338347545236</c:v>
                </c:pt>
                <c:pt idx="2152">
                  <c:v>911.78946613118387</c:v>
                </c:pt>
                <c:pt idx="2153">
                  <c:v>912.59342861352434</c:v>
                </c:pt>
                <c:pt idx="2154">
                  <c:v>912.79540199616076</c:v>
                </c:pt>
                <c:pt idx="2155">
                  <c:v>913.61571287331026</c:v>
                </c:pt>
                <c:pt idx="2156">
                  <c:v>913.75278933544269</c:v>
                </c:pt>
                <c:pt idx="2157">
                  <c:v>913.78489784177236</c:v>
                </c:pt>
                <c:pt idx="2158">
                  <c:v>916.06028813670855</c:v>
                </c:pt>
                <c:pt idx="2159">
                  <c:v>916.30832356203427</c:v>
                </c:pt>
                <c:pt idx="2160">
                  <c:v>916.43074147900279</c:v>
                </c:pt>
                <c:pt idx="2161">
                  <c:v>916.95938708732319</c:v>
                </c:pt>
                <c:pt idx="2162">
                  <c:v>917.26584892808478</c:v>
                </c:pt>
                <c:pt idx="2163">
                  <c:v>917.28765745115925</c:v>
                </c:pt>
                <c:pt idx="2164">
                  <c:v>917.54814667639857</c:v>
                </c:pt>
                <c:pt idx="2165">
                  <c:v>918.30993466311793</c:v>
                </c:pt>
                <c:pt idx="2166">
                  <c:v>919.39661494406573</c:v>
                </c:pt>
                <c:pt idx="2167">
                  <c:v>919.51234502483567</c:v>
                </c:pt>
                <c:pt idx="2168">
                  <c:v>919.69511009816415</c:v>
                </c:pt>
                <c:pt idx="2169">
                  <c:v>919.92514977497467</c:v>
                </c:pt>
                <c:pt idx="2170">
                  <c:v>920.97625673529092</c:v>
                </c:pt>
                <c:pt idx="2171">
                  <c:v>921.10543401724317</c:v>
                </c:pt>
                <c:pt idx="2172">
                  <c:v>921.51595886839186</c:v>
                </c:pt>
                <c:pt idx="2173">
                  <c:v>921.88518111188205</c:v>
                </c:pt>
                <c:pt idx="2174">
                  <c:v>922.01376410318881</c:v>
                </c:pt>
                <c:pt idx="2175">
                  <c:v>922.08872087941472</c:v>
                </c:pt>
                <c:pt idx="2176">
                  <c:v>922.25690628383563</c:v>
                </c:pt>
                <c:pt idx="2177">
                  <c:v>923.64454212007968</c:v>
                </c:pt>
                <c:pt idx="2178">
                  <c:v>923.80959810706736</c:v>
                </c:pt>
                <c:pt idx="2179">
                  <c:v>923.86307336209211</c:v>
                </c:pt>
                <c:pt idx="2180">
                  <c:v>924.74071165321038</c:v>
                </c:pt>
                <c:pt idx="2181">
                  <c:v>924.90969553711511</c:v>
                </c:pt>
                <c:pt idx="2182">
                  <c:v>924.98198744189358</c:v>
                </c:pt>
                <c:pt idx="2183">
                  <c:v>925.19825591663812</c:v>
                </c:pt>
                <c:pt idx="2184">
                  <c:v>925.51536255791507</c:v>
                </c:pt>
                <c:pt idx="2185">
                  <c:v>925.9029888681107</c:v>
                </c:pt>
                <c:pt idx="2186">
                  <c:v>926.46496009533985</c:v>
                </c:pt>
                <c:pt idx="2187">
                  <c:v>927.13976102252127</c:v>
                </c:pt>
                <c:pt idx="2188">
                  <c:v>927.16002109070359</c:v>
                </c:pt>
                <c:pt idx="2189">
                  <c:v>928.03087229865196</c:v>
                </c:pt>
                <c:pt idx="2190">
                  <c:v>928.49335371798315</c:v>
                </c:pt>
                <c:pt idx="2191">
                  <c:v>928.89472330135595</c:v>
                </c:pt>
                <c:pt idx="2192">
                  <c:v>931.17191867006477</c:v>
                </c:pt>
                <c:pt idx="2193">
                  <c:v>931.19810747643987</c:v>
                </c:pt>
                <c:pt idx="2194">
                  <c:v>931.23479298098391</c:v>
                </c:pt>
                <c:pt idx="2195">
                  <c:v>931.55016706683637</c:v>
                </c:pt>
                <c:pt idx="2196">
                  <c:v>931.86190151948085</c:v>
                </c:pt>
                <c:pt idx="2197">
                  <c:v>932.08520397925531</c:v>
                </c:pt>
                <c:pt idx="2198">
                  <c:v>932.37651655677382</c:v>
                </c:pt>
                <c:pt idx="2199">
                  <c:v>932.48930309933712</c:v>
                </c:pt>
                <c:pt idx="2200">
                  <c:v>932.8251666856213</c:v>
                </c:pt>
                <c:pt idx="2201">
                  <c:v>933.65538189619383</c:v>
                </c:pt>
                <c:pt idx="2202">
                  <c:v>933.65841978936351</c:v>
                </c:pt>
                <c:pt idx="2203">
                  <c:v>933.76323279202461</c:v>
                </c:pt>
                <c:pt idx="2204">
                  <c:v>933.80411344786626</c:v>
                </c:pt>
                <c:pt idx="2205">
                  <c:v>933.88098236386031</c:v>
                </c:pt>
                <c:pt idx="2206">
                  <c:v>933.99809466008173</c:v>
                </c:pt>
                <c:pt idx="2207">
                  <c:v>934.41796214282294</c:v>
                </c:pt>
                <c:pt idx="2208">
                  <c:v>934.46352219486016</c:v>
                </c:pt>
                <c:pt idx="2209">
                  <c:v>934.54928518849374</c:v>
                </c:pt>
                <c:pt idx="2210">
                  <c:v>934.84038998421693</c:v>
                </c:pt>
                <c:pt idx="2211">
                  <c:v>935.0650483893869</c:v>
                </c:pt>
                <c:pt idx="2212">
                  <c:v>935.35020440212611</c:v>
                </c:pt>
                <c:pt idx="2213">
                  <c:v>935.56917777201761</c:v>
                </c:pt>
                <c:pt idx="2214">
                  <c:v>935.85683836660428</c:v>
                </c:pt>
                <c:pt idx="2215">
                  <c:v>935.90310981818038</c:v>
                </c:pt>
                <c:pt idx="2216">
                  <c:v>936.00956442624465</c:v>
                </c:pt>
                <c:pt idx="2217">
                  <c:v>938.46473237740793</c:v>
                </c:pt>
                <c:pt idx="2218">
                  <c:v>939.36165908840303</c:v>
                </c:pt>
                <c:pt idx="2219">
                  <c:v>939.65101273078108</c:v>
                </c:pt>
                <c:pt idx="2220">
                  <c:v>940.0975796415396</c:v>
                </c:pt>
                <c:pt idx="2221">
                  <c:v>940.88561214456877</c:v>
                </c:pt>
                <c:pt idx="2222">
                  <c:v>941.41577010956007</c:v>
                </c:pt>
                <c:pt idx="2223">
                  <c:v>941.97994024252148</c:v>
                </c:pt>
                <c:pt idx="2224">
                  <c:v>942.12344954193486</c:v>
                </c:pt>
                <c:pt idx="2225">
                  <c:v>942.14704044213613</c:v>
                </c:pt>
                <c:pt idx="2226">
                  <c:v>942.22937817103411</c:v>
                </c:pt>
                <c:pt idx="2227">
                  <c:v>943.15718861815822</c:v>
                </c:pt>
                <c:pt idx="2228">
                  <c:v>943.15796511337612</c:v>
                </c:pt>
                <c:pt idx="2229">
                  <c:v>943.33022259030076</c:v>
                </c:pt>
                <c:pt idx="2230">
                  <c:v>943.3302644347832</c:v>
                </c:pt>
                <c:pt idx="2231">
                  <c:v>943.58923913943181</c:v>
                </c:pt>
                <c:pt idx="2232">
                  <c:v>944.03689283307267</c:v>
                </c:pt>
                <c:pt idx="2233">
                  <c:v>945.27573471981941</c:v>
                </c:pt>
                <c:pt idx="2234">
                  <c:v>945.4723812305092</c:v>
                </c:pt>
                <c:pt idx="2235">
                  <c:v>946.82286510734957</c:v>
                </c:pt>
                <c:pt idx="2236">
                  <c:v>946.85505002842183</c:v>
                </c:pt>
                <c:pt idx="2237">
                  <c:v>947.18127346107485</c:v>
                </c:pt>
                <c:pt idx="2238">
                  <c:v>947.35313725011292</c:v>
                </c:pt>
                <c:pt idx="2239">
                  <c:v>948.10908591268071</c:v>
                </c:pt>
                <c:pt idx="2240">
                  <c:v>948.12608045058914</c:v>
                </c:pt>
                <c:pt idx="2241">
                  <c:v>948.44520312456916</c:v>
                </c:pt>
                <c:pt idx="2242">
                  <c:v>948.57765634832776</c:v>
                </c:pt>
                <c:pt idx="2243">
                  <c:v>948.58928142082914</c:v>
                </c:pt>
                <c:pt idx="2244">
                  <c:v>948.76628917110429</c:v>
                </c:pt>
                <c:pt idx="2245">
                  <c:v>948.85138391923738</c:v>
                </c:pt>
                <c:pt idx="2246">
                  <c:v>948.93190418998347</c:v>
                </c:pt>
                <c:pt idx="2247">
                  <c:v>949.59462039661048</c:v>
                </c:pt>
                <c:pt idx="2248">
                  <c:v>949.6432045885922</c:v>
                </c:pt>
                <c:pt idx="2249">
                  <c:v>949.8262757474622</c:v>
                </c:pt>
                <c:pt idx="2250">
                  <c:v>950.31331008099733</c:v>
                </c:pt>
                <c:pt idx="2251">
                  <c:v>950.91181470336778</c:v>
                </c:pt>
                <c:pt idx="2252">
                  <c:v>951.2077353218001</c:v>
                </c:pt>
                <c:pt idx="2253">
                  <c:v>951.26754425697891</c:v>
                </c:pt>
                <c:pt idx="2254">
                  <c:v>952.52717969811874</c:v>
                </c:pt>
                <c:pt idx="2255">
                  <c:v>952.87260472404159</c:v>
                </c:pt>
                <c:pt idx="2256">
                  <c:v>952.87840621241412</c:v>
                </c:pt>
                <c:pt idx="2257">
                  <c:v>953.20258112122428</c:v>
                </c:pt>
                <c:pt idx="2258">
                  <c:v>953.20721464252711</c:v>
                </c:pt>
                <c:pt idx="2259">
                  <c:v>953.35328407779343</c:v>
                </c:pt>
                <c:pt idx="2260">
                  <c:v>953.6861000923418</c:v>
                </c:pt>
                <c:pt idx="2261">
                  <c:v>954.11170564538224</c:v>
                </c:pt>
                <c:pt idx="2262">
                  <c:v>954.69904947339364</c:v>
                </c:pt>
                <c:pt idx="2263">
                  <c:v>955.33334689089679</c:v>
                </c:pt>
                <c:pt idx="2264">
                  <c:v>955.37928203058891</c:v>
                </c:pt>
                <c:pt idx="2265">
                  <c:v>955.63037707413787</c:v>
                </c:pt>
                <c:pt idx="2266">
                  <c:v>956.30190298375965</c:v>
                </c:pt>
                <c:pt idx="2267">
                  <c:v>956.38027424904703</c:v>
                </c:pt>
                <c:pt idx="2268">
                  <c:v>956.41344032260622</c:v>
                </c:pt>
                <c:pt idx="2269">
                  <c:v>956.51346037165877</c:v>
                </c:pt>
                <c:pt idx="2270">
                  <c:v>957.83610113347822</c:v>
                </c:pt>
                <c:pt idx="2271">
                  <c:v>958.04293909551961</c:v>
                </c:pt>
                <c:pt idx="2272">
                  <c:v>958.65662935093042</c:v>
                </c:pt>
                <c:pt idx="2273">
                  <c:v>959.5051514067909</c:v>
                </c:pt>
                <c:pt idx="2274">
                  <c:v>959.55396707194723</c:v>
                </c:pt>
                <c:pt idx="2275">
                  <c:v>960.24673731409803</c:v>
                </c:pt>
                <c:pt idx="2276">
                  <c:v>960.48739977947753</c:v>
                </c:pt>
                <c:pt idx="2277">
                  <c:v>960.80286073021034</c:v>
                </c:pt>
                <c:pt idx="2278">
                  <c:v>961.83816750478491</c:v>
                </c:pt>
                <c:pt idx="2279">
                  <c:v>961.93600818806317</c:v>
                </c:pt>
                <c:pt idx="2280">
                  <c:v>962.23272503537464</c:v>
                </c:pt>
                <c:pt idx="2281">
                  <c:v>962.41970531270636</c:v>
                </c:pt>
                <c:pt idx="2282">
                  <c:v>962.55581692616488</c:v>
                </c:pt>
                <c:pt idx="2283">
                  <c:v>962.56008184218263</c:v>
                </c:pt>
                <c:pt idx="2284">
                  <c:v>962.61408901507912</c:v>
                </c:pt>
                <c:pt idx="2285">
                  <c:v>963.09520382884875</c:v>
                </c:pt>
                <c:pt idx="2286">
                  <c:v>963.73990213045727</c:v>
                </c:pt>
                <c:pt idx="2287">
                  <c:v>963.85533714507619</c:v>
                </c:pt>
                <c:pt idx="2288">
                  <c:v>964.2208669968586</c:v>
                </c:pt>
                <c:pt idx="2289">
                  <c:v>964.30294539283841</c:v>
                </c:pt>
                <c:pt idx="2290">
                  <c:v>964.4960077211872</c:v>
                </c:pt>
                <c:pt idx="2291">
                  <c:v>964.61853572856398</c:v>
                </c:pt>
                <c:pt idx="2292">
                  <c:v>965.18277861046408</c:v>
                </c:pt>
                <c:pt idx="2293">
                  <c:v>965.21669528559232</c:v>
                </c:pt>
                <c:pt idx="2294">
                  <c:v>965.50229835651044</c:v>
                </c:pt>
                <c:pt idx="2295">
                  <c:v>965.68796403566921</c:v>
                </c:pt>
                <c:pt idx="2296">
                  <c:v>965.77731487082383</c:v>
                </c:pt>
                <c:pt idx="2297">
                  <c:v>965.79545047856573</c:v>
                </c:pt>
                <c:pt idx="2298">
                  <c:v>966.49887674459842</c:v>
                </c:pt>
                <c:pt idx="2299">
                  <c:v>966.75604423028926</c:v>
                </c:pt>
                <c:pt idx="2300">
                  <c:v>966.78522905457339</c:v>
                </c:pt>
                <c:pt idx="2301">
                  <c:v>967.13561763186135</c:v>
                </c:pt>
                <c:pt idx="2302">
                  <c:v>967.14941501680823</c:v>
                </c:pt>
                <c:pt idx="2303">
                  <c:v>967.23662350423638</c:v>
                </c:pt>
                <c:pt idx="2304">
                  <c:v>967.25683852122893</c:v>
                </c:pt>
                <c:pt idx="2305">
                  <c:v>967.31130718774511</c:v>
                </c:pt>
                <c:pt idx="2306">
                  <c:v>968.1148985051077</c:v>
                </c:pt>
                <c:pt idx="2307">
                  <c:v>968.37372913181207</c:v>
                </c:pt>
                <c:pt idx="2308">
                  <c:v>968.5373363435865</c:v>
                </c:pt>
                <c:pt idx="2309">
                  <c:v>968.9865012167993</c:v>
                </c:pt>
                <c:pt idx="2310">
                  <c:v>969.09980945070765</c:v>
                </c:pt>
                <c:pt idx="2311">
                  <c:v>969.41411443863763</c:v>
                </c:pt>
                <c:pt idx="2312">
                  <c:v>969.42390407536641</c:v>
                </c:pt>
                <c:pt idx="2313">
                  <c:v>970.34390252151206</c:v>
                </c:pt>
                <c:pt idx="2314">
                  <c:v>971.26376071784216</c:v>
                </c:pt>
                <c:pt idx="2315">
                  <c:v>971.31401116865527</c:v>
                </c:pt>
                <c:pt idx="2316">
                  <c:v>971.38570958111632</c:v>
                </c:pt>
                <c:pt idx="2317">
                  <c:v>971.78576900949793</c:v>
                </c:pt>
                <c:pt idx="2318">
                  <c:v>971.79524717115419</c:v>
                </c:pt>
                <c:pt idx="2319">
                  <c:v>972.0152447885248</c:v>
                </c:pt>
                <c:pt idx="2320">
                  <c:v>972.8047524301146</c:v>
                </c:pt>
                <c:pt idx="2321">
                  <c:v>973.18738882078196</c:v>
                </c:pt>
                <c:pt idx="2322">
                  <c:v>974.29934337037321</c:v>
                </c:pt>
                <c:pt idx="2323">
                  <c:v>974.54244046541044</c:v>
                </c:pt>
                <c:pt idx="2324">
                  <c:v>974.71730176232722</c:v>
                </c:pt>
                <c:pt idx="2325">
                  <c:v>974.98042570089001</c:v>
                </c:pt>
                <c:pt idx="2326">
                  <c:v>975.10311873294722</c:v>
                </c:pt>
                <c:pt idx="2327">
                  <c:v>975.69017998309027</c:v>
                </c:pt>
                <c:pt idx="2328">
                  <c:v>975.73936185151251</c:v>
                </c:pt>
                <c:pt idx="2329">
                  <c:v>976.06545179278328</c:v>
                </c:pt>
                <c:pt idx="2330">
                  <c:v>976.6111529867585</c:v>
                </c:pt>
                <c:pt idx="2331">
                  <c:v>976.75904357761192</c:v>
                </c:pt>
                <c:pt idx="2332">
                  <c:v>976.92758932891411</c:v>
                </c:pt>
                <c:pt idx="2333">
                  <c:v>977.11714774437314</c:v>
                </c:pt>
                <c:pt idx="2334">
                  <c:v>977.49183714490482</c:v>
                </c:pt>
                <c:pt idx="2335">
                  <c:v>977.57801086412201</c:v>
                </c:pt>
                <c:pt idx="2336">
                  <c:v>977.62724324510327</c:v>
                </c:pt>
                <c:pt idx="2337">
                  <c:v>977.8691749446034</c:v>
                </c:pt>
                <c:pt idx="2338">
                  <c:v>978.24274487774437</c:v>
                </c:pt>
                <c:pt idx="2339">
                  <c:v>978.37483903053726</c:v>
                </c:pt>
                <c:pt idx="2340">
                  <c:v>978.4711809531982</c:v>
                </c:pt>
                <c:pt idx="2341">
                  <c:v>978.99119714225344</c:v>
                </c:pt>
                <c:pt idx="2342">
                  <c:v>979.78535409120104</c:v>
                </c:pt>
                <c:pt idx="2343">
                  <c:v>980.31312592100858</c:v>
                </c:pt>
                <c:pt idx="2344">
                  <c:v>980.32439151698054</c:v>
                </c:pt>
                <c:pt idx="2345">
                  <c:v>980.86837709785323</c:v>
                </c:pt>
                <c:pt idx="2346">
                  <c:v>980.91382965733555</c:v>
                </c:pt>
                <c:pt idx="2347">
                  <c:v>981.72712955048428</c:v>
                </c:pt>
                <c:pt idx="2348">
                  <c:v>982.28371157152469</c:v>
                </c:pt>
                <c:pt idx="2349">
                  <c:v>983.03408183593183</c:v>
                </c:pt>
                <c:pt idx="2350">
                  <c:v>983.03442731864925</c:v>
                </c:pt>
                <c:pt idx="2351">
                  <c:v>984.53115943131706</c:v>
                </c:pt>
                <c:pt idx="2352">
                  <c:v>984.93741725563814</c:v>
                </c:pt>
                <c:pt idx="2353">
                  <c:v>985.1638306209843</c:v>
                </c:pt>
                <c:pt idx="2354">
                  <c:v>985.83576160872781</c:v>
                </c:pt>
                <c:pt idx="2355">
                  <c:v>986.28084107610084</c:v>
                </c:pt>
                <c:pt idx="2356">
                  <c:v>986.88377748924268</c:v>
                </c:pt>
                <c:pt idx="2357">
                  <c:v>987.76856367349865</c:v>
                </c:pt>
                <c:pt idx="2358">
                  <c:v>987.99030353666421</c:v>
                </c:pt>
                <c:pt idx="2359">
                  <c:v>988.02159318460235</c:v>
                </c:pt>
                <c:pt idx="2360">
                  <c:v>988.33559483985027</c:v>
                </c:pt>
                <c:pt idx="2361">
                  <c:v>988.81317762831441</c:v>
                </c:pt>
                <c:pt idx="2362">
                  <c:v>989.09790950629485</c:v>
                </c:pt>
                <c:pt idx="2363">
                  <c:v>989.36928496798828</c:v>
                </c:pt>
                <c:pt idx="2364">
                  <c:v>989.52758195680053</c:v>
                </c:pt>
                <c:pt idx="2365">
                  <c:v>989.92957831168496</c:v>
                </c:pt>
                <c:pt idx="2366">
                  <c:v>990.16661100660531</c:v>
                </c:pt>
                <c:pt idx="2367">
                  <c:v>990.48268933878262</c:v>
                </c:pt>
                <c:pt idx="2368">
                  <c:v>990.9342907068658</c:v>
                </c:pt>
                <c:pt idx="2369">
                  <c:v>991.91929226560478</c:v>
                </c:pt>
                <c:pt idx="2370">
                  <c:v>991.99364593487826</c:v>
                </c:pt>
                <c:pt idx="2371">
                  <c:v>992.38116334527331</c:v>
                </c:pt>
                <c:pt idx="2372">
                  <c:v>993.30710661064677</c:v>
                </c:pt>
                <c:pt idx="2373">
                  <c:v>993.64914280269659</c:v>
                </c:pt>
                <c:pt idx="2374">
                  <c:v>993.69906525490205</c:v>
                </c:pt>
                <c:pt idx="2375">
                  <c:v>993.91675555787788</c:v>
                </c:pt>
                <c:pt idx="2376">
                  <c:v>994.11351347915297</c:v>
                </c:pt>
                <c:pt idx="2377">
                  <c:v>994.67596532452808</c:v>
                </c:pt>
                <c:pt idx="2378">
                  <c:v>995.10965854261849</c:v>
                </c:pt>
                <c:pt idx="2379">
                  <c:v>995.27132032810005</c:v>
                </c:pt>
                <c:pt idx="2380">
                  <c:v>995.83557576449311</c:v>
                </c:pt>
                <c:pt idx="2381">
                  <c:v>996.32691209904897</c:v>
                </c:pt>
                <c:pt idx="2382">
                  <c:v>996.99661222832765</c:v>
                </c:pt>
                <c:pt idx="2383">
                  <c:v>997.72943274816316</c:v>
                </c:pt>
                <c:pt idx="2384">
                  <c:v>997.97905497541342</c:v>
                </c:pt>
                <c:pt idx="2385">
                  <c:v>998.31049529152187</c:v>
                </c:pt>
                <c:pt idx="2386">
                  <c:v>998.45123223170867</c:v>
                </c:pt>
                <c:pt idx="2387">
                  <c:v>998.5982892737502</c:v>
                </c:pt>
                <c:pt idx="2388">
                  <c:v>998.60421382047298</c:v>
                </c:pt>
                <c:pt idx="2389">
                  <c:v>998.75946119319815</c:v>
                </c:pt>
                <c:pt idx="2390">
                  <c:v>999.11168943679513</c:v>
                </c:pt>
                <c:pt idx="2391">
                  <c:v>1000.0629514119255</c:v>
                </c:pt>
                <c:pt idx="2392">
                  <c:v>1000.4032168899457</c:v>
                </c:pt>
                <c:pt idx="2393">
                  <c:v>1001.3817654230288</c:v>
                </c:pt>
                <c:pt idx="2394">
                  <c:v>1001.9213450500529</c:v>
                </c:pt>
                <c:pt idx="2395">
                  <c:v>1001.9716775391898</c:v>
                </c:pt>
                <c:pt idx="2396">
                  <c:v>1002.8546745495241</c:v>
                </c:pt>
                <c:pt idx="2397">
                  <c:v>1003.6998580519803</c:v>
                </c:pt>
                <c:pt idx="2398">
                  <c:v>1004.1703703579424</c:v>
                </c:pt>
                <c:pt idx="2399">
                  <c:v>1004.4137345231638</c:v>
                </c:pt>
                <c:pt idx="2400">
                  <c:v>1004.522820371797</c:v>
                </c:pt>
                <c:pt idx="2401">
                  <c:v>1004.5863609684475</c:v>
                </c:pt>
                <c:pt idx="2402">
                  <c:v>1004.8461138621133</c:v>
                </c:pt>
                <c:pt idx="2403">
                  <c:v>1005.8234083619927</c:v>
                </c:pt>
                <c:pt idx="2404">
                  <c:v>1006.6333771896734</c:v>
                </c:pt>
                <c:pt idx="2405">
                  <c:v>1006.8446609268558</c:v>
                </c:pt>
                <c:pt idx="2406">
                  <c:v>1007.2574306823108</c:v>
                </c:pt>
                <c:pt idx="2407">
                  <c:v>1007.2829399174589</c:v>
                </c:pt>
                <c:pt idx="2408">
                  <c:v>1007.7559802566375</c:v>
                </c:pt>
                <c:pt idx="2409">
                  <c:v>1008.398407792236</c:v>
                </c:pt>
                <c:pt idx="2410">
                  <c:v>1008.688103425663</c:v>
                </c:pt>
                <c:pt idx="2411">
                  <c:v>1008.983682750657</c:v>
                </c:pt>
                <c:pt idx="2412">
                  <c:v>1009.1469418073129</c:v>
                </c:pt>
                <c:pt idx="2413">
                  <c:v>1009.8226555178589</c:v>
                </c:pt>
                <c:pt idx="2414">
                  <c:v>1009.9400913109885</c:v>
                </c:pt>
                <c:pt idx="2415">
                  <c:v>1010.3534399194159</c:v>
                </c:pt>
                <c:pt idx="2416">
                  <c:v>1010.5453334801141</c:v>
                </c:pt>
                <c:pt idx="2417">
                  <c:v>1011.4297517416253</c:v>
                </c:pt>
                <c:pt idx="2418">
                  <c:v>1012.9023143630875</c:v>
                </c:pt>
                <c:pt idx="2419">
                  <c:v>1012.9808244427795</c:v>
                </c:pt>
                <c:pt idx="2420">
                  <c:v>1013.0505785418982</c:v>
                </c:pt>
                <c:pt idx="2421">
                  <c:v>1013.4071885548883</c:v>
                </c:pt>
                <c:pt idx="2422">
                  <c:v>1013.4341770953079</c:v>
                </c:pt>
                <c:pt idx="2423">
                  <c:v>1014.0495105266718</c:v>
                </c:pt>
                <c:pt idx="2424">
                  <c:v>1014.4401675657646</c:v>
                </c:pt>
                <c:pt idx="2425">
                  <c:v>1014.4969776233884</c:v>
                </c:pt>
                <c:pt idx="2426">
                  <c:v>1015.3744581225428</c:v>
                </c:pt>
                <c:pt idx="2427">
                  <c:v>1016.3062844968454</c:v>
                </c:pt>
                <c:pt idx="2428">
                  <c:v>1016.8044885093459</c:v>
                </c:pt>
                <c:pt idx="2429">
                  <c:v>1017.0674607692799</c:v>
                </c:pt>
                <c:pt idx="2430">
                  <c:v>1017.0734898213477</c:v>
                </c:pt>
                <c:pt idx="2431">
                  <c:v>1017.177705983021</c:v>
                </c:pt>
                <c:pt idx="2432">
                  <c:v>1017.1934734801725</c:v>
                </c:pt>
                <c:pt idx="2433">
                  <c:v>1017.2751413954793</c:v>
                </c:pt>
                <c:pt idx="2434">
                  <c:v>1017.3354306915462</c:v>
                </c:pt>
                <c:pt idx="2435">
                  <c:v>1018.470723247724</c:v>
                </c:pt>
                <c:pt idx="2436">
                  <c:v>1018.9754467107487</c:v>
                </c:pt>
                <c:pt idx="2437">
                  <c:v>1019.0170951455075</c:v>
                </c:pt>
                <c:pt idx="2438">
                  <c:v>1019.2817421595737</c:v>
                </c:pt>
                <c:pt idx="2439">
                  <c:v>1019.8782383680928</c:v>
                </c:pt>
                <c:pt idx="2440">
                  <c:v>1020.6583809619478</c:v>
                </c:pt>
                <c:pt idx="2441">
                  <c:v>1021.3155452591473</c:v>
                </c:pt>
                <c:pt idx="2442">
                  <c:v>1021.678004263139</c:v>
                </c:pt>
                <c:pt idx="2443">
                  <c:v>1022.0079663356555</c:v>
                </c:pt>
                <c:pt idx="2444">
                  <c:v>1022.9394554262935</c:v>
                </c:pt>
                <c:pt idx="2445">
                  <c:v>1023.0788068767633</c:v>
                </c:pt>
                <c:pt idx="2446">
                  <c:v>1023.6258692979545</c:v>
                </c:pt>
                <c:pt idx="2447">
                  <c:v>1023.7503051443728</c:v>
                </c:pt>
                <c:pt idx="2448">
                  <c:v>1023.7836280002093</c:v>
                </c:pt>
                <c:pt idx="2449">
                  <c:v>1025.8308643772134</c:v>
                </c:pt>
                <c:pt idx="2450">
                  <c:v>1026.0404655800376</c:v>
                </c:pt>
                <c:pt idx="2451">
                  <c:v>1026.2726654358585</c:v>
                </c:pt>
                <c:pt idx="2452">
                  <c:v>1026.4265378416339</c:v>
                </c:pt>
                <c:pt idx="2453">
                  <c:v>1026.4355461298819</c:v>
                </c:pt>
                <c:pt idx="2454">
                  <c:v>1027.500515232683</c:v>
                </c:pt>
                <c:pt idx="2455">
                  <c:v>1028.264928020677</c:v>
                </c:pt>
                <c:pt idx="2456">
                  <c:v>1028.2709349780034</c:v>
                </c:pt>
                <c:pt idx="2457">
                  <c:v>1028.2796513372869</c:v>
                </c:pt>
                <c:pt idx="2458">
                  <c:v>1029.4091234293892</c:v>
                </c:pt>
                <c:pt idx="2459">
                  <c:v>1029.6726040790609</c:v>
                </c:pt>
                <c:pt idx="2460">
                  <c:v>1030.6152621594765</c:v>
                </c:pt>
                <c:pt idx="2461">
                  <c:v>1030.8530672761053</c:v>
                </c:pt>
                <c:pt idx="2462">
                  <c:v>1030.986378849293</c:v>
                </c:pt>
                <c:pt idx="2463">
                  <c:v>1031.0695068727327</c:v>
                </c:pt>
                <c:pt idx="2464">
                  <c:v>1031.2169992051986</c:v>
                </c:pt>
                <c:pt idx="2465">
                  <c:v>1031.5305933189411</c:v>
                </c:pt>
                <c:pt idx="2466">
                  <c:v>1031.857567167287</c:v>
                </c:pt>
                <c:pt idx="2467">
                  <c:v>1032.0861290274179</c:v>
                </c:pt>
                <c:pt idx="2468">
                  <c:v>1033.6069070109879</c:v>
                </c:pt>
                <c:pt idx="2469">
                  <c:v>1034.3907667455451</c:v>
                </c:pt>
                <c:pt idx="2470">
                  <c:v>1034.4854332725863</c:v>
                </c:pt>
                <c:pt idx="2471">
                  <c:v>1034.5457427618057</c:v>
                </c:pt>
                <c:pt idx="2472">
                  <c:v>1035.8034005233521</c:v>
                </c:pt>
                <c:pt idx="2473">
                  <c:v>1035.8152702952902</c:v>
                </c:pt>
                <c:pt idx="2474">
                  <c:v>1035.9203648300345</c:v>
                </c:pt>
                <c:pt idx="2475">
                  <c:v>1037.7226408952938</c:v>
                </c:pt>
                <c:pt idx="2476">
                  <c:v>1038.2669518223684</c:v>
                </c:pt>
                <c:pt idx="2477">
                  <c:v>1038.2748012014627</c:v>
                </c:pt>
                <c:pt idx="2478">
                  <c:v>1038.6686019509571</c:v>
                </c:pt>
                <c:pt idx="2479">
                  <c:v>1039.1985002054753</c:v>
                </c:pt>
                <c:pt idx="2480">
                  <c:v>1039.2590646224489</c:v>
                </c:pt>
                <c:pt idx="2481">
                  <c:v>1039.9357988153342</c:v>
                </c:pt>
                <c:pt idx="2482">
                  <c:v>1040.1858815467667</c:v>
                </c:pt>
                <c:pt idx="2483">
                  <c:v>1041.4231114702234</c:v>
                </c:pt>
                <c:pt idx="2484">
                  <c:v>1041.8556773402925</c:v>
                </c:pt>
                <c:pt idx="2485">
                  <c:v>1041.8778035913138</c:v>
                </c:pt>
                <c:pt idx="2486">
                  <c:v>1042.1214100634907</c:v>
                </c:pt>
                <c:pt idx="2487">
                  <c:v>1042.2585424479503</c:v>
                </c:pt>
                <c:pt idx="2488">
                  <c:v>1042.7746390144721</c:v>
                </c:pt>
                <c:pt idx="2489">
                  <c:v>1042.8102618624107</c:v>
                </c:pt>
                <c:pt idx="2490">
                  <c:v>1043.2551515318628</c:v>
                </c:pt>
                <c:pt idx="2491">
                  <c:v>1043.2980612257279</c:v>
                </c:pt>
                <c:pt idx="2492">
                  <c:v>1044.0165818229252</c:v>
                </c:pt>
                <c:pt idx="2493">
                  <c:v>1044.15727614774</c:v>
                </c:pt>
                <c:pt idx="2494">
                  <c:v>1045.0817865544523</c:v>
                </c:pt>
                <c:pt idx="2495">
                  <c:v>1045.0844124007808</c:v>
                </c:pt>
                <c:pt idx="2496">
                  <c:v>1045.3793367947083</c:v>
                </c:pt>
                <c:pt idx="2497">
                  <c:v>1045.4686696862636</c:v>
                </c:pt>
                <c:pt idx="2498">
                  <c:v>1046.2011476518264</c:v>
                </c:pt>
                <c:pt idx="2499">
                  <c:v>1046.3622499592875</c:v>
                </c:pt>
                <c:pt idx="2500">
                  <c:v>1046.4519733363577</c:v>
                </c:pt>
                <c:pt idx="2501">
                  <c:v>1046.8223530443356</c:v>
                </c:pt>
                <c:pt idx="2502">
                  <c:v>1047.1480685426677</c:v>
                </c:pt>
                <c:pt idx="2503">
                  <c:v>1047.4323782298025</c:v>
                </c:pt>
                <c:pt idx="2504">
                  <c:v>1047.6372753573205</c:v>
                </c:pt>
                <c:pt idx="2505">
                  <c:v>1048.1978774119543</c:v>
                </c:pt>
                <c:pt idx="2506">
                  <c:v>1048.8307057668017</c:v>
                </c:pt>
                <c:pt idx="2507">
                  <c:v>1049.0569544500559</c:v>
                </c:pt>
                <c:pt idx="2508">
                  <c:v>1049.1257758776719</c:v>
                </c:pt>
                <c:pt idx="2509">
                  <c:v>1049.3198775657384</c:v>
                </c:pt>
                <c:pt idx="2510">
                  <c:v>1050.4100932740794</c:v>
                </c:pt>
                <c:pt idx="2511">
                  <c:v>1050.63248650077</c:v>
                </c:pt>
                <c:pt idx="2512">
                  <c:v>1050.8826058925824</c:v>
                </c:pt>
                <c:pt idx="2513">
                  <c:v>1051.1565780801247</c:v>
                </c:pt>
                <c:pt idx="2514">
                  <c:v>1051.3146643851869</c:v>
                </c:pt>
                <c:pt idx="2515">
                  <c:v>1051.39643493314</c:v>
                </c:pt>
                <c:pt idx="2516">
                  <c:v>1051.6390993936693</c:v>
                </c:pt>
                <c:pt idx="2517">
                  <c:v>1052.5379514775059</c:v>
                </c:pt>
                <c:pt idx="2518">
                  <c:v>1052.5961762898569</c:v>
                </c:pt>
                <c:pt idx="2519">
                  <c:v>1052.6148903079647</c:v>
                </c:pt>
                <c:pt idx="2520">
                  <c:v>1052.6394696884627</c:v>
                </c:pt>
                <c:pt idx="2521">
                  <c:v>1052.8471314156195</c:v>
                </c:pt>
                <c:pt idx="2522">
                  <c:v>1052.9090026313561</c:v>
                </c:pt>
                <c:pt idx="2523">
                  <c:v>1053.4654351864328</c:v>
                </c:pt>
                <c:pt idx="2524">
                  <c:v>1053.5629914838382</c:v>
                </c:pt>
                <c:pt idx="2525">
                  <c:v>1054.3545722358031</c:v>
                </c:pt>
                <c:pt idx="2526">
                  <c:v>1054.9238313151618</c:v>
                </c:pt>
                <c:pt idx="2527">
                  <c:v>1055.6859000637178</c:v>
                </c:pt>
                <c:pt idx="2528">
                  <c:v>1056.2431148154365</c:v>
                </c:pt>
                <c:pt idx="2529">
                  <c:v>1056.4850002511203</c:v>
                </c:pt>
                <c:pt idx="2530">
                  <c:v>1056.9419579765463</c:v>
                </c:pt>
                <c:pt idx="2531">
                  <c:v>1057.0139482871109</c:v>
                </c:pt>
                <c:pt idx="2532">
                  <c:v>1057.877010655402</c:v>
                </c:pt>
                <c:pt idx="2533">
                  <c:v>1058.0043011133848</c:v>
                </c:pt>
                <c:pt idx="2534">
                  <c:v>1058.4762939410321</c:v>
                </c:pt>
                <c:pt idx="2535">
                  <c:v>1058.814181881834</c:v>
                </c:pt>
                <c:pt idx="2536">
                  <c:v>1059.7790713115301</c:v>
                </c:pt>
                <c:pt idx="2537">
                  <c:v>1060.3566862711778</c:v>
                </c:pt>
                <c:pt idx="2538">
                  <c:v>1060.4268567742884</c:v>
                </c:pt>
                <c:pt idx="2539">
                  <c:v>1060.5943814901939</c:v>
                </c:pt>
                <c:pt idx="2540">
                  <c:v>1060.8763350315257</c:v>
                </c:pt>
                <c:pt idx="2541">
                  <c:v>1061.9283274998897</c:v>
                </c:pt>
                <c:pt idx="2542">
                  <c:v>1063.3617740153086</c:v>
                </c:pt>
                <c:pt idx="2543">
                  <c:v>1063.754509204271</c:v>
                </c:pt>
                <c:pt idx="2544">
                  <c:v>1064.9051489138246</c:v>
                </c:pt>
                <c:pt idx="2545">
                  <c:v>1065.3984914874582</c:v>
                </c:pt>
                <c:pt idx="2546">
                  <c:v>1065.6302513293795</c:v>
                </c:pt>
                <c:pt idx="2547">
                  <c:v>1065.7478806377439</c:v>
                </c:pt>
                <c:pt idx="2548">
                  <c:v>1066.4695058193765</c:v>
                </c:pt>
                <c:pt idx="2549">
                  <c:v>1068.6033517874594</c:v>
                </c:pt>
                <c:pt idx="2550">
                  <c:v>1068.6688734125128</c:v>
                </c:pt>
                <c:pt idx="2551">
                  <c:v>1069.4816090532668</c:v>
                </c:pt>
                <c:pt idx="2552">
                  <c:v>1070.0525378174871</c:v>
                </c:pt>
                <c:pt idx="2553">
                  <c:v>1071.7185651469845</c:v>
                </c:pt>
                <c:pt idx="2554">
                  <c:v>1071.7947415776216</c:v>
                </c:pt>
                <c:pt idx="2555">
                  <c:v>1071.8925669759465</c:v>
                </c:pt>
                <c:pt idx="2556">
                  <c:v>1072.0023108882497</c:v>
                </c:pt>
                <c:pt idx="2557">
                  <c:v>1072.0318167789737</c:v>
                </c:pt>
                <c:pt idx="2558">
                  <c:v>1072.4561242578575</c:v>
                </c:pt>
                <c:pt idx="2559">
                  <c:v>1072.5426061317157</c:v>
                </c:pt>
                <c:pt idx="2560">
                  <c:v>1073.3405966659539</c:v>
                </c:pt>
                <c:pt idx="2561">
                  <c:v>1073.3945483661673</c:v>
                </c:pt>
                <c:pt idx="2562">
                  <c:v>1073.7122780889395</c:v>
                </c:pt>
                <c:pt idx="2563">
                  <c:v>1074.1611630117995</c:v>
                </c:pt>
                <c:pt idx="2564">
                  <c:v>1074.2013737218349</c:v>
                </c:pt>
                <c:pt idx="2565">
                  <c:v>1074.6556657882493</c:v>
                </c:pt>
                <c:pt idx="2566">
                  <c:v>1074.7586317225323</c:v>
                </c:pt>
                <c:pt idx="2567">
                  <c:v>1074.9352811182616</c:v>
                </c:pt>
                <c:pt idx="2568">
                  <c:v>1075.0364589500023</c:v>
                </c:pt>
                <c:pt idx="2569">
                  <c:v>1075.1535137385763</c:v>
                </c:pt>
                <c:pt idx="2570">
                  <c:v>1075.1620292805173</c:v>
                </c:pt>
                <c:pt idx="2571">
                  <c:v>1075.6655863122278</c:v>
                </c:pt>
                <c:pt idx="2572">
                  <c:v>1075.8508080740467</c:v>
                </c:pt>
                <c:pt idx="2573">
                  <c:v>1075.8614384802049</c:v>
                </c:pt>
                <c:pt idx="2574">
                  <c:v>1075.8998509040011</c:v>
                </c:pt>
                <c:pt idx="2575">
                  <c:v>1076.789493935873</c:v>
                </c:pt>
                <c:pt idx="2576">
                  <c:v>1077.128694911592</c:v>
                </c:pt>
                <c:pt idx="2577">
                  <c:v>1077.8281014077747</c:v>
                </c:pt>
                <c:pt idx="2578">
                  <c:v>1077.9744092225255</c:v>
                </c:pt>
                <c:pt idx="2579">
                  <c:v>1078.0243615163354</c:v>
                </c:pt>
                <c:pt idx="2580">
                  <c:v>1078.6656592417512</c:v>
                </c:pt>
                <c:pt idx="2581">
                  <c:v>1079.0022012285062</c:v>
                </c:pt>
                <c:pt idx="2582">
                  <c:v>1080.1041672328211</c:v>
                </c:pt>
                <c:pt idx="2583">
                  <c:v>1080.6660849667223</c:v>
                </c:pt>
                <c:pt idx="2584">
                  <c:v>1081.066436790954</c:v>
                </c:pt>
                <c:pt idx="2585">
                  <c:v>1081.2519766696987</c:v>
                </c:pt>
                <c:pt idx="2586">
                  <c:v>1081.8059789402923</c:v>
                </c:pt>
                <c:pt idx="2587">
                  <c:v>1082.5534442996995</c:v>
                </c:pt>
                <c:pt idx="2588">
                  <c:v>1082.5569327224184</c:v>
                </c:pt>
                <c:pt idx="2589">
                  <c:v>1082.7583425243683</c:v>
                </c:pt>
                <c:pt idx="2590">
                  <c:v>1083.0763574276452</c:v>
                </c:pt>
                <c:pt idx="2591">
                  <c:v>1083.1318599568658</c:v>
                </c:pt>
                <c:pt idx="2592">
                  <c:v>1083.184918650426</c:v>
                </c:pt>
                <c:pt idx="2593">
                  <c:v>1083.219760899191</c:v>
                </c:pt>
                <c:pt idx="2594">
                  <c:v>1083.4624302793218</c:v>
                </c:pt>
                <c:pt idx="2595">
                  <c:v>1083.5293508047589</c:v>
                </c:pt>
                <c:pt idx="2596">
                  <c:v>1083.5895852473359</c:v>
                </c:pt>
                <c:pt idx="2597">
                  <c:v>1084.4775409026761</c:v>
                </c:pt>
                <c:pt idx="2598">
                  <c:v>1084.9520025295606</c:v>
                </c:pt>
                <c:pt idx="2599">
                  <c:v>1085.959834024291</c:v>
                </c:pt>
                <c:pt idx="2600">
                  <c:v>1086.1812121553457</c:v>
                </c:pt>
                <c:pt idx="2601">
                  <c:v>1086.5868089048372</c:v>
                </c:pt>
                <c:pt idx="2602">
                  <c:v>1086.8279133866245</c:v>
                </c:pt>
                <c:pt idx="2603">
                  <c:v>1086.9836242915562</c:v>
                </c:pt>
                <c:pt idx="2604">
                  <c:v>1088.1016216662229</c:v>
                </c:pt>
                <c:pt idx="2605">
                  <c:v>1088.2351238004221</c:v>
                </c:pt>
                <c:pt idx="2606">
                  <c:v>1088.5896169219814</c:v>
                </c:pt>
                <c:pt idx="2607">
                  <c:v>1089.4711149436771</c:v>
                </c:pt>
                <c:pt idx="2608">
                  <c:v>1090.6580930320897</c:v>
                </c:pt>
                <c:pt idx="2609">
                  <c:v>1091.0543963300915</c:v>
                </c:pt>
                <c:pt idx="2610">
                  <c:v>1091.6095295821451</c:v>
                </c:pt>
                <c:pt idx="2611">
                  <c:v>1092.5414586067518</c:v>
                </c:pt>
                <c:pt idx="2612">
                  <c:v>1092.5598490485536</c:v>
                </c:pt>
                <c:pt idx="2613">
                  <c:v>1092.7793481246408</c:v>
                </c:pt>
                <c:pt idx="2614">
                  <c:v>1092.8598765497354</c:v>
                </c:pt>
                <c:pt idx="2615">
                  <c:v>1093.5947161366621</c:v>
                </c:pt>
                <c:pt idx="2616">
                  <c:v>1093.6606386390977</c:v>
                </c:pt>
                <c:pt idx="2617">
                  <c:v>1094.0854812672369</c:v>
                </c:pt>
                <c:pt idx="2618">
                  <c:v>1094.3178764260419</c:v>
                </c:pt>
                <c:pt idx="2619">
                  <c:v>1094.7029585397295</c:v>
                </c:pt>
                <c:pt idx="2620">
                  <c:v>1097.2284982730425</c:v>
                </c:pt>
                <c:pt idx="2621">
                  <c:v>1097.5275851488896</c:v>
                </c:pt>
                <c:pt idx="2622">
                  <c:v>1098.3660783325668</c:v>
                </c:pt>
                <c:pt idx="2623">
                  <c:v>1098.5925503011485</c:v>
                </c:pt>
                <c:pt idx="2624">
                  <c:v>1098.596569054469</c:v>
                </c:pt>
                <c:pt idx="2625">
                  <c:v>1098.6344234782864</c:v>
                </c:pt>
                <c:pt idx="2626">
                  <c:v>1098.7919878507255</c:v>
                </c:pt>
                <c:pt idx="2627">
                  <c:v>1098.8654960598578</c:v>
                </c:pt>
                <c:pt idx="2628">
                  <c:v>1098.935968364266</c:v>
                </c:pt>
                <c:pt idx="2629">
                  <c:v>1099.1416233293075</c:v>
                </c:pt>
                <c:pt idx="2630">
                  <c:v>1099.1901241735677</c:v>
                </c:pt>
                <c:pt idx="2631">
                  <c:v>1099.8614203688612</c:v>
                </c:pt>
                <c:pt idx="2632">
                  <c:v>1099.8751226927088</c:v>
                </c:pt>
                <c:pt idx="2633">
                  <c:v>1100.2391237234424</c:v>
                </c:pt>
                <c:pt idx="2634">
                  <c:v>1100.3286134471691</c:v>
                </c:pt>
                <c:pt idx="2635">
                  <c:v>1100.6570741613587</c:v>
                </c:pt>
                <c:pt idx="2636">
                  <c:v>1100.7049374705612</c:v>
                </c:pt>
                <c:pt idx="2637">
                  <c:v>1101.3948782095731</c:v>
                </c:pt>
                <c:pt idx="2638">
                  <c:v>1101.9534637646011</c:v>
                </c:pt>
                <c:pt idx="2639">
                  <c:v>1103.1606296274877</c:v>
                </c:pt>
                <c:pt idx="2640">
                  <c:v>1103.9579162518748</c:v>
                </c:pt>
                <c:pt idx="2641">
                  <c:v>1104.303019598663</c:v>
                </c:pt>
                <c:pt idx="2642">
                  <c:v>1105.2120706290252</c:v>
                </c:pt>
                <c:pt idx="2643">
                  <c:v>1105.39584559593</c:v>
                </c:pt>
                <c:pt idx="2644">
                  <c:v>1106.2039902319766</c:v>
                </c:pt>
                <c:pt idx="2645">
                  <c:v>1106.6408715539446</c:v>
                </c:pt>
                <c:pt idx="2646">
                  <c:v>1106.6814613494735</c:v>
                </c:pt>
                <c:pt idx="2647">
                  <c:v>1107.5862261109041</c:v>
                </c:pt>
                <c:pt idx="2648">
                  <c:v>1108.12811451996</c:v>
                </c:pt>
                <c:pt idx="2649">
                  <c:v>1108.1682226176881</c:v>
                </c:pt>
                <c:pt idx="2650">
                  <c:v>1108.7487241848557</c:v>
                </c:pt>
                <c:pt idx="2651">
                  <c:v>1109.0569416934832</c:v>
                </c:pt>
                <c:pt idx="2652">
                  <c:v>1109.2107244740691</c:v>
                </c:pt>
                <c:pt idx="2653">
                  <c:v>1109.8651334031147</c:v>
                </c:pt>
                <c:pt idx="2654">
                  <c:v>1110.7800972951063</c:v>
                </c:pt>
                <c:pt idx="2655">
                  <c:v>1111.2316240961864</c:v>
                </c:pt>
                <c:pt idx="2656">
                  <c:v>1111.4804577376208</c:v>
                </c:pt>
                <c:pt idx="2657">
                  <c:v>1111.6872963376882</c:v>
                </c:pt>
                <c:pt idx="2658">
                  <c:v>1111.8204940816277</c:v>
                </c:pt>
                <c:pt idx="2659">
                  <c:v>1111.916322932715</c:v>
                </c:pt>
                <c:pt idx="2660">
                  <c:v>1112.3631375688483</c:v>
                </c:pt>
                <c:pt idx="2661">
                  <c:v>1112.3970281302909</c:v>
                </c:pt>
                <c:pt idx="2662">
                  <c:v>1113.9914025562612</c:v>
                </c:pt>
                <c:pt idx="2663">
                  <c:v>1114.0252105441032</c:v>
                </c:pt>
                <c:pt idx="2664">
                  <c:v>1114.2181580585157</c:v>
                </c:pt>
                <c:pt idx="2665">
                  <c:v>1115.1447507869761</c:v>
                </c:pt>
                <c:pt idx="2666">
                  <c:v>1115.2555047452897</c:v>
                </c:pt>
                <c:pt idx="2667">
                  <c:v>1115.6749425351672</c:v>
                </c:pt>
                <c:pt idx="2668">
                  <c:v>1116.0347223172748</c:v>
                </c:pt>
                <c:pt idx="2669">
                  <c:v>1116.1716968090886</c:v>
                </c:pt>
                <c:pt idx="2670">
                  <c:v>1116.3852687549688</c:v>
                </c:pt>
                <c:pt idx="2671">
                  <c:v>1116.6543043921574</c:v>
                </c:pt>
                <c:pt idx="2672">
                  <c:v>1116.8780866906318</c:v>
                </c:pt>
                <c:pt idx="2673">
                  <c:v>1116.9001768117105</c:v>
                </c:pt>
                <c:pt idx="2674">
                  <c:v>1116.9486983928437</c:v>
                </c:pt>
                <c:pt idx="2675">
                  <c:v>1117.5481803673401</c:v>
                </c:pt>
                <c:pt idx="2676">
                  <c:v>1117.5504023554413</c:v>
                </c:pt>
                <c:pt idx="2677">
                  <c:v>1118.6157302675065</c:v>
                </c:pt>
                <c:pt idx="2678">
                  <c:v>1119.0277395959347</c:v>
                </c:pt>
                <c:pt idx="2679">
                  <c:v>1119.9720369274273</c:v>
                </c:pt>
                <c:pt idx="2680">
                  <c:v>1120.1575032035453</c:v>
                </c:pt>
                <c:pt idx="2681">
                  <c:v>1120.7688827875354</c:v>
                </c:pt>
                <c:pt idx="2682">
                  <c:v>1121.7131763024545</c:v>
                </c:pt>
                <c:pt idx="2683">
                  <c:v>1122.5941921804388</c:v>
                </c:pt>
                <c:pt idx="2684">
                  <c:v>1123.0406614070434</c:v>
                </c:pt>
                <c:pt idx="2685">
                  <c:v>1123.5571003373379</c:v>
                </c:pt>
                <c:pt idx="2686">
                  <c:v>1124.5601014028844</c:v>
                </c:pt>
                <c:pt idx="2687">
                  <c:v>1124.9563307582166</c:v>
                </c:pt>
                <c:pt idx="2688">
                  <c:v>1125.1004083974076</c:v>
                </c:pt>
                <c:pt idx="2689">
                  <c:v>1125.1071084881351</c:v>
                </c:pt>
                <c:pt idx="2690">
                  <c:v>1125.2089725237556</c:v>
                </c:pt>
                <c:pt idx="2691">
                  <c:v>1125.4591892019735</c:v>
                </c:pt>
                <c:pt idx="2692">
                  <c:v>1125.5295692298414</c:v>
                </c:pt>
                <c:pt idx="2693">
                  <c:v>1125.9410890294548</c:v>
                </c:pt>
                <c:pt idx="2694">
                  <c:v>1126.3822183153352</c:v>
                </c:pt>
                <c:pt idx="2695">
                  <c:v>1126.9341863539348</c:v>
                </c:pt>
                <c:pt idx="2696">
                  <c:v>1127.268353466583</c:v>
                </c:pt>
                <c:pt idx="2697">
                  <c:v>1127.8366733436424</c:v>
                </c:pt>
                <c:pt idx="2698">
                  <c:v>1127.9972840508472</c:v>
                </c:pt>
                <c:pt idx="2699">
                  <c:v>1128.0040445147988</c:v>
                </c:pt>
                <c:pt idx="2700">
                  <c:v>1128.1124201560142</c:v>
                </c:pt>
                <c:pt idx="2701">
                  <c:v>1128.2318176743065</c:v>
                </c:pt>
                <c:pt idx="2702">
                  <c:v>1128.4944442891301</c:v>
                </c:pt>
                <c:pt idx="2703">
                  <c:v>1128.5463978840753</c:v>
                </c:pt>
                <c:pt idx="2704">
                  <c:v>1128.6799297908183</c:v>
                </c:pt>
                <c:pt idx="2705">
                  <c:v>1129.1516246785095</c:v>
                </c:pt>
                <c:pt idx="2706">
                  <c:v>1129.3477762592911</c:v>
                </c:pt>
                <c:pt idx="2707">
                  <c:v>1129.5103495386265</c:v>
                </c:pt>
                <c:pt idx="2708">
                  <c:v>1129.8889030292294</c:v>
                </c:pt>
                <c:pt idx="2709">
                  <c:v>1130.666116915052</c:v>
                </c:pt>
                <c:pt idx="2710">
                  <c:v>1131.5959072085807</c:v>
                </c:pt>
                <c:pt idx="2711">
                  <c:v>1131.6247101053714</c:v>
                </c:pt>
                <c:pt idx="2712">
                  <c:v>1131.7763828857169</c:v>
                </c:pt>
                <c:pt idx="2713">
                  <c:v>1131.8035224360738</c:v>
                </c:pt>
                <c:pt idx="2714">
                  <c:v>1132.2142980488115</c:v>
                </c:pt>
                <c:pt idx="2715">
                  <c:v>1132.5014611036777</c:v>
                </c:pt>
                <c:pt idx="2716">
                  <c:v>1132.6382874360452</c:v>
                </c:pt>
                <c:pt idx="2717">
                  <c:v>1132.7104729063039</c:v>
                </c:pt>
                <c:pt idx="2718">
                  <c:v>1133.6234797525585</c:v>
                </c:pt>
                <c:pt idx="2719">
                  <c:v>1134.0062619974742</c:v>
                </c:pt>
                <c:pt idx="2720">
                  <c:v>1134.2638146966847</c:v>
                </c:pt>
                <c:pt idx="2721">
                  <c:v>1134.3684879334687</c:v>
                </c:pt>
                <c:pt idx="2722">
                  <c:v>1134.3957611095157</c:v>
                </c:pt>
                <c:pt idx="2723">
                  <c:v>1134.4830853202966</c:v>
                </c:pt>
                <c:pt idx="2724">
                  <c:v>1134.6048987381</c:v>
                </c:pt>
                <c:pt idx="2725">
                  <c:v>1134.9892505355529</c:v>
                </c:pt>
                <c:pt idx="2726">
                  <c:v>1135.478773835589</c:v>
                </c:pt>
                <c:pt idx="2727">
                  <c:v>1135.8123756461528</c:v>
                </c:pt>
                <c:pt idx="2728">
                  <c:v>1135.8711861982647</c:v>
                </c:pt>
                <c:pt idx="2729">
                  <c:v>1136.1103907635097</c:v>
                </c:pt>
                <c:pt idx="2730">
                  <c:v>1137.3853437595872</c:v>
                </c:pt>
                <c:pt idx="2731">
                  <c:v>1137.5030257343478</c:v>
                </c:pt>
                <c:pt idx="2732">
                  <c:v>1137.6329962069603</c:v>
                </c:pt>
                <c:pt idx="2733">
                  <c:v>1138.6660815686955</c:v>
                </c:pt>
                <c:pt idx="2734">
                  <c:v>1139.1755709079716</c:v>
                </c:pt>
                <c:pt idx="2735">
                  <c:v>1139.6957973971075</c:v>
                </c:pt>
                <c:pt idx="2736">
                  <c:v>1140.8155767383696</c:v>
                </c:pt>
                <c:pt idx="2737">
                  <c:v>1140.9717486380623</c:v>
                </c:pt>
                <c:pt idx="2738">
                  <c:v>1141.6055664822024</c:v>
                </c:pt>
                <c:pt idx="2739">
                  <c:v>1142.0105694818767</c:v>
                </c:pt>
                <c:pt idx="2740">
                  <c:v>1142.2598817865992</c:v>
                </c:pt>
                <c:pt idx="2741">
                  <c:v>1142.3155401365693</c:v>
                </c:pt>
                <c:pt idx="2742">
                  <c:v>1142.7778053833999</c:v>
                </c:pt>
                <c:pt idx="2743">
                  <c:v>1143.4077468890428</c:v>
                </c:pt>
                <c:pt idx="2744">
                  <c:v>1143.9554247174528</c:v>
                </c:pt>
                <c:pt idx="2745">
                  <c:v>1144.1065838650429</c:v>
                </c:pt>
                <c:pt idx="2746">
                  <c:v>1144.191548706689</c:v>
                </c:pt>
                <c:pt idx="2747">
                  <c:v>1144.2348223902409</c:v>
                </c:pt>
                <c:pt idx="2748">
                  <c:v>1144.5576643202066</c:v>
                </c:pt>
                <c:pt idx="2749">
                  <c:v>1144.7579878913157</c:v>
                </c:pt>
                <c:pt idx="2750">
                  <c:v>1144.9393804540778</c:v>
                </c:pt>
                <c:pt idx="2751">
                  <c:v>1145.1563810573061</c:v>
                </c:pt>
                <c:pt idx="2752">
                  <c:v>1145.8199337319693</c:v>
                </c:pt>
                <c:pt idx="2753">
                  <c:v>1146.1140590566993</c:v>
                </c:pt>
                <c:pt idx="2754">
                  <c:v>1146.1577933551707</c:v>
                </c:pt>
                <c:pt idx="2755">
                  <c:v>1146.64509213159</c:v>
                </c:pt>
                <c:pt idx="2756">
                  <c:v>1146.8563861994298</c:v>
                </c:pt>
                <c:pt idx="2757">
                  <c:v>1146.9201957512059</c:v>
                </c:pt>
                <c:pt idx="2758">
                  <c:v>1147.0355901341964</c:v>
                </c:pt>
                <c:pt idx="2759">
                  <c:v>1147.4589159716088</c:v>
                </c:pt>
                <c:pt idx="2760">
                  <c:v>1147.539756473423</c:v>
                </c:pt>
                <c:pt idx="2761">
                  <c:v>1147.8757955429219</c:v>
                </c:pt>
                <c:pt idx="2762">
                  <c:v>1148.2700758027422</c:v>
                </c:pt>
                <c:pt idx="2763">
                  <c:v>1148.3016771622879</c:v>
                </c:pt>
                <c:pt idx="2764">
                  <c:v>1149.7960885196153</c:v>
                </c:pt>
                <c:pt idx="2765">
                  <c:v>1150.0974957081371</c:v>
                </c:pt>
                <c:pt idx="2766">
                  <c:v>1150.2893697765539</c:v>
                </c:pt>
                <c:pt idx="2767">
                  <c:v>1150.4082358832075</c:v>
                </c:pt>
                <c:pt idx="2768">
                  <c:v>1150.4439892676128</c:v>
                </c:pt>
                <c:pt idx="2769">
                  <c:v>1150.6563347189631</c:v>
                </c:pt>
                <c:pt idx="2770">
                  <c:v>1150.7591130056617</c:v>
                </c:pt>
                <c:pt idx="2771">
                  <c:v>1151.7541672314164</c:v>
                </c:pt>
                <c:pt idx="2772">
                  <c:v>1153.5216814442329</c:v>
                </c:pt>
                <c:pt idx="2773">
                  <c:v>1153.6902020964262</c:v>
                </c:pt>
                <c:pt idx="2774">
                  <c:v>1154.1482525440169</c:v>
                </c:pt>
                <c:pt idx="2775">
                  <c:v>1154.249024437423</c:v>
                </c:pt>
                <c:pt idx="2776">
                  <c:v>1154.3270690006439</c:v>
                </c:pt>
                <c:pt idx="2777">
                  <c:v>1154.7730215834708</c:v>
                </c:pt>
                <c:pt idx="2778">
                  <c:v>1155.1140337556426</c:v>
                </c:pt>
                <c:pt idx="2779">
                  <c:v>1155.4607863358369</c:v>
                </c:pt>
                <c:pt idx="2780">
                  <c:v>1156.0162192792586</c:v>
                </c:pt>
                <c:pt idx="2781">
                  <c:v>1158.5036792647525</c:v>
                </c:pt>
                <c:pt idx="2782">
                  <c:v>1159.8245650146528</c:v>
                </c:pt>
                <c:pt idx="2783">
                  <c:v>1160.0957577973841</c:v>
                </c:pt>
                <c:pt idx="2784">
                  <c:v>1160.8568940603991</c:v>
                </c:pt>
                <c:pt idx="2785">
                  <c:v>1161.077252551172</c:v>
                </c:pt>
                <c:pt idx="2786">
                  <c:v>1161.2622582142722</c:v>
                </c:pt>
                <c:pt idx="2787">
                  <c:v>1161.3020229678723</c:v>
                </c:pt>
                <c:pt idx="2788">
                  <c:v>1161.3578378978618</c:v>
                </c:pt>
                <c:pt idx="2789">
                  <c:v>1162.1391183883079</c:v>
                </c:pt>
                <c:pt idx="2790">
                  <c:v>1162.2366911545914</c:v>
                </c:pt>
                <c:pt idx="2791">
                  <c:v>1163.6599408076681</c:v>
                </c:pt>
                <c:pt idx="2792">
                  <c:v>1164.1231304428675</c:v>
                </c:pt>
                <c:pt idx="2793">
                  <c:v>1164.2606203958212</c:v>
                </c:pt>
                <c:pt idx="2794">
                  <c:v>1165.0021172258803</c:v>
                </c:pt>
                <c:pt idx="2795">
                  <c:v>1165.0480741763186</c:v>
                </c:pt>
                <c:pt idx="2796">
                  <c:v>1165.1863235600813</c:v>
                </c:pt>
                <c:pt idx="2797">
                  <c:v>1166.4757332730642</c:v>
                </c:pt>
                <c:pt idx="2798">
                  <c:v>1166.9931768737933</c:v>
                </c:pt>
                <c:pt idx="2799">
                  <c:v>1167.0736076349049</c:v>
                </c:pt>
                <c:pt idx="2800">
                  <c:v>1167.4439778048245</c:v>
                </c:pt>
                <c:pt idx="2801">
                  <c:v>1167.5684975802151</c:v>
                </c:pt>
                <c:pt idx="2802">
                  <c:v>1167.9730766473749</c:v>
                </c:pt>
                <c:pt idx="2803">
                  <c:v>1168.0094073018754</c:v>
                </c:pt>
                <c:pt idx="2804">
                  <c:v>1168.0398800213379</c:v>
                </c:pt>
                <c:pt idx="2805">
                  <c:v>1168.0887366973275</c:v>
                </c:pt>
                <c:pt idx="2806">
                  <c:v>1168.2454008510276</c:v>
                </c:pt>
                <c:pt idx="2807">
                  <c:v>1168.4176287265764</c:v>
                </c:pt>
                <c:pt idx="2808">
                  <c:v>1169.2970003566779</c:v>
                </c:pt>
                <c:pt idx="2809">
                  <c:v>1171.271398853788</c:v>
                </c:pt>
                <c:pt idx="2810">
                  <c:v>1171.7450937325311</c:v>
                </c:pt>
                <c:pt idx="2811">
                  <c:v>1171.878712802426</c:v>
                </c:pt>
                <c:pt idx="2812">
                  <c:v>1172.2955104456105</c:v>
                </c:pt>
                <c:pt idx="2813">
                  <c:v>1173.2878915697747</c:v>
                </c:pt>
                <c:pt idx="2814">
                  <c:v>1173.3383333512347</c:v>
                </c:pt>
                <c:pt idx="2815">
                  <c:v>1173.6927286385035</c:v>
                </c:pt>
                <c:pt idx="2816">
                  <c:v>1173.8105846704666</c:v>
                </c:pt>
                <c:pt idx="2817">
                  <c:v>1174.138927596452</c:v>
                </c:pt>
                <c:pt idx="2818">
                  <c:v>1174.7849744015757</c:v>
                </c:pt>
                <c:pt idx="2819">
                  <c:v>1174.8025736180825</c:v>
                </c:pt>
                <c:pt idx="2820">
                  <c:v>1175.7976062408334</c:v>
                </c:pt>
                <c:pt idx="2821">
                  <c:v>1176.9865202548835</c:v>
                </c:pt>
                <c:pt idx="2822">
                  <c:v>1177.9367038480341</c:v>
                </c:pt>
                <c:pt idx="2823">
                  <c:v>1178.7730327708341</c:v>
                </c:pt>
                <c:pt idx="2824">
                  <c:v>1179.0005957556632</c:v>
                </c:pt>
                <c:pt idx="2825">
                  <c:v>1179.2685826420129</c:v>
                </c:pt>
                <c:pt idx="2826">
                  <c:v>1179.3541185202394</c:v>
                </c:pt>
                <c:pt idx="2827">
                  <c:v>1179.4128787120426</c:v>
                </c:pt>
                <c:pt idx="2828">
                  <c:v>1180.1241640107964</c:v>
                </c:pt>
                <c:pt idx="2829">
                  <c:v>1180.379627811898</c:v>
                </c:pt>
                <c:pt idx="2830">
                  <c:v>1182.1162174544233</c:v>
                </c:pt>
                <c:pt idx="2831">
                  <c:v>1182.8051717292356</c:v>
                </c:pt>
                <c:pt idx="2832">
                  <c:v>1183.2143314153818</c:v>
                </c:pt>
                <c:pt idx="2833">
                  <c:v>1183.5079075862695</c:v>
                </c:pt>
                <c:pt idx="2834">
                  <c:v>1183.9887056432126</c:v>
                </c:pt>
                <c:pt idx="2835">
                  <c:v>1184.1496800524346</c:v>
                </c:pt>
                <c:pt idx="2836">
                  <c:v>1184.2374507764207</c:v>
                </c:pt>
                <c:pt idx="2837">
                  <c:v>1185.2916728051205</c:v>
                </c:pt>
                <c:pt idx="2838">
                  <c:v>1185.7965084460693</c:v>
                </c:pt>
                <c:pt idx="2839">
                  <c:v>1186.2320593435416</c:v>
                </c:pt>
                <c:pt idx="2840">
                  <c:v>1187.0394212533374</c:v>
                </c:pt>
                <c:pt idx="2841">
                  <c:v>1187.1294561529057</c:v>
                </c:pt>
                <c:pt idx="2842">
                  <c:v>1187.5303495319467</c:v>
                </c:pt>
                <c:pt idx="2843">
                  <c:v>1188.8179722392424</c:v>
                </c:pt>
                <c:pt idx="2844">
                  <c:v>1188.9333773041153</c:v>
                </c:pt>
                <c:pt idx="2845">
                  <c:v>1189.6307623677576</c:v>
                </c:pt>
                <c:pt idx="2846">
                  <c:v>1190.2129932387334</c:v>
                </c:pt>
                <c:pt idx="2847">
                  <c:v>1191.0042424445401</c:v>
                </c:pt>
                <c:pt idx="2848">
                  <c:v>1191.2064843109893</c:v>
                </c:pt>
                <c:pt idx="2849">
                  <c:v>1191.4168494541818</c:v>
                </c:pt>
                <c:pt idx="2850">
                  <c:v>1191.4641444524332</c:v>
                </c:pt>
                <c:pt idx="2851">
                  <c:v>1191.4957373361412</c:v>
                </c:pt>
                <c:pt idx="2852">
                  <c:v>1191.9236672645202</c:v>
                </c:pt>
                <c:pt idx="2853">
                  <c:v>1192.0446714672216</c:v>
                </c:pt>
                <c:pt idx="2854">
                  <c:v>1192.7771282177018</c:v>
                </c:pt>
                <c:pt idx="2855">
                  <c:v>1193.2562534059398</c:v>
                </c:pt>
                <c:pt idx="2856">
                  <c:v>1194.4365523875931</c:v>
                </c:pt>
                <c:pt idx="2857">
                  <c:v>1194.749283425459</c:v>
                </c:pt>
                <c:pt idx="2858">
                  <c:v>1194.8490365701236</c:v>
                </c:pt>
                <c:pt idx="2859">
                  <c:v>1195.4912178981394</c:v>
                </c:pt>
                <c:pt idx="2860">
                  <c:v>1195.6662375731285</c:v>
                </c:pt>
                <c:pt idx="2861">
                  <c:v>1196.1423305144453</c:v>
                </c:pt>
                <c:pt idx="2862">
                  <c:v>1196.2653930253891</c:v>
                </c:pt>
                <c:pt idx="2863">
                  <c:v>1196.5868715742617</c:v>
                </c:pt>
                <c:pt idx="2864">
                  <c:v>1196.7480238306171</c:v>
                </c:pt>
                <c:pt idx="2865">
                  <c:v>1197.247415993229</c:v>
                </c:pt>
                <c:pt idx="2866">
                  <c:v>1197.566502383298</c:v>
                </c:pt>
                <c:pt idx="2867">
                  <c:v>1197.843628010638</c:v>
                </c:pt>
                <c:pt idx="2868">
                  <c:v>1197.8531025598122</c:v>
                </c:pt>
                <c:pt idx="2869">
                  <c:v>1198.3627921792313</c:v>
                </c:pt>
                <c:pt idx="2870">
                  <c:v>1199.3644618299286</c:v>
                </c:pt>
                <c:pt idx="2871">
                  <c:v>1200.0766256451188</c:v>
                </c:pt>
                <c:pt idx="2872">
                  <c:v>1200.7354525125193</c:v>
                </c:pt>
                <c:pt idx="2873">
                  <c:v>1200.9031515232091</c:v>
                </c:pt>
                <c:pt idx="2874">
                  <c:v>1201.5316102153629</c:v>
                </c:pt>
                <c:pt idx="2875">
                  <c:v>1201.5562233150358</c:v>
                </c:pt>
                <c:pt idx="2876">
                  <c:v>1202.952168405026</c:v>
                </c:pt>
                <c:pt idx="2877">
                  <c:v>1202.99692344305</c:v>
                </c:pt>
                <c:pt idx="2878">
                  <c:v>1203.4115667154656</c:v>
                </c:pt>
                <c:pt idx="2879">
                  <c:v>1204.285357260922</c:v>
                </c:pt>
                <c:pt idx="2880">
                  <c:v>1204.321300532979</c:v>
                </c:pt>
                <c:pt idx="2881">
                  <c:v>1204.3980947122509</c:v>
                </c:pt>
                <c:pt idx="2882">
                  <c:v>1204.5040435834944</c:v>
                </c:pt>
                <c:pt idx="2883">
                  <c:v>1208.0535126243994</c:v>
                </c:pt>
                <c:pt idx="2884">
                  <c:v>1208.2585135535137</c:v>
                </c:pt>
                <c:pt idx="2885">
                  <c:v>1208.3633830745821</c:v>
                </c:pt>
                <c:pt idx="2886">
                  <c:v>1209.7466548565844</c:v>
                </c:pt>
                <c:pt idx="2887">
                  <c:v>1209.9918801309614</c:v>
                </c:pt>
                <c:pt idx="2888">
                  <c:v>1210.0341667107987</c:v>
                </c:pt>
                <c:pt idx="2889">
                  <c:v>1210.3767867289462</c:v>
                </c:pt>
                <c:pt idx="2890">
                  <c:v>1210.5774650690255</c:v>
                </c:pt>
                <c:pt idx="2891">
                  <c:v>1210.6382533424739</c:v>
                </c:pt>
                <c:pt idx="2892">
                  <c:v>1210.6628061462452</c:v>
                </c:pt>
                <c:pt idx="2893">
                  <c:v>1210.790346398876</c:v>
                </c:pt>
                <c:pt idx="2894">
                  <c:v>1211.0760149401758</c:v>
                </c:pt>
                <c:pt idx="2895">
                  <c:v>1211.5210952618327</c:v>
                </c:pt>
                <c:pt idx="2896">
                  <c:v>1213.9317744006339</c:v>
                </c:pt>
                <c:pt idx="2897">
                  <c:v>1213.9426789984727</c:v>
                </c:pt>
                <c:pt idx="2898">
                  <c:v>1214.1024162689773</c:v>
                </c:pt>
                <c:pt idx="2899">
                  <c:v>1214.4164338934615</c:v>
                </c:pt>
                <c:pt idx="2900">
                  <c:v>1214.7900133581188</c:v>
                </c:pt>
                <c:pt idx="2901">
                  <c:v>1214.9372314171969</c:v>
                </c:pt>
                <c:pt idx="2902">
                  <c:v>1215.2220451403446</c:v>
                </c:pt>
                <c:pt idx="2903">
                  <c:v>1215.9968718285227</c:v>
                </c:pt>
                <c:pt idx="2904">
                  <c:v>1216.7018067220533</c:v>
                </c:pt>
                <c:pt idx="2905">
                  <c:v>1217.2652926600695</c:v>
                </c:pt>
                <c:pt idx="2906">
                  <c:v>1217.4439275601299</c:v>
                </c:pt>
                <c:pt idx="2907">
                  <c:v>1217.4873022123384</c:v>
                </c:pt>
                <c:pt idx="2908">
                  <c:v>1217.4949508670425</c:v>
                </c:pt>
                <c:pt idx="2909">
                  <c:v>1217.7087610564886</c:v>
                </c:pt>
                <c:pt idx="2910">
                  <c:v>1217.9764026115508</c:v>
                </c:pt>
                <c:pt idx="2911">
                  <c:v>1220.3773633584551</c:v>
                </c:pt>
                <c:pt idx="2912">
                  <c:v>1221.2619819611818</c:v>
                </c:pt>
                <c:pt idx="2913">
                  <c:v>1222.8984116523552</c:v>
                </c:pt>
                <c:pt idx="2914">
                  <c:v>1223.2211474993346</c:v>
                </c:pt>
                <c:pt idx="2915">
                  <c:v>1223.6754795276447</c:v>
                </c:pt>
                <c:pt idx="2916">
                  <c:v>1223.6809721904046</c:v>
                </c:pt>
                <c:pt idx="2917">
                  <c:v>1224.2148714392843</c:v>
                </c:pt>
                <c:pt idx="2918">
                  <c:v>1224.2314062573105</c:v>
                </c:pt>
                <c:pt idx="2919">
                  <c:v>1224.5366147772429</c:v>
                </c:pt>
                <c:pt idx="2920">
                  <c:v>1225.1030097228686</c:v>
                </c:pt>
                <c:pt idx="2921">
                  <c:v>1225.5827993457369</c:v>
                </c:pt>
                <c:pt idx="2922">
                  <c:v>1225.6317268912044</c:v>
                </c:pt>
                <c:pt idx="2923">
                  <c:v>1226.302031836588</c:v>
                </c:pt>
                <c:pt idx="2924">
                  <c:v>1227.0545632584053</c:v>
                </c:pt>
                <c:pt idx="2925">
                  <c:v>1227.2279950524808</c:v>
                </c:pt>
                <c:pt idx="2926">
                  <c:v>1227.2292819502709</c:v>
                </c:pt>
                <c:pt idx="2927">
                  <c:v>1228.9102571003496</c:v>
                </c:pt>
                <c:pt idx="2928">
                  <c:v>1229.305427645666</c:v>
                </c:pt>
                <c:pt idx="2929">
                  <c:v>1229.7011912570342</c:v>
                </c:pt>
                <c:pt idx="2930">
                  <c:v>1231.0384939427549</c:v>
                </c:pt>
                <c:pt idx="2931">
                  <c:v>1231.2649106800236</c:v>
                </c:pt>
                <c:pt idx="2932">
                  <c:v>1231.7320159231431</c:v>
                </c:pt>
                <c:pt idx="2933">
                  <c:v>1232.2963900799587</c:v>
                </c:pt>
                <c:pt idx="2934">
                  <c:v>1233.1029990874949</c:v>
                </c:pt>
                <c:pt idx="2935">
                  <c:v>1233.3784560512859</c:v>
                </c:pt>
                <c:pt idx="2936">
                  <c:v>1234.180157808988</c:v>
                </c:pt>
                <c:pt idx="2937">
                  <c:v>1234.2328166873622</c:v>
                </c:pt>
                <c:pt idx="2938">
                  <c:v>1234.232936685914</c:v>
                </c:pt>
                <c:pt idx="2939">
                  <c:v>1234.6437981940398</c:v>
                </c:pt>
                <c:pt idx="2940">
                  <c:v>1236.3280395850952</c:v>
                </c:pt>
                <c:pt idx="2941">
                  <c:v>1236.4324245645257</c:v>
                </c:pt>
                <c:pt idx="2942">
                  <c:v>1237.4556076949448</c:v>
                </c:pt>
                <c:pt idx="2943">
                  <c:v>1237.5716527593868</c:v>
                </c:pt>
                <c:pt idx="2944">
                  <c:v>1237.6003366698751</c:v>
                </c:pt>
                <c:pt idx="2945">
                  <c:v>1237.6978084117409</c:v>
                </c:pt>
                <c:pt idx="2946">
                  <c:v>1238.0747371648149</c:v>
                </c:pt>
                <c:pt idx="2947">
                  <c:v>1238.3308449484721</c:v>
                </c:pt>
                <c:pt idx="2948">
                  <c:v>1238.509305487577</c:v>
                </c:pt>
                <c:pt idx="2949">
                  <c:v>1239.305919717297</c:v>
                </c:pt>
                <c:pt idx="2950">
                  <c:v>1239.3925216969737</c:v>
                </c:pt>
                <c:pt idx="2951">
                  <c:v>1239.9392765983876</c:v>
                </c:pt>
                <c:pt idx="2952">
                  <c:v>1240.0064608940584</c:v>
                </c:pt>
                <c:pt idx="2953">
                  <c:v>1240.3752755586465</c:v>
                </c:pt>
                <c:pt idx="2954">
                  <c:v>1240.7396172584013</c:v>
                </c:pt>
                <c:pt idx="2955">
                  <c:v>1241.411207385031</c:v>
                </c:pt>
                <c:pt idx="2956">
                  <c:v>1241.9087789574605</c:v>
                </c:pt>
                <c:pt idx="2957">
                  <c:v>1242.0936983324927</c:v>
                </c:pt>
                <c:pt idx="2958">
                  <c:v>1242.7065180236468</c:v>
                </c:pt>
                <c:pt idx="2959">
                  <c:v>1242.809670771062</c:v>
                </c:pt>
                <c:pt idx="2960">
                  <c:v>1243.2002754461673</c:v>
                </c:pt>
                <c:pt idx="2961">
                  <c:v>1243.4045856901794</c:v>
                </c:pt>
                <c:pt idx="2962">
                  <c:v>1243.5755087868265</c:v>
                </c:pt>
                <c:pt idx="2963">
                  <c:v>1243.930216415928</c:v>
                </c:pt>
                <c:pt idx="2964">
                  <c:v>1243.9745964003296</c:v>
                </c:pt>
                <c:pt idx="2965">
                  <c:v>1244.3899724622106</c:v>
                </c:pt>
                <c:pt idx="2966">
                  <c:v>1244.6629278190967</c:v>
                </c:pt>
                <c:pt idx="2967">
                  <c:v>1244.6839664696536</c:v>
                </c:pt>
                <c:pt idx="2968">
                  <c:v>1245.2449056730793</c:v>
                </c:pt>
                <c:pt idx="2969">
                  <c:v>1245.3731532111196</c:v>
                </c:pt>
                <c:pt idx="2970">
                  <c:v>1245.7310814433276</c:v>
                </c:pt>
                <c:pt idx="2971">
                  <c:v>1245.7328447211958</c:v>
                </c:pt>
                <c:pt idx="2972">
                  <c:v>1246.0309437583173</c:v>
                </c:pt>
                <c:pt idx="2973">
                  <c:v>1246.7903183968774</c:v>
                </c:pt>
                <c:pt idx="2974">
                  <c:v>1247.3182680618247</c:v>
                </c:pt>
                <c:pt idx="2975">
                  <c:v>1249.2321927569083</c:v>
                </c:pt>
                <c:pt idx="2976">
                  <c:v>1249.3157160023247</c:v>
                </c:pt>
                <c:pt idx="2977">
                  <c:v>1249.450673734973</c:v>
                </c:pt>
                <c:pt idx="2978">
                  <c:v>1249.5274283368881</c:v>
                </c:pt>
                <c:pt idx="2979">
                  <c:v>1251.3481726033333</c:v>
                </c:pt>
                <c:pt idx="2980">
                  <c:v>1251.7430751946595</c:v>
                </c:pt>
                <c:pt idx="2981">
                  <c:v>1252.081615456802</c:v>
                </c:pt>
                <c:pt idx="2982">
                  <c:v>1252.1937603530223</c:v>
                </c:pt>
                <c:pt idx="2983">
                  <c:v>1253.2709465030721</c:v>
                </c:pt>
                <c:pt idx="2984">
                  <c:v>1253.7898327641606</c:v>
                </c:pt>
                <c:pt idx="2985">
                  <c:v>1254.9489375786952</c:v>
                </c:pt>
                <c:pt idx="2986">
                  <c:v>1255.7721040483648</c:v>
                </c:pt>
                <c:pt idx="2987">
                  <c:v>1255.8542483639267</c:v>
                </c:pt>
                <c:pt idx="2988">
                  <c:v>1256.9480970245395</c:v>
                </c:pt>
                <c:pt idx="2989">
                  <c:v>1256.9732314613775</c:v>
                </c:pt>
                <c:pt idx="2990">
                  <c:v>1256.9808827155603</c:v>
                </c:pt>
                <c:pt idx="2991">
                  <c:v>1256.9926975113813</c:v>
                </c:pt>
                <c:pt idx="2992">
                  <c:v>1257.0392607534313</c:v>
                </c:pt>
                <c:pt idx="2993">
                  <c:v>1257.5644520985597</c:v>
                </c:pt>
                <c:pt idx="2994">
                  <c:v>1257.8616246762313</c:v>
                </c:pt>
                <c:pt idx="2995">
                  <c:v>1258.0499697560281</c:v>
                </c:pt>
                <c:pt idx="2996">
                  <c:v>1258.1153778593016</c:v>
                </c:pt>
                <c:pt idx="2997">
                  <c:v>1258.2678691743831</c:v>
                </c:pt>
                <c:pt idx="2998">
                  <c:v>1259.3329276866079</c:v>
                </c:pt>
                <c:pt idx="2999">
                  <c:v>1259.4495788347967</c:v>
                </c:pt>
                <c:pt idx="3000">
                  <c:v>1259.5331780113474</c:v>
                </c:pt>
                <c:pt idx="3001">
                  <c:v>1259.7528661801734</c:v>
                </c:pt>
                <c:pt idx="3002">
                  <c:v>1259.8237944820667</c:v>
                </c:pt>
                <c:pt idx="3003">
                  <c:v>1260.8081750080446</c:v>
                </c:pt>
                <c:pt idx="3004">
                  <c:v>1262.6233433335874</c:v>
                </c:pt>
                <c:pt idx="3005">
                  <c:v>1263.0140784192408</c:v>
                </c:pt>
                <c:pt idx="3006">
                  <c:v>1263.0831760039455</c:v>
                </c:pt>
                <c:pt idx="3007">
                  <c:v>1263.731138959597</c:v>
                </c:pt>
                <c:pt idx="3008">
                  <c:v>1265.2062060419166</c:v>
                </c:pt>
                <c:pt idx="3009">
                  <c:v>1265.8451383892261</c:v>
                </c:pt>
                <c:pt idx="3010">
                  <c:v>1265.9697617501852</c:v>
                </c:pt>
                <c:pt idx="3011">
                  <c:v>1266.2473951209513</c:v>
                </c:pt>
                <c:pt idx="3012">
                  <c:v>1266.929317950834</c:v>
                </c:pt>
                <c:pt idx="3013">
                  <c:v>1267.7838451239531</c:v>
                </c:pt>
                <c:pt idx="3014">
                  <c:v>1267.8957599296973</c:v>
                </c:pt>
                <c:pt idx="3015">
                  <c:v>1267.9012517407882</c:v>
                </c:pt>
                <c:pt idx="3016">
                  <c:v>1268.0143198105243</c:v>
                </c:pt>
                <c:pt idx="3017">
                  <c:v>1268.2296372942519</c:v>
                </c:pt>
                <c:pt idx="3018">
                  <c:v>1268.2726421303196</c:v>
                </c:pt>
                <c:pt idx="3019">
                  <c:v>1268.32722983856</c:v>
                </c:pt>
                <c:pt idx="3020">
                  <c:v>1269.0953134332913</c:v>
                </c:pt>
                <c:pt idx="3021">
                  <c:v>1269.5000273838259</c:v>
                </c:pt>
                <c:pt idx="3022">
                  <c:v>1269.5996344747027</c:v>
                </c:pt>
                <c:pt idx="3023">
                  <c:v>1269.7499079099716</c:v>
                </c:pt>
                <c:pt idx="3024">
                  <c:v>1269.8057427814128</c:v>
                </c:pt>
                <c:pt idx="3025">
                  <c:v>1269.822280680015</c:v>
                </c:pt>
                <c:pt idx="3026">
                  <c:v>1270.1031837846804</c:v>
                </c:pt>
                <c:pt idx="3027">
                  <c:v>1270.5653593883435</c:v>
                </c:pt>
                <c:pt idx="3028">
                  <c:v>1270.6486420644778</c:v>
                </c:pt>
                <c:pt idx="3029">
                  <c:v>1270.7978244273691</c:v>
                </c:pt>
                <c:pt idx="3030">
                  <c:v>1271.2311496327793</c:v>
                </c:pt>
                <c:pt idx="3031">
                  <c:v>1271.6146706697173</c:v>
                </c:pt>
                <c:pt idx="3032">
                  <c:v>1271.8053488610167</c:v>
                </c:pt>
                <c:pt idx="3033">
                  <c:v>1272.5953407524667</c:v>
                </c:pt>
                <c:pt idx="3034">
                  <c:v>1273.0443334290439</c:v>
                </c:pt>
                <c:pt idx="3035">
                  <c:v>1273.1048341281612</c:v>
                </c:pt>
                <c:pt idx="3036">
                  <c:v>1273.2530508412656</c:v>
                </c:pt>
                <c:pt idx="3037">
                  <c:v>1273.4426301285166</c:v>
                </c:pt>
                <c:pt idx="3038">
                  <c:v>1274.0485397191824</c:v>
                </c:pt>
                <c:pt idx="3039">
                  <c:v>1274.5075567464373</c:v>
                </c:pt>
                <c:pt idx="3040">
                  <c:v>1274.7220027665508</c:v>
                </c:pt>
                <c:pt idx="3041">
                  <c:v>1274.7805905736668</c:v>
                </c:pt>
                <c:pt idx="3042">
                  <c:v>1275.240782234564</c:v>
                </c:pt>
                <c:pt idx="3043">
                  <c:v>1275.5639644693483</c:v>
                </c:pt>
                <c:pt idx="3044">
                  <c:v>1276.6098202014091</c:v>
                </c:pt>
                <c:pt idx="3045">
                  <c:v>1276.7815971310765</c:v>
                </c:pt>
                <c:pt idx="3046">
                  <c:v>1276.907956738024</c:v>
                </c:pt>
                <c:pt idx="3047">
                  <c:v>1277.1573014571168</c:v>
                </c:pt>
                <c:pt idx="3048">
                  <c:v>1277.1881513560029</c:v>
                </c:pt>
                <c:pt idx="3049">
                  <c:v>1277.4480002217269</c:v>
                </c:pt>
                <c:pt idx="3050">
                  <c:v>1278.9007444926247</c:v>
                </c:pt>
                <c:pt idx="3051">
                  <c:v>1280.018393825756</c:v>
                </c:pt>
                <c:pt idx="3052">
                  <c:v>1280.281849573902</c:v>
                </c:pt>
                <c:pt idx="3053">
                  <c:v>1281.0913724663114</c:v>
                </c:pt>
                <c:pt idx="3054">
                  <c:v>1281.2540687784631</c:v>
                </c:pt>
                <c:pt idx="3055">
                  <c:v>1281.7454658769047</c:v>
                </c:pt>
                <c:pt idx="3056">
                  <c:v>1281.8314697262258</c:v>
                </c:pt>
                <c:pt idx="3057">
                  <c:v>1283.301190291033</c:v>
                </c:pt>
                <c:pt idx="3058">
                  <c:v>1285.0335398775105</c:v>
                </c:pt>
                <c:pt idx="3059">
                  <c:v>1285.5052189937032</c:v>
                </c:pt>
                <c:pt idx="3060">
                  <c:v>1286.6247217139253</c:v>
                </c:pt>
                <c:pt idx="3061">
                  <c:v>1286.7681640709061</c:v>
                </c:pt>
                <c:pt idx="3062">
                  <c:v>1287.1949209531595</c:v>
                </c:pt>
                <c:pt idx="3063">
                  <c:v>1287.4700406933771</c:v>
                </c:pt>
                <c:pt idx="3064">
                  <c:v>1288.1091206400715</c:v>
                </c:pt>
                <c:pt idx="3065">
                  <c:v>1288.1791045103464</c:v>
                </c:pt>
                <c:pt idx="3066">
                  <c:v>1288.7131615080543</c:v>
                </c:pt>
                <c:pt idx="3067">
                  <c:v>1288.9378025893857</c:v>
                </c:pt>
                <c:pt idx="3068">
                  <c:v>1289.1355049238728</c:v>
                </c:pt>
                <c:pt idx="3069">
                  <c:v>1289.5725288911499</c:v>
                </c:pt>
                <c:pt idx="3070">
                  <c:v>1290.1435531724001</c:v>
                </c:pt>
                <c:pt idx="3071">
                  <c:v>1290.1800073588993</c:v>
                </c:pt>
                <c:pt idx="3072">
                  <c:v>1290.7513619174679</c:v>
                </c:pt>
                <c:pt idx="3073">
                  <c:v>1290.853496595817</c:v>
                </c:pt>
                <c:pt idx="3074">
                  <c:v>1291.2525123245377</c:v>
                </c:pt>
                <c:pt idx="3075">
                  <c:v>1291.2949640661946</c:v>
                </c:pt>
                <c:pt idx="3076">
                  <c:v>1292.1710268363177</c:v>
                </c:pt>
                <c:pt idx="3077">
                  <c:v>1292.2506261527196</c:v>
                </c:pt>
                <c:pt idx="3078">
                  <c:v>1292.6341911055597</c:v>
                </c:pt>
                <c:pt idx="3079">
                  <c:v>1293.1009456476759</c:v>
                </c:pt>
                <c:pt idx="3080">
                  <c:v>1293.3417398112015</c:v>
                </c:pt>
                <c:pt idx="3081">
                  <c:v>1293.3995453913749</c:v>
                </c:pt>
                <c:pt idx="3082">
                  <c:v>1293.8793857429228</c:v>
                </c:pt>
                <c:pt idx="3083">
                  <c:v>1294.3459737704397</c:v>
                </c:pt>
                <c:pt idx="3084">
                  <c:v>1294.5717054374209</c:v>
                </c:pt>
                <c:pt idx="3085">
                  <c:v>1295.1602168425161</c:v>
                </c:pt>
                <c:pt idx="3086">
                  <c:v>1295.359720749535</c:v>
                </c:pt>
                <c:pt idx="3087">
                  <c:v>1295.4204769873859</c:v>
                </c:pt>
                <c:pt idx="3088">
                  <c:v>1296.4028778251904</c:v>
                </c:pt>
                <c:pt idx="3089">
                  <c:v>1296.5271880331657</c:v>
                </c:pt>
                <c:pt idx="3090">
                  <c:v>1296.9859147379148</c:v>
                </c:pt>
                <c:pt idx="3091">
                  <c:v>1297.846388254995</c:v>
                </c:pt>
                <c:pt idx="3092">
                  <c:v>1297.9532413297211</c:v>
                </c:pt>
                <c:pt idx="3093">
                  <c:v>1298.060468416923</c:v>
                </c:pt>
                <c:pt idx="3094">
                  <c:v>1298.0834852990783</c:v>
                </c:pt>
                <c:pt idx="3095">
                  <c:v>1298.8112050109812</c:v>
                </c:pt>
                <c:pt idx="3096">
                  <c:v>1298.8687061294377</c:v>
                </c:pt>
                <c:pt idx="3097">
                  <c:v>1299.1813631528821</c:v>
                </c:pt>
                <c:pt idx="3098">
                  <c:v>1299.4072779883263</c:v>
                </c:pt>
                <c:pt idx="3099">
                  <c:v>1300.3201906781815</c:v>
                </c:pt>
                <c:pt idx="3100">
                  <c:v>1300.6136666283328</c:v>
                </c:pt>
                <c:pt idx="3101">
                  <c:v>1302.2094408430194</c:v>
                </c:pt>
                <c:pt idx="3102">
                  <c:v>1302.8052568180774</c:v>
                </c:pt>
                <c:pt idx="3103">
                  <c:v>1302.887596726122</c:v>
                </c:pt>
                <c:pt idx="3104">
                  <c:v>1303.8851591771236</c:v>
                </c:pt>
                <c:pt idx="3105">
                  <c:v>1304.574702050475</c:v>
                </c:pt>
                <c:pt idx="3106">
                  <c:v>1304.5893895886011</c:v>
                </c:pt>
                <c:pt idx="3107">
                  <c:v>1304.708146354189</c:v>
                </c:pt>
                <c:pt idx="3108">
                  <c:v>1305.4242268077705</c:v>
                </c:pt>
                <c:pt idx="3109">
                  <c:v>1305.6638394882402</c:v>
                </c:pt>
                <c:pt idx="3110">
                  <c:v>1305.7353579256805</c:v>
                </c:pt>
                <c:pt idx="3111">
                  <c:v>1306.2213619076265</c:v>
                </c:pt>
                <c:pt idx="3112">
                  <c:v>1306.9428694504541</c:v>
                </c:pt>
                <c:pt idx="3113">
                  <c:v>1307.152522672026</c:v>
                </c:pt>
                <c:pt idx="3114">
                  <c:v>1307.1865492807119</c:v>
                </c:pt>
                <c:pt idx="3115">
                  <c:v>1307.2269529888299</c:v>
                </c:pt>
                <c:pt idx="3116">
                  <c:v>1307.3353508160462</c:v>
                </c:pt>
                <c:pt idx="3117">
                  <c:v>1308.0361797351643</c:v>
                </c:pt>
                <c:pt idx="3118">
                  <c:v>1308.4215016357475</c:v>
                </c:pt>
                <c:pt idx="3119">
                  <c:v>1309.0705632495146</c:v>
                </c:pt>
                <c:pt idx="3120">
                  <c:v>1309.0800210824582</c:v>
                </c:pt>
                <c:pt idx="3121">
                  <c:v>1310.2393108843025</c:v>
                </c:pt>
                <c:pt idx="3122">
                  <c:v>1310.964802172638</c:v>
                </c:pt>
                <c:pt idx="3123">
                  <c:v>1311.2203593940449</c:v>
                </c:pt>
                <c:pt idx="3124">
                  <c:v>1311.8172338919921</c:v>
                </c:pt>
                <c:pt idx="3125">
                  <c:v>1312.0051361556743</c:v>
                </c:pt>
                <c:pt idx="3126">
                  <c:v>1312.0180771153709</c:v>
                </c:pt>
                <c:pt idx="3127">
                  <c:v>1312.5012885579208</c:v>
                </c:pt>
                <c:pt idx="3128">
                  <c:v>1312.566417203122</c:v>
                </c:pt>
                <c:pt idx="3129">
                  <c:v>1313.0311696981362</c:v>
                </c:pt>
                <c:pt idx="3130">
                  <c:v>1313.0376521919225</c:v>
                </c:pt>
                <c:pt idx="3131">
                  <c:v>1314.102193583155</c:v>
                </c:pt>
                <c:pt idx="3132">
                  <c:v>1315.624144458292</c:v>
                </c:pt>
                <c:pt idx="3133">
                  <c:v>1316.300158835892</c:v>
                </c:pt>
                <c:pt idx="3134">
                  <c:v>1316.697180635505</c:v>
                </c:pt>
                <c:pt idx="3135">
                  <c:v>1317.098656985916</c:v>
                </c:pt>
                <c:pt idx="3136">
                  <c:v>1317.8386708663593</c:v>
                </c:pt>
                <c:pt idx="3137">
                  <c:v>1318.3534943380209</c:v>
                </c:pt>
                <c:pt idx="3138">
                  <c:v>1319.1415425197929</c:v>
                </c:pt>
                <c:pt idx="3139">
                  <c:v>1319.1603351481599</c:v>
                </c:pt>
                <c:pt idx="3140">
                  <c:v>1319.3077951044306</c:v>
                </c:pt>
                <c:pt idx="3141">
                  <c:v>1319.497124202433</c:v>
                </c:pt>
                <c:pt idx="3142">
                  <c:v>1319.7686282979885</c:v>
                </c:pt>
                <c:pt idx="3143">
                  <c:v>1319.8843984148298</c:v>
                </c:pt>
                <c:pt idx="3144">
                  <c:v>1320.0339133203652</c:v>
                </c:pt>
                <c:pt idx="3145">
                  <c:v>1320.3528860247943</c:v>
                </c:pt>
                <c:pt idx="3146">
                  <c:v>1320.3985652254241</c:v>
                </c:pt>
                <c:pt idx="3147">
                  <c:v>1320.6229800472938</c:v>
                </c:pt>
                <c:pt idx="3148">
                  <c:v>1320.6719492689308</c:v>
                </c:pt>
                <c:pt idx="3149">
                  <c:v>1321.5405928034661</c:v>
                </c:pt>
                <c:pt idx="3150">
                  <c:v>1321.7163149278085</c:v>
                </c:pt>
                <c:pt idx="3151">
                  <c:v>1321.8881565035717</c:v>
                </c:pt>
                <c:pt idx="3152">
                  <c:v>1322.2449696538752</c:v>
                </c:pt>
                <c:pt idx="3153">
                  <c:v>1322.6137131705564</c:v>
                </c:pt>
                <c:pt idx="3154">
                  <c:v>1322.7610304967002</c:v>
                </c:pt>
                <c:pt idx="3155">
                  <c:v>1324.3798748855143</c:v>
                </c:pt>
                <c:pt idx="3156">
                  <c:v>1324.839207180522</c:v>
                </c:pt>
                <c:pt idx="3157">
                  <c:v>1324.8563778691368</c:v>
                </c:pt>
                <c:pt idx="3158">
                  <c:v>1325.1211808308844</c:v>
                </c:pt>
                <c:pt idx="3159">
                  <c:v>1325.3179516801129</c:v>
                </c:pt>
                <c:pt idx="3160">
                  <c:v>1325.327323439159</c:v>
                </c:pt>
                <c:pt idx="3161">
                  <c:v>1325.5362261212758</c:v>
                </c:pt>
                <c:pt idx="3162">
                  <c:v>1325.5668814202163</c:v>
                </c:pt>
                <c:pt idx="3163">
                  <c:v>1325.7864421318554</c:v>
                </c:pt>
                <c:pt idx="3164">
                  <c:v>1326.2762573724958</c:v>
                </c:pt>
                <c:pt idx="3165">
                  <c:v>1326.5459192561648</c:v>
                </c:pt>
                <c:pt idx="3166">
                  <c:v>1326.595898203369</c:v>
                </c:pt>
                <c:pt idx="3167">
                  <c:v>1326.9514974825479</c:v>
                </c:pt>
                <c:pt idx="3168">
                  <c:v>1326.9949942829408</c:v>
                </c:pt>
                <c:pt idx="3169">
                  <c:v>1327.1800014582805</c:v>
                </c:pt>
                <c:pt idx="3170">
                  <c:v>1327.1931319562464</c:v>
                </c:pt>
                <c:pt idx="3171">
                  <c:v>1327.3457670307698</c:v>
                </c:pt>
                <c:pt idx="3172">
                  <c:v>1327.6100610538942</c:v>
                </c:pt>
                <c:pt idx="3173">
                  <c:v>1327.7369127165721</c:v>
                </c:pt>
                <c:pt idx="3174">
                  <c:v>1328.0318053139044</c:v>
                </c:pt>
                <c:pt idx="3175">
                  <c:v>1328.0933880163075</c:v>
                </c:pt>
                <c:pt idx="3176">
                  <c:v>1328.2025631590905</c:v>
                </c:pt>
                <c:pt idx="3177">
                  <c:v>1328.362157562603</c:v>
                </c:pt>
                <c:pt idx="3178">
                  <c:v>1328.6208251926137</c:v>
                </c:pt>
                <c:pt idx="3179">
                  <c:v>1329.0680522108632</c:v>
                </c:pt>
                <c:pt idx="3180">
                  <c:v>1329.6927820845694</c:v>
                </c:pt>
                <c:pt idx="3181">
                  <c:v>1330.031425470298</c:v>
                </c:pt>
                <c:pt idx="3182">
                  <c:v>1330.7299241231985</c:v>
                </c:pt>
                <c:pt idx="3183">
                  <c:v>1332.0054806542457</c:v>
                </c:pt>
                <c:pt idx="3184">
                  <c:v>1332.7902492519052</c:v>
                </c:pt>
                <c:pt idx="3185">
                  <c:v>1333.0774930794796</c:v>
                </c:pt>
                <c:pt idx="3186">
                  <c:v>1333.7204157267633</c:v>
                </c:pt>
                <c:pt idx="3187">
                  <c:v>1334.2326743368176</c:v>
                </c:pt>
                <c:pt idx="3188">
                  <c:v>1334.6694513811681</c:v>
                </c:pt>
                <c:pt idx="3189">
                  <c:v>1334.9233721086948</c:v>
                </c:pt>
                <c:pt idx="3190">
                  <c:v>1334.9235359181894</c:v>
                </c:pt>
                <c:pt idx="3191">
                  <c:v>1335.6402852080264</c:v>
                </c:pt>
                <c:pt idx="3192">
                  <c:v>1335.6881933732138</c:v>
                </c:pt>
                <c:pt idx="3193">
                  <c:v>1336.0059597687077</c:v>
                </c:pt>
                <c:pt idx="3194">
                  <c:v>1336.5706286140821</c:v>
                </c:pt>
                <c:pt idx="3195">
                  <c:v>1336.594763536451</c:v>
                </c:pt>
                <c:pt idx="3196">
                  <c:v>1336.8882453698525</c:v>
                </c:pt>
                <c:pt idx="3197">
                  <c:v>1337.5075695279484</c:v>
                </c:pt>
                <c:pt idx="3198">
                  <c:v>1338.1016391413941</c:v>
                </c:pt>
                <c:pt idx="3199">
                  <c:v>1338.1686815916491</c:v>
                </c:pt>
                <c:pt idx="3200">
                  <c:v>1338.3377390263022</c:v>
                </c:pt>
                <c:pt idx="3201">
                  <c:v>1338.3885940670216</c:v>
                </c:pt>
                <c:pt idx="3202">
                  <c:v>1338.4079116661342</c:v>
                </c:pt>
                <c:pt idx="3203">
                  <c:v>1338.7490430918642</c:v>
                </c:pt>
                <c:pt idx="3204">
                  <c:v>1338.8279968849802</c:v>
                </c:pt>
                <c:pt idx="3205">
                  <c:v>1339.1793499125097</c:v>
                </c:pt>
                <c:pt idx="3206">
                  <c:v>1339.1900348671606</c:v>
                </c:pt>
                <c:pt idx="3207">
                  <c:v>1339.7922768105936</c:v>
                </c:pt>
                <c:pt idx="3208">
                  <c:v>1340.548140608119</c:v>
                </c:pt>
                <c:pt idx="3209">
                  <c:v>1340.7187296733091</c:v>
                </c:pt>
                <c:pt idx="3210">
                  <c:v>1341.9345343260411</c:v>
                </c:pt>
                <c:pt idx="3211">
                  <c:v>1341.9408147303639</c:v>
                </c:pt>
                <c:pt idx="3212">
                  <c:v>1341.962464062115</c:v>
                </c:pt>
                <c:pt idx="3213">
                  <c:v>1342.3377541988866</c:v>
                </c:pt>
                <c:pt idx="3214">
                  <c:v>1342.9423518269768</c:v>
                </c:pt>
                <c:pt idx="3215">
                  <c:v>1342.9534189322667</c:v>
                </c:pt>
                <c:pt idx="3216">
                  <c:v>1344.2581375496447</c:v>
                </c:pt>
                <c:pt idx="3217">
                  <c:v>1344.3973275168237</c:v>
                </c:pt>
                <c:pt idx="3218">
                  <c:v>1344.5732388285542</c:v>
                </c:pt>
                <c:pt idx="3219">
                  <c:v>1344.8000788794761</c:v>
                </c:pt>
                <c:pt idx="3220">
                  <c:v>1345.3029072815461</c:v>
                </c:pt>
                <c:pt idx="3221">
                  <c:v>1345.451049830308</c:v>
                </c:pt>
                <c:pt idx="3222">
                  <c:v>1345.4804972184484</c:v>
                </c:pt>
                <c:pt idx="3223">
                  <c:v>1345.5238815829862</c:v>
                </c:pt>
                <c:pt idx="3224">
                  <c:v>1345.6224295309148</c:v>
                </c:pt>
                <c:pt idx="3225">
                  <c:v>1345.7074814779235</c:v>
                </c:pt>
                <c:pt idx="3226">
                  <c:v>1345.7429636814604</c:v>
                </c:pt>
                <c:pt idx="3227">
                  <c:v>1345.8561494179567</c:v>
                </c:pt>
                <c:pt idx="3228">
                  <c:v>1346.07682896813</c:v>
                </c:pt>
                <c:pt idx="3229">
                  <c:v>1346.5281825286756</c:v>
                </c:pt>
                <c:pt idx="3230">
                  <c:v>1346.886936098962</c:v>
                </c:pt>
                <c:pt idx="3231">
                  <c:v>1347.1344993102157</c:v>
                </c:pt>
                <c:pt idx="3232">
                  <c:v>1347.5221967792468</c:v>
                </c:pt>
                <c:pt idx="3233">
                  <c:v>1347.6971734253229</c:v>
                </c:pt>
                <c:pt idx="3234">
                  <c:v>1348.1553790865319</c:v>
                </c:pt>
                <c:pt idx="3235">
                  <c:v>1348.3368339987946</c:v>
                </c:pt>
                <c:pt idx="3236">
                  <c:v>1348.3400644017802</c:v>
                </c:pt>
                <c:pt idx="3237">
                  <c:v>1348.5278089325793</c:v>
                </c:pt>
                <c:pt idx="3238">
                  <c:v>1348.7840409185401</c:v>
                </c:pt>
                <c:pt idx="3239">
                  <c:v>1349.1239503231081</c:v>
                </c:pt>
                <c:pt idx="3240">
                  <c:v>1349.1335840851007</c:v>
                </c:pt>
                <c:pt idx="3241">
                  <c:v>1349.3599978629054</c:v>
                </c:pt>
                <c:pt idx="3242">
                  <c:v>1349.382609619237</c:v>
                </c:pt>
                <c:pt idx="3243">
                  <c:v>1350.2057017451198</c:v>
                </c:pt>
                <c:pt idx="3244">
                  <c:v>1350.6415021270177</c:v>
                </c:pt>
                <c:pt idx="3245">
                  <c:v>1350.7373055586249</c:v>
                </c:pt>
                <c:pt idx="3246">
                  <c:v>1350.8180192483542</c:v>
                </c:pt>
                <c:pt idx="3247">
                  <c:v>1352.1284444318435</c:v>
                </c:pt>
                <c:pt idx="3248">
                  <c:v>1352.891476552868</c:v>
                </c:pt>
                <c:pt idx="3249">
                  <c:v>1352.982426318521</c:v>
                </c:pt>
                <c:pt idx="3250">
                  <c:v>1353.6574487519965</c:v>
                </c:pt>
                <c:pt idx="3251">
                  <c:v>1353.8525772953353</c:v>
                </c:pt>
                <c:pt idx="3252">
                  <c:v>1353.9002766517606</c:v>
                </c:pt>
                <c:pt idx="3253">
                  <c:v>1354.2096088820163</c:v>
                </c:pt>
                <c:pt idx="3254">
                  <c:v>1354.5685231101088</c:v>
                </c:pt>
                <c:pt idx="3255">
                  <c:v>1355.475131700282</c:v>
                </c:pt>
                <c:pt idx="3256">
                  <c:v>1356.2108215272456</c:v>
                </c:pt>
                <c:pt idx="3257">
                  <c:v>1356.2811081421278</c:v>
                </c:pt>
                <c:pt idx="3258">
                  <c:v>1356.4993186818201</c:v>
                </c:pt>
                <c:pt idx="3259">
                  <c:v>1356.7180977968401</c:v>
                </c:pt>
                <c:pt idx="3260">
                  <c:v>1358.4704615779792</c:v>
                </c:pt>
                <c:pt idx="3261">
                  <c:v>1358.6325644960425</c:v>
                </c:pt>
                <c:pt idx="3262">
                  <c:v>1359.4794639733109</c:v>
                </c:pt>
                <c:pt idx="3263">
                  <c:v>1359.5498956077308</c:v>
                </c:pt>
                <c:pt idx="3264">
                  <c:v>1360.5244569646075</c:v>
                </c:pt>
                <c:pt idx="3265">
                  <c:v>1360.6064102948667</c:v>
                </c:pt>
                <c:pt idx="3266">
                  <c:v>1361.4861487323151</c:v>
                </c:pt>
                <c:pt idx="3267">
                  <c:v>1361.9604922641347</c:v>
                </c:pt>
                <c:pt idx="3268">
                  <c:v>1361.9941378202911</c:v>
                </c:pt>
                <c:pt idx="3269">
                  <c:v>1363.0234479576675</c:v>
                </c:pt>
                <c:pt idx="3270">
                  <c:v>1363.1891433766295</c:v>
                </c:pt>
                <c:pt idx="3271">
                  <c:v>1363.2414108563144</c:v>
                </c:pt>
                <c:pt idx="3272">
                  <c:v>1363.7474451086846</c:v>
                </c:pt>
                <c:pt idx="3273">
                  <c:v>1363.8960405119487</c:v>
                </c:pt>
                <c:pt idx="3274">
                  <c:v>1364.2452548881929</c:v>
                </c:pt>
                <c:pt idx="3275">
                  <c:v>1364.605889343019</c:v>
                </c:pt>
                <c:pt idx="3276">
                  <c:v>1364.6944815039278</c:v>
                </c:pt>
                <c:pt idx="3277">
                  <c:v>1364.9200915703059</c:v>
                </c:pt>
                <c:pt idx="3278">
                  <c:v>1366.3316267376595</c:v>
                </c:pt>
                <c:pt idx="3279">
                  <c:v>1367.1673919998657</c:v>
                </c:pt>
                <c:pt idx="3280">
                  <c:v>1367.7902761981941</c:v>
                </c:pt>
                <c:pt idx="3281">
                  <c:v>1367.9634906950869</c:v>
                </c:pt>
                <c:pt idx="3282">
                  <c:v>1367.9690117366645</c:v>
                </c:pt>
                <c:pt idx="3283">
                  <c:v>1368.0189447905695</c:v>
                </c:pt>
                <c:pt idx="3284">
                  <c:v>1368.49143931446</c:v>
                </c:pt>
                <c:pt idx="3285">
                  <c:v>1368.6455368773595</c:v>
                </c:pt>
                <c:pt idx="3286">
                  <c:v>1368.7653232184311</c:v>
                </c:pt>
                <c:pt idx="3287">
                  <c:v>1368.8786789025789</c:v>
                </c:pt>
                <c:pt idx="3288">
                  <c:v>1369.0398344694859</c:v>
                </c:pt>
                <c:pt idx="3289">
                  <c:v>1369.2231968715105</c:v>
                </c:pt>
                <c:pt idx="3290">
                  <c:v>1369.6342123295099</c:v>
                </c:pt>
                <c:pt idx="3291">
                  <c:v>1369.6655311821523</c:v>
                </c:pt>
                <c:pt idx="3292">
                  <c:v>1370.4149612304745</c:v>
                </c:pt>
                <c:pt idx="3293">
                  <c:v>1370.6266879125551</c:v>
                </c:pt>
                <c:pt idx="3294">
                  <c:v>1370.9141669049041</c:v>
                </c:pt>
                <c:pt idx="3295">
                  <c:v>1371.3236386104572</c:v>
                </c:pt>
                <c:pt idx="3296">
                  <c:v>1371.9387039200919</c:v>
                </c:pt>
                <c:pt idx="3297">
                  <c:v>1372.0157854692825</c:v>
                </c:pt>
                <c:pt idx="3298">
                  <c:v>1373.1436361147544</c:v>
                </c:pt>
                <c:pt idx="3299">
                  <c:v>1373.6292318181377</c:v>
                </c:pt>
                <c:pt idx="3300">
                  <c:v>1374.155517557977</c:v>
                </c:pt>
                <c:pt idx="3301">
                  <c:v>1374.8626262613452</c:v>
                </c:pt>
                <c:pt idx="3302">
                  <c:v>1375.5405749797628</c:v>
                </c:pt>
                <c:pt idx="3303">
                  <c:v>1375.6845168326963</c:v>
                </c:pt>
                <c:pt idx="3304">
                  <c:v>1378.134313227366</c:v>
                </c:pt>
                <c:pt idx="3305">
                  <c:v>1378.5001854270631</c:v>
                </c:pt>
                <c:pt idx="3306">
                  <c:v>1378.5273763805044</c:v>
                </c:pt>
                <c:pt idx="3307">
                  <c:v>1379.1019459298768</c:v>
                </c:pt>
                <c:pt idx="3308">
                  <c:v>1380.1697682935755</c:v>
                </c:pt>
                <c:pt idx="3309">
                  <c:v>1380.5902071201617</c:v>
                </c:pt>
                <c:pt idx="3310">
                  <c:v>1381.027416394395</c:v>
                </c:pt>
                <c:pt idx="3311">
                  <c:v>1381.5288650985858</c:v>
                </c:pt>
                <c:pt idx="3312">
                  <c:v>1381.6243354754788</c:v>
                </c:pt>
                <c:pt idx="3313">
                  <c:v>1382.1412965181771</c:v>
                </c:pt>
                <c:pt idx="3314">
                  <c:v>1382.1500530273315</c:v>
                </c:pt>
                <c:pt idx="3315">
                  <c:v>1382.5198939835427</c:v>
                </c:pt>
                <c:pt idx="3316">
                  <c:v>1382.6192376113549</c:v>
                </c:pt>
                <c:pt idx="3317">
                  <c:v>1382.7931207894489</c:v>
                </c:pt>
                <c:pt idx="3318">
                  <c:v>1382.8568037494715</c:v>
                </c:pt>
                <c:pt idx="3319">
                  <c:v>1383.1196832298529</c:v>
                </c:pt>
                <c:pt idx="3320">
                  <c:v>1384.8661306923223</c:v>
                </c:pt>
                <c:pt idx="3321">
                  <c:v>1385.1469850351241</c:v>
                </c:pt>
                <c:pt idx="3322">
                  <c:v>1386.9058045943975</c:v>
                </c:pt>
                <c:pt idx="3323">
                  <c:v>1387.861163694819</c:v>
                </c:pt>
                <c:pt idx="3324">
                  <c:v>1387.878303972313</c:v>
                </c:pt>
                <c:pt idx="3325">
                  <c:v>1389.603102562708</c:v>
                </c:pt>
                <c:pt idx="3326">
                  <c:v>1389.9728014357415</c:v>
                </c:pt>
                <c:pt idx="3327">
                  <c:v>1389.9972362859844</c:v>
                </c:pt>
                <c:pt idx="3328">
                  <c:v>1390.182634262118</c:v>
                </c:pt>
                <c:pt idx="3329">
                  <c:v>1390.4793059838166</c:v>
                </c:pt>
                <c:pt idx="3330">
                  <c:v>1390.7043480062639</c:v>
                </c:pt>
                <c:pt idx="3331">
                  <c:v>1390.923105816817</c:v>
                </c:pt>
                <c:pt idx="3332">
                  <c:v>1392.5731343440229</c:v>
                </c:pt>
                <c:pt idx="3333">
                  <c:v>1392.8784562272149</c:v>
                </c:pt>
                <c:pt idx="3334">
                  <c:v>1393.0301116317314</c:v>
                </c:pt>
                <c:pt idx="3335">
                  <c:v>1393.137245707755</c:v>
                </c:pt>
                <c:pt idx="3336">
                  <c:v>1393.1801571887518</c:v>
                </c:pt>
                <c:pt idx="3337">
                  <c:v>1394.1361265172318</c:v>
                </c:pt>
                <c:pt idx="3338">
                  <c:v>1394.9977887667601</c:v>
                </c:pt>
                <c:pt idx="3339">
                  <c:v>1395.596051025449</c:v>
                </c:pt>
                <c:pt idx="3340">
                  <c:v>1395.7182084785427</c:v>
                </c:pt>
                <c:pt idx="3341">
                  <c:v>1396.0421402593456</c:v>
                </c:pt>
                <c:pt idx="3342">
                  <c:v>1396.1340425528779</c:v>
                </c:pt>
                <c:pt idx="3343">
                  <c:v>1397.1586905870117</c:v>
                </c:pt>
                <c:pt idx="3344">
                  <c:v>1397.9206960885203</c:v>
                </c:pt>
                <c:pt idx="3345">
                  <c:v>1398.9901521110523</c:v>
                </c:pt>
                <c:pt idx="3346">
                  <c:v>1399.7353219933566</c:v>
                </c:pt>
                <c:pt idx="3347">
                  <c:v>1399.8520576864694</c:v>
                </c:pt>
                <c:pt idx="3348">
                  <c:v>1400.3227340335725</c:v>
                </c:pt>
                <c:pt idx="3349">
                  <c:v>1400.4857128391295</c:v>
                </c:pt>
                <c:pt idx="3350">
                  <c:v>1401.1456451512986</c:v>
                </c:pt>
                <c:pt idx="3351">
                  <c:v>1401.4640300957681</c:v>
                </c:pt>
                <c:pt idx="3352">
                  <c:v>1402.3694079253792</c:v>
                </c:pt>
                <c:pt idx="3353">
                  <c:v>1403.593186392528</c:v>
                </c:pt>
                <c:pt idx="3354">
                  <c:v>1403.9057466262184</c:v>
                </c:pt>
                <c:pt idx="3355">
                  <c:v>1403.908742077384</c:v>
                </c:pt>
                <c:pt idx="3356">
                  <c:v>1406.3030379944339</c:v>
                </c:pt>
                <c:pt idx="3357">
                  <c:v>1406.9106689879864</c:v>
                </c:pt>
                <c:pt idx="3358">
                  <c:v>1407.2043368415016</c:v>
                </c:pt>
                <c:pt idx="3359">
                  <c:v>1407.4522776375616</c:v>
                </c:pt>
                <c:pt idx="3360">
                  <c:v>1407.7865597439886</c:v>
                </c:pt>
                <c:pt idx="3361">
                  <c:v>1408.3932246008844</c:v>
                </c:pt>
                <c:pt idx="3362">
                  <c:v>1409.6951957932797</c:v>
                </c:pt>
                <c:pt idx="3363">
                  <c:v>1410.7350483976807</c:v>
                </c:pt>
                <c:pt idx="3364">
                  <c:v>1411.9855418207153</c:v>
                </c:pt>
                <c:pt idx="3365">
                  <c:v>1412.1772183099438</c:v>
                </c:pt>
                <c:pt idx="3366">
                  <c:v>1412.2346735652181</c:v>
                </c:pt>
                <c:pt idx="3367">
                  <c:v>1412.3076766860686</c:v>
                </c:pt>
                <c:pt idx="3368">
                  <c:v>1412.565840260293</c:v>
                </c:pt>
                <c:pt idx="3369">
                  <c:v>1412.7380638988598</c:v>
                </c:pt>
                <c:pt idx="3370">
                  <c:v>1413.1203968454229</c:v>
                </c:pt>
                <c:pt idx="3371">
                  <c:v>1414.6022222631937</c:v>
                </c:pt>
                <c:pt idx="3372">
                  <c:v>1415.3945199316604</c:v>
                </c:pt>
                <c:pt idx="3373">
                  <c:v>1415.4896696915948</c:v>
                </c:pt>
                <c:pt idx="3374">
                  <c:v>1417.5410085873209</c:v>
                </c:pt>
                <c:pt idx="3375">
                  <c:v>1417.6909536304966</c:v>
                </c:pt>
                <c:pt idx="3376">
                  <c:v>1418.4484902566319</c:v>
                </c:pt>
                <c:pt idx="3377">
                  <c:v>1418.4657418754114</c:v>
                </c:pt>
                <c:pt idx="3378">
                  <c:v>1418.7851063882817</c:v>
                </c:pt>
                <c:pt idx="3379">
                  <c:v>1419.1080197515275</c:v>
                </c:pt>
                <c:pt idx="3380">
                  <c:v>1419.94838350605</c:v>
                </c:pt>
                <c:pt idx="3381">
                  <c:v>1420.186693925195</c:v>
                </c:pt>
                <c:pt idx="3382">
                  <c:v>1420.540214977068</c:v>
                </c:pt>
                <c:pt idx="3383">
                  <c:v>1420.613530131438</c:v>
                </c:pt>
                <c:pt idx="3384">
                  <c:v>1421.8931650491895</c:v>
                </c:pt>
                <c:pt idx="3385">
                  <c:v>1422.0443377706451</c:v>
                </c:pt>
                <c:pt idx="3386">
                  <c:v>1423.1619527018102</c:v>
                </c:pt>
                <c:pt idx="3387">
                  <c:v>1423.2337356379958</c:v>
                </c:pt>
                <c:pt idx="3388">
                  <c:v>1423.4973050085819</c:v>
                </c:pt>
                <c:pt idx="3389">
                  <c:v>1423.5619729534756</c:v>
                </c:pt>
                <c:pt idx="3390">
                  <c:v>1423.9404350523255</c:v>
                </c:pt>
                <c:pt idx="3391">
                  <c:v>1424.1934955558354</c:v>
                </c:pt>
                <c:pt idx="3392">
                  <c:v>1424.8116179360622</c:v>
                </c:pt>
                <c:pt idx="3393">
                  <c:v>1425.1573180798205</c:v>
                </c:pt>
                <c:pt idx="3394">
                  <c:v>1425.5009171111897</c:v>
                </c:pt>
                <c:pt idx="3395">
                  <c:v>1426.0236006033092</c:v>
                </c:pt>
                <c:pt idx="3396">
                  <c:v>1426.2660575906157</c:v>
                </c:pt>
                <c:pt idx="3397">
                  <c:v>1426.6101296549778</c:v>
                </c:pt>
                <c:pt idx="3398">
                  <c:v>1427.7025229431074</c:v>
                </c:pt>
                <c:pt idx="3399">
                  <c:v>1427.8021923997867</c:v>
                </c:pt>
                <c:pt idx="3400">
                  <c:v>1427.9538414237641</c:v>
                </c:pt>
                <c:pt idx="3401">
                  <c:v>1428.5468515889006</c:v>
                </c:pt>
                <c:pt idx="3402">
                  <c:v>1428.9337506882212</c:v>
                </c:pt>
                <c:pt idx="3403">
                  <c:v>1429.6092466420059</c:v>
                </c:pt>
                <c:pt idx="3404">
                  <c:v>1430.3876516368946</c:v>
                </c:pt>
                <c:pt idx="3405">
                  <c:v>1430.4532785819219</c:v>
                </c:pt>
                <c:pt idx="3406">
                  <c:v>1431.3291628972747</c:v>
                </c:pt>
                <c:pt idx="3407">
                  <c:v>1433.2345147101378</c:v>
                </c:pt>
                <c:pt idx="3408">
                  <c:v>1433.5235587379957</c:v>
                </c:pt>
                <c:pt idx="3409">
                  <c:v>1433.9040425105322</c:v>
                </c:pt>
                <c:pt idx="3410">
                  <c:v>1434.1137988997543</c:v>
                </c:pt>
                <c:pt idx="3411">
                  <c:v>1434.1630629028641</c:v>
                </c:pt>
                <c:pt idx="3412">
                  <c:v>1434.3803372011389</c:v>
                </c:pt>
                <c:pt idx="3413">
                  <c:v>1434.525181543675</c:v>
                </c:pt>
                <c:pt idx="3414">
                  <c:v>1434.532975716038</c:v>
                </c:pt>
                <c:pt idx="3415">
                  <c:v>1435.2080445050051</c:v>
                </c:pt>
                <c:pt idx="3416">
                  <c:v>1436.1306064760429</c:v>
                </c:pt>
                <c:pt idx="3417">
                  <c:v>1437.0502873670621</c:v>
                </c:pt>
                <c:pt idx="3418">
                  <c:v>1437.0967001039908</c:v>
                </c:pt>
                <c:pt idx="3419">
                  <c:v>1437.1748114533348</c:v>
                </c:pt>
                <c:pt idx="3420">
                  <c:v>1437.759080537232</c:v>
                </c:pt>
                <c:pt idx="3421">
                  <c:v>1437.8756694763233</c:v>
                </c:pt>
                <c:pt idx="3422">
                  <c:v>1437.9438343222037</c:v>
                </c:pt>
                <c:pt idx="3423">
                  <c:v>1437.9872231693089</c:v>
                </c:pt>
                <c:pt idx="3424">
                  <c:v>1438.0005900000961</c:v>
                </c:pt>
                <c:pt idx="3425">
                  <c:v>1438.0307924899762</c:v>
                </c:pt>
                <c:pt idx="3426">
                  <c:v>1438.2554312835418</c:v>
                </c:pt>
                <c:pt idx="3427">
                  <c:v>1439.0592142866617</c:v>
                </c:pt>
                <c:pt idx="3428">
                  <c:v>1439.1237226843286</c:v>
                </c:pt>
                <c:pt idx="3429">
                  <c:v>1439.2138780055038</c:v>
                </c:pt>
                <c:pt idx="3430">
                  <c:v>1439.519057563436</c:v>
                </c:pt>
                <c:pt idx="3431">
                  <c:v>1441.190500373441</c:v>
                </c:pt>
                <c:pt idx="3432">
                  <c:v>1441.6577768597163</c:v>
                </c:pt>
                <c:pt idx="3433">
                  <c:v>1441.7098345064715</c:v>
                </c:pt>
                <c:pt idx="3434">
                  <c:v>1441.8624699940192</c:v>
                </c:pt>
                <c:pt idx="3435">
                  <c:v>1442.3366144588936</c:v>
                </c:pt>
                <c:pt idx="3436">
                  <c:v>1442.9380209101309</c:v>
                </c:pt>
                <c:pt idx="3437">
                  <c:v>1442.9936872955586</c:v>
                </c:pt>
                <c:pt idx="3438">
                  <c:v>1443.1640108739084</c:v>
                </c:pt>
                <c:pt idx="3439">
                  <c:v>1443.3024306243424</c:v>
                </c:pt>
                <c:pt idx="3440">
                  <c:v>1443.312220080853</c:v>
                </c:pt>
                <c:pt idx="3441">
                  <c:v>1443.6456700621166</c:v>
                </c:pt>
                <c:pt idx="3442">
                  <c:v>1443.9450759417996</c:v>
                </c:pt>
                <c:pt idx="3443">
                  <c:v>1444.2521725942988</c:v>
                </c:pt>
                <c:pt idx="3444">
                  <c:v>1444.5575000367517</c:v>
                </c:pt>
                <c:pt idx="3445">
                  <c:v>1444.7651853189636</c:v>
                </c:pt>
                <c:pt idx="3446">
                  <c:v>1445.6000763018874</c:v>
                </c:pt>
                <c:pt idx="3447">
                  <c:v>1445.7710104179459</c:v>
                </c:pt>
                <c:pt idx="3448">
                  <c:v>1445.8700678440346</c:v>
                </c:pt>
                <c:pt idx="3449">
                  <c:v>1446.2363120942318</c:v>
                </c:pt>
                <c:pt idx="3450">
                  <c:v>1446.9494938657317</c:v>
                </c:pt>
                <c:pt idx="3451">
                  <c:v>1447.4479921951252</c:v>
                </c:pt>
                <c:pt idx="3452">
                  <c:v>1447.7095068513945</c:v>
                </c:pt>
                <c:pt idx="3453">
                  <c:v>1448.1323229275367</c:v>
                </c:pt>
                <c:pt idx="3454">
                  <c:v>1448.869507727034</c:v>
                </c:pt>
                <c:pt idx="3455">
                  <c:v>1449.8910916848927</c:v>
                </c:pt>
                <c:pt idx="3456">
                  <c:v>1450.5635395158615</c:v>
                </c:pt>
                <c:pt idx="3457">
                  <c:v>1451.1566272326781</c:v>
                </c:pt>
                <c:pt idx="3458">
                  <c:v>1451.5174371093462</c:v>
                </c:pt>
                <c:pt idx="3459">
                  <c:v>1452.2613224236866</c:v>
                </c:pt>
                <c:pt idx="3460">
                  <c:v>1452.334765227075</c:v>
                </c:pt>
                <c:pt idx="3461">
                  <c:v>1452.514473774906</c:v>
                </c:pt>
                <c:pt idx="3462">
                  <c:v>1453.0845923027327</c:v>
                </c:pt>
                <c:pt idx="3463">
                  <c:v>1453.1354226644671</c:v>
                </c:pt>
                <c:pt idx="3464">
                  <c:v>1453.3813605386649</c:v>
                </c:pt>
                <c:pt idx="3465">
                  <c:v>1453.7823139850025</c:v>
                </c:pt>
                <c:pt idx="3466">
                  <c:v>1454.4385410150953</c:v>
                </c:pt>
                <c:pt idx="3467">
                  <c:v>1454.5288909717128</c:v>
                </c:pt>
                <c:pt idx="3468">
                  <c:v>1454.608185136216</c:v>
                </c:pt>
                <c:pt idx="3469">
                  <c:v>1455.2005409653966</c:v>
                </c:pt>
                <c:pt idx="3470">
                  <c:v>1455.2090445203839</c:v>
                </c:pt>
                <c:pt idx="3471">
                  <c:v>1455.7956951801725</c:v>
                </c:pt>
                <c:pt idx="3472">
                  <c:v>1455.9465576111315</c:v>
                </c:pt>
                <c:pt idx="3473">
                  <c:v>1456.0292203581093</c:v>
                </c:pt>
                <c:pt idx="3474">
                  <c:v>1456.1600192457799</c:v>
                </c:pt>
                <c:pt idx="3475">
                  <c:v>1457.5810795931293</c:v>
                </c:pt>
                <c:pt idx="3476">
                  <c:v>1457.989583676389</c:v>
                </c:pt>
                <c:pt idx="3477">
                  <c:v>1458.2155755151007</c:v>
                </c:pt>
                <c:pt idx="3478">
                  <c:v>1459.1485206155157</c:v>
                </c:pt>
                <c:pt idx="3479">
                  <c:v>1460.127385736605</c:v>
                </c:pt>
                <c:pt idx="3480">
                  <c:v>1460.3711297173959</c:v>
                </c:pt>
                <c:pt idx="3481">
                  <c:v>1460.9469284329507</c:v>
                </c:pt>
                <c:pt idx="3482">
                  <c:v>1461.1870631028596</c:v>
                </c:pt>
                <c:pt idx="3483">
                  <c:v>1461.3455812373495</c:v>
                </c:pt>
                <c:pt idx="3484">
                  <c:v>1461.5822017841738</c:v>
                </c:pt>
                <c:pt idx="3485">
                  <c:v>1463.2354098071592</c:v>
                </c:pt>
                <c:pt idx="3486">
                  <c:v>1463.2466283273252</c:v>
                </c:pt>
                <c:pt idx="3487">
                  <c:v>1463.6597815640789</c:v>
                </c:pt>
                <c:pt idx="3488">
                  <c:v>1464.0081996269337</c:v>
                </c:pt>
                <c:pt idx="3489">
                  <c:v>1464.0147421751226</c:v>
                </c:pt>
                <c:pt idx="3490">
                  <c:v>1464.2356379543417</c:v>
                </c:pt>
                <c:pt idx="3491">
                  <c:v>1464.6736218490942</c:v>
                </c:pt>
                <c:pt idx="3492">
                  <c:v>1464.7277928591202</c:v>
                </c:pt>
                <c:pt idx="3493">
                  <c:v>1464.7497009143126</c:v>
                </c:pt>
                <c:pt idx="3494">
                  <c:v>1466.2164626520716</c:v>
                </c:pt>
                <c:pt idx="3495">
                  <c:v>1466.3484286899265</c:v>
                </c:pt>
                <c:pt idx="3496">
                  <c:v>1467.6725241442273</c:v>
                </c:pt>
                <c:pt idx="3497">
                  <c:v>1468.0066090592409</c:v>
                </c:pt>
                <c:pt idx="3498">
                  <c:v>1469.3819753407079</c:v>
                </c:pt>
                <c:pt idx="3499">
                  <c:v>1469.5956230783004</c:v>
                </c:pt>
                <c:pt idx="3500">
                  <c:v>1470.210568022706</c:v>
                </c:pt>
                <c:pt idx="3501">
                  <c:v>1470.2695105814491</c:v>
                </c:pt>
                <c:pt idx="3502">
                  <c:v>1470.4430269767172</c:v>
                </c:pt>
                <c:pt idx="3503">
                  <c:v>1470.456664843834</c:v>
                </c:pt>
                <c:pt idx="3504">
                  <c:v>1470.5885173792221</c:v>
                </c:pt>
                <c:pt idx="3505">
                  <c:v>1470.678570695196</c:v>
                </c:pt>
                <c:pt idx="3506">
                  <c:v>1472.0672913266926</c:v>
                </c:pt>
                <c:pt idx="3507">
                  <c:v>1472.246854775929</c:v>
                </c:pt>
                <c:pt idx="3508">
                  <c:v>1472.3475447258743</c:v>
                </c:pt>
                <c:pt idx="3509">
                  <c:v>1472.7564810362073</c:v>
                </c:pt>
                <c:pt idx="3510">
                  <c:v>1474.0157654854484</c:v>
                </c:pt>
                <c:pt idx="3511">
                  <c:v>1474.6874410555038</c:v>
                </c:pt>
                <c:pt idx="3512">
                  <c:v>1475.2625779066821</c:v>
                </c:pt>
                <c:pt idx="3513">
                  <c:v>1475.4793128596393</c:v>
                </c:pt>
                <c:pt idx="3514">
                  <c:v>1476.3942047835217</c:v>
                </c:pt>
                <c:pt idx="3515">
                  <c:v>1476.6189163181098</c:v>
                </c:pt>
                <c:pt idx="3516">
                  <c:v>1477.3521715179404</c:v>
                </c:pt>
                <c:pt idx="3517">
                  <c:v>1477.6408222817963</c:v>
                </c:pt>
                <c:pt idx="3518">
                  <c:v>1478.4377887001019</c:v>
                </c:pt>
                <c:pt idx="3519">
                  <c:v>1479.6617174843195</c:v>
                </c:pt>
                <c:pt idx="3520">
                  <c:v>1481.145320753074</c:v>
                </c:pt>
                <c:pt idx="3521">
                  <c:v>1481.4239779282379</c:v>
                </c:pt>
                <c:pt idx="3522">
                  <c:v>1481.9058394097237</c:v>
                </c:pt>
                <c:pt idx="3523">
                  <c:v>1482.1736201956046</c:v>
                </c:pt>
                <c:pt idx="3524">
                  <c:v>1482.6452377470205</c:v>
                </c:pt>
                <c:pt idx="3525">
                  <c:v>1482.8671160518597</c:v>
                </c:pt>
                <c:pt idx="3526">
                  <c:v>1483.2836593382535</c:v>
                </c:pt>
                <c:pt idx="3527">
                  <c:v>1483.5341082419118</c:v>
                </c:pt>
                <c:pt idx="3528">
                  <c:v>1483.801519490883</c:v>
                </c:pt>
                <c:pt idx="3529">
                  <c:v>1483.9339413615444</c:v>
                </c:pt>
                <c:pt idx="3530">
                  <c:v>1484.2988061658543</c:v>
                </c:pt>
                <c:pt idx="3531">
                  <c:v>1485.0629553454874</c:v>
                </c:pt>
                <c:pt idx="3532">
                  <c:v>1485.3765002146238</c:v>
                </c:pt>
                <c:pt idx="3533">
                  <c:v>1486.0286222410086</c:v>
                </c:pt>
                <c:pt idx="3534">
                  <c:v>1486.5921664343241</c:v>
                </c:pt>
                <c:pt idx="3535">
                  <c:v>1486.9657218599496</c:v>
                </c:pt>
                <c:pt idx="3536">
                  <c:v>1487.6883252318339</c:v>
                </c:pt>
                <c:pt idx="3537">
                  <c:v>1488.3360797448022</c:v>
                </c:pt>
                <c:pt idx="3538">
                  <c:v>1488.4198492310989</c:v>
                </c:pt>
                <c:pt idx="3539">
                  <c:v>1488.5314951356831</c:v>
                </c:pt>
                <c:pt idx="3540">
                  <c:v>1488.9519311349241</c:v>
                </c:pt>
                <c:pt idx="3541">
                  <c:v>1489.056171167611</c:v>
                </c:pt>
                <c:pt idx="3542">
                  <c:v>1489.3700609535035</c:v>
                </c:pt>
                <c:pt idx="3543">
                  <c:v>1489.5423022075465</c:v>
                </c:pt>
                <c:pt idx="3544">
                  <c:v>1489.564610987778</c:v>
                </c:pt>
                <c:pt idx="3545">
                  <c:v>1489.8593681635421</c:v>
                </c:pt>
                <c:pt idx="3546">
                  <c:v>1490.261681920837</c:v>
                </c:pt>
                <c:pt idx="3547">
                  <c:v>1490.8288544273082</c:v>
                </c:pt>
                <c:pt idx="3548">
                  <c:v>1491.1383292058035</c:v>
                </c:pt>
                <c:pt idx="3549">
                  <c:v>1491.5766295629674</c:v>
                </c:pt>
                <c:pt idx="3550">
                  <c:v>1491.9310513810333</c:v>
                </c:pt>
                <c:pt idx="3551">
                  <c:v>1491.9965025257306</c:v>
                </c:pt>
                <c:pt idx="3552">
                  <c:v>1492.1072223111905</c:v>
                </c:pt>
                <c:pt idx="3553">
                  <c:v>1492.6034988296842</c:v>
                </c:pt>
                <c:pt idx="3554">
                  <c:v>1493.2415955640972</c:v>
                </c:pt>
                <c:pt idx="3555">
                  <c:v>1494.3238488570696</c:v>
                </c:pt>
                <c:pt idx="3556">
                  <c:v>1494.4924035695303</c:v>
                </c:pt>
                <c:pt idx="3557">
                  <c:v>1494.736772101297</c:v>
                </c:pt>
                <c:pt idx="3558">
                  <c:v>1495.3716513215459</c:v>
                </c:pt>
                <c:pt idx="3559">
                  <c:v>1495.8596464133498</c:v>
                </c:pt>
                <c:pt idx="3560">
                  <c:v>1495.8745961302147</c:v>
                </c:pt>
                <c:pt idx="3561">
                  <c:v>1496.3222647688017</c:v>
                </c:pt>
                <c:pt idx="3562">
                  <c:v>1497.0225871297216</c:v>
                </c:pt>
                <c:pt idx="3563">
                  <c:v>1497.1294793692668</c:v>
                </c:pt>
                <c:pt idx="3564">
                  <c:v>1497.2876032899476</c:v>
                </c:pt>
                <c:pt idx="3565">
                  <c:v>1497.361099372185</c:v>
                </c:pt>
                <c:pt idx="3566">
                  <c:v>1497.3875797971577</c:v>
                </c:pt>
                <c:pt idx="3567">
                  <c:v>1497.5444967132516</c:v>
                </c:pt>
                <c:pt idx="3568">
                  <c:v>1498.0523623840627</c:v>
                </c:pt>
                <c:pt idx="3569">
                  <c:v>1498.7601586676428</c:v>
                </c:pt>
                <c:pt idx="3570">
                  <c:v>1498.9987311798268</c:v>
                </c:pt>
                <c:pt idx="3571">
                  <c:v>1499.1429886878304</c:v>
                </c:pt>
                <c:pt idx="3572">
                  <c:v>1499.4757355957227</c:v>
                </c:pt>
                <c:pt idx="3573">
                  <c:v>1499.8368611606911</c:v>
                </c:pt>
                <c:pt idx="3574">
                  <c:v>1500.4250384975567</c:v>
                </c:pt>
                <c:pt idx="3575">
                  <c:v>1501.4459243378151</c:v>
                </c:pt>
                <c:pt idx="3576">
                  <c:v>1501.6291191208165</c:v>
                </c:pt>
                <c:pt idx="3577">
                  <c:v>1501.7070385330999</c:v>
                </c:pt>
                <c:pt idx="3578">
                  <c:v>1501.7761121340191</c:v>
                </c:pt>
                <c:pt idx="3579">
                  <c:v>1502.2772336681728</c:v>
                </c:pt>
                <c:pt idx="3580">
                  <c:v>1502.2839825969604</c:v>
                </c:pt>
                <c:pt idx="3581">
                  <c:v>1503.0935300212259</c:v>
                </c:pt>
                <c:pt idx="3582">
                  <c:v>1503.3259812202841</c:v>
                </c:pt>
                <c:pt idx="3583">
                  <c:v>1504.4021059297284</c:v>
                </c:pt>
                <c:pt idx="3584">
                  <c:v>1504.6799814186497</c:v>
                </c:pt>
                <c:pt idx="3585">
                  <c:v>1504.9104374349399</c:v>
                </c:pt>
                <c:pt idx="3586">
                  <c:v>1505.4704416611057</c:v>
                </c:pt>
                <c:pt idx="3587">
                  <c:v>1505.6488374805713</c:v>
                </c:pt>
                <c:pt idx="3588">
                  <c:v>1505.7996234079665</c:v>
                </c:pt>
                <c:pt idx="3589">
                  <c:v>1506.3807244108857</c:v>
                </c:pt>
                <c:pt idx="3590">
                  <c:v>1507.3919188391937</c:v>
                </c:pt>
                <c:pt idx="3591">
                  <c:v>1507.787307848309</c:v>
                </c:pt>
                <c:pt idx="3592">
                  <c:v>1508.432886363913</c:v>
                </c:pt>
                <c:pt idx="3593">
                  <c:v>1509.0200071262498</c:v>
                </c:pt>
                <c:pt idx="3594">
                  <c:v>1510.222209239344</c:v>
                </c:pt>
                <c:pt idx="3595">
                  <c:v>1511.7693072276043</c:v>
                </c:pt>
                <c:pt idx="3596">
                  <c:v>1511.924161685839</c:v>
                </c:pt>
                <c:pt idx="3597">
                  <c:v>1512.2892105374931</c:v>
                </c:pt>
                <c:pt idx="3598">
                  <c:v>1512.3379861695548</c:v>
                </c:pt>
                <c:pt idx="3599">
                  <c:v>1512.5158240968231</c:v>
                </c:pt>
                <c:pt idx="3600">
                  <c:v>1512.7465725800339</c:v>
                </c:pt>
                <c:pt idx="3601">
                  <c:v>1512.9452309072485</c:v>
                </c:pt>
                <c:pt idx="3602">
                  <c:v>1513.9758711915911</c:v>
                </c:pt>
                <c:pt idx="3603">
                  <c:v>1514.5211167132857</c:v>
                </c:pt>
                <c:pt idx="3604">
                  <c:v>1514.5869717043515</c:v>
                </c:pt>
                <c:pt idx="3605">
                  <c:v>1514.8773859819066</c:v>
                </c:pt>
                <c:pt idx="3606">
                  <c:v>1514.9313299822506</c:v>
                </c:pt>
                <c:pt idx="3607">
                  <c:v>1515.2468336707361</c:v>
                </c:pt>
                <c:pt idx="3608">
                  <c:v>1515.7529754347897</c:v>
                </c:pt>
                <c:pt idx="3609">
                  <c:v>1516.1997222243845</c:v>
                </c:pt>
                <c:pt idx="3610">
                  <c:v>1516.3492461008482</c:v>
                </c:pt>
                <c:pt idx="3611">
                  <c:v>1516.9716152987658</c:v>
                </c:pt>
                <c:pt idx="3612">
                  <c:v>1517.4735790230789</c:v>
                </c:pt>
                <c:pt idx="3613">
                  <c:v>1517.6130345715128</c:v>
                </c:pt>
                <c:pt idx="3614">
                  <c:v>1517.8604739233651</c:v>
                </c:pt>
                <c:pt idx="3615">
                  <c:v>1518.0352308802594</c:v>
                </c:pt>
                <c:pt idx="3616">
                  <c:v>1518.6861926385918</c:v>
                </c:pt>
                <c:pt idx="3617">
                  <c:v>1518.7107305910176</c:v>
                </c:pt>
                <c:pt idx="3618">
                  <c:v>1518.8246395331371</c:v>
                </c:pt>
                <c:pt idx="3619">
                  <c:v>1519.3277810325953</c:v>
                </c:pt>
                <c:pt idx="3620">
                  <c:v>1519.6962692854213</c:v>
                </c:pt>
                <c:pt idx="3621">
                  <c:v>1520.0991333575585</c:v>
                </c:pt>
                <c:pt idx="3622">
                  <c:v>1524.0864476709412</c:v>
                </c:pt>
                <c:pt idx="3623">
                  <c:v>1524.5039243727651</c:v>
                </c:pt>
                <c:pt idx="3624">
                  <c:v>1524.5448714064423</c:v>
                </c:pt>
                <c:pt idx="3625">
                  <c:v>1524.7988881214287</c:v>
                </c:pt>
                <c:pt idx="3626">
                  <c:v>1524.8354873952921</c:v>
                </c:pt>
                <c:pt idx="3627">
                  <c:v>1525.1914331923836</c:v>
                </c:pt>
                <c:pt idx="3628">
                  <c:v>1525.1959619715117</c:v>
                </c:pt>
                <c:pt idx="3629">
                  <c:v>1525.2125243376931</c:v>
                </c:pt>
                <c:pt idx="3630">
                  <c:v>1525.8765170666093</c:v>
                </c:pt>
                <c:pt idx="3631">
                  <c:v>1525.8836135093752</c:v>
                </c:pt>
                <c:pt idx="3632">
                  <c:v>1525.8965963342926</c:v>
                </c:pt>
                <c:pt idx="3633">
                  <c:v>1526.0029033035671</c:v>
                </c:pt>
                <c:pt idx="3634">
                  <c:v>1526.2564571673574</c:v>
                </c:pt>
                <c:pt idx="3635">
                  <c:v>1526.2738486570424</c:v>
                </c:pt>
                <c:pt idx="3636">
                  <c:v>1526.722453355108</c:v>
                </c:pt>
                <c:pt idx="3637">
                  <c:v>1528.4522689910336</c:v>
                </c:pt>
                <c:pt idx="3638">
                  <c:v>1529.0333065981104</c:v>
                </c:pt>
                <c:pt idx="3639">
                  <c:v>1529.7692699614781</c:v>
                </c:pt>
                <c:pt idx="3640">
                  <c:v>1530.4303896278007</c:v>
                </c:pt>
                <c:pt idx="3641">
                  <c:v>1531.0399024201724</c:v>
                </c:pt>
                <c:pt idx="3642">
                  <c:v>1531.4767156641619</c:v>
                </c:pt>
                <c:pt idx="3643">
                  <c:v>1531.5578753723348</c:v>
                </c:pt>
                <c:pt idx="3644">
                  <c:v>1531.8098500570613</c:v>
                </c:pt>
                <c:pt idx="3645">
                  <c:v>1531.833273541889</c:v>
                </c:pt>
                <c:pt idx="3646">
                  <c:v>1532.4286985883537</c:v>
                </c:pt>
                <c:pt idx="3647">
                  <c:v>1533.690241133907</c:v>
                </c:pt>
                <c:pt idx="3648">
                  <c:v>1534.4572267214489</c:v>
                </c:pt>
                <c:pt idx="3649">
                  <c:v>1535.3209920856843</c:v>
                </c:pt>
                <c:pt idx="3650">
                  <c:v>1535.3292334779135</c:v>
                </c:pt>
                <c:pt idx="3651">
                  <c:v>1536.7145522605551</c:v>
                </c:pt>
                <c:pt idx="3652">
                  <c:v>1536.8019948890333</c:v>
                </c:pt>
                <c:pt idx="3653">
                  <c:v>1536.9410678456879</c:v>
                </c:pt>
                <c:pt idx="3654">
                  <c:v>1537.3397378054187</c:v>
                </c:pt>
                <c:pt idx="3655">
                  <c:v>1538.8800816207959</c:v>
                </c:pt>
                <c:pt idx="3656">
                  <c:v>1539.4805129163906</c:v>
                </c:pt>
                <c:pt idx="3657">
                  <c:v>1539.7585049115742</c:v>
                </c:pt>
                <c:pt idx="3658">
                  <c:v>1540.196739608069</c:v>
                </c:pt>
                <c:pt idx="3659">
                  <c:v>1540.4829213458997</c:v>
                </c:pt>
                <c:pt idx="3660">
                  <c:v>1541.0148029190423</c:v>
                </c:pt>
                <c:pt idx="3661">
                  <c:v>1542.2327785725702</c:v>
                </c:pt>
                <c:pt idx="3662">
                  <c:v>1542.9963306992904</c:v>
                </c:pt>
                <c:pt idx="3663">
                  <c:v>1542.999896259731</c:v>
                </c:pt>
                <c:pt idx="3664">
                  <c:v>1543.5465632852884</c:v>
                </c:pt>
                <c:pt idx="3665">
                  <c:v>1544.5375642252093</c:v>
                </c:pt>
                <c:pt idx="3666">
                  <c:v>1544.79480199929</c:v>
                </c:pt>
                <c:pt idx="3667">
                  <c:v>1545.1495154313734</c:v>
                </c:pt>
                <c:pt idx="3668">
                  <c:v>1545.3093484215387</c:v>
                </c:pt>
                <c:pt idx="3669">
                  <c:v>1545.4296819875308</c:v>
                </c:pt>
                <c:pt idx="3670">
                  <c:v>1545.4360898778687</c:v>
                </c:pt>
                <c:pt idx="3671">
                  <c:v>1547.3852305504224</c:v>
                </c:pt>
                <c:pt idx="3672">
                  <c:v>1547.4053474971197</c:v>
                </c:pt>
                <c:pt idx="3673">
                  <c:v>1548.1827169078406</c:v>
                </c:pt>
                <c:pt idx="3674">
                  <c:v>1548.3851532181752</c:v>
                </c:pt>
                <c:pt idx="3675">
                  <c:v>1548.4150038807566</c:v>
                </c:pt>
                <c:pt idx="3676">
                  <c:v>1548.5908812850766</c:v>
                </c:pt>
                <c:pt idx="3677">
                  <c:v>1548.6703820008252</c:v>
                </c:pt>
                <c:pt idx="3678">
                  <c:v>1549.0816351462381</c:v>
                </c:pt>
                <c:pt idx="3679">
                  <c:v>1549.2609588278783</c:v>
                </c:pt>
                <c:pt idx="3680">
                  <c:v>1549.5970984158184</c:v>
                </c:pt>
                <c:pt idx="3681">
                  <c:v>1549.9126257662328</c:v>
                </c:pt>
                <c:pt idx="3682">
                  <c:v>1550.3401703314203</c:v>
                </c:pt>
                <c:pt idx="3683">
                  <c:v>1550.5241934493088</c:v>
                </c:pt>
                <c:pt idx="3684">
                  <c:v>1551.2096533031909</c:v>
                </c:pt>
                <c:pt idx="3685">
                  <c:v>1551.3857566249299</c:v>
                </c:pt>
                <c:pt idx="3686">
                  <c:v>1552.1268943325849</c:v>
                </c:pt>
                <c:pt idx="3687">
                  <c:v>1552.1408195098338</c:v>
                </c:pt>
                <c:pt idx="3688">
                  <c:v>1552.3757995088845</c:v>
                </c:pt>
                <c:pt idx="3689">
                  <c:v>1552.6795181705029</c:v>
                </c:pt>
                <c:pt idx="3690">
                  <c:v>1552.7602981706113</c:v>
                </c:pt>
                <c:pt idx="3691">
                  <c:v>1553.3388421814343</c:v>
                </c:pt>
                <c:pt idx="3692">
                  <c:v>1554.0217870710903</c:v>
                </c:pt>
                <c:pt idx="3693">
                  <c:v>1554.4873015137628</c:v>
                </c:pt>
                <c:pt idx="3694">
                  <c:v>1555.25168461877</c:v>
                </c:pt>
                <c:pt idx="3695">
                  <c:v>1555.8247055619086</c:v>
                </c:pt>
                <c:pt idx="3696">
                  <c:v>1557.1614515797655</c:v>
                </c:pt>
                <c:pt idx="3697">
                  <c:v>1557.3308414745297</c:v>
                </c:pt>
                <c:pt idx="3698">
                  <c:v>1557.6028813122166</c:v>
                </c:pt>
                <c:pt idx="3699">
                  <c:v>1559.1498570196045</c:v>
                </c:pt>
                <c:pt idx="3700">
                  <c:v>1559.4101040024143</c:v>
                </c:pt>
                <c:pt idx="3701">
                  <c:v>1560.0675568786019</c:v>
                </c:pt>
                <c:pt idx="3702">
                  <c:v>1560.7211000406587</c:v>
                </c:pt>
                <c:pt idx="3703">
                  <c:v>1560.9582156510169</c:v>
                </c:pt>
                <c:pt idx="3704">
                  <c:v>1561.7972869434288</c:v>
                </c:pt>
                <c:pt idx="3705">
                  <c:v>1563.2025223414839</c:v>
                </c:pt>
                <c:pt idx="3706">
                  <c:v>1563.4745535781085</c:v>
                </c:pt>
                <c:pt idx="3707">
                  <c:v>1563.631785559297</c:v>
                </c:pt>
                <c:pt idx="3708">
                  <c:v>1564.076641479649</c:v>
                </c:pt>
                <c:pt idx="3709">
                  <c:v>1564.3496559562391</c:v>
                </c:pt>
                <c:pt idx="3710">
                  <c:v>1564.9364184048936</c:v>
                </c:pt>
                <c:pt idx="3711">
                  <c:v>1565.095423771756</c:v>
                </c:pt>
                <c:pt idx="3712">
                  <c:v>1565.2082942620636</c:v>
                </c:pt>
                <c:pt idx="3713">
                  <c:v>1565.4594068840388</c:v>
                </c:pt>
                <c:pt idx="3714">
                  <c:v>1567.1961453412032</c:v>
                </c:pt>
                <c:pt idx="3715">
                  <c:v>1567.3101047441651</c:v>
                </c:pt>
                <c:pt idx="3716">
                  <c:v>1567.4277422539353</c:v>
                </c:pt>
                <c:pt idx="3717">
                  <c:v>1567.5118916319543</c:v>
                </c:pt>
                <c:pt idx="3718">
                  <c:v>1568.0186361642891</c:v>
                </c:pt>
                <c:pt idx="3719">
                  <c:v>1568.0981609169503</c:v>
                </c:pt>
                <c:pt idx="3720">
                  <c:v>1568.7045579483656</c:v>
                </c:pt>
                <c:pt idx="3721">
                  <c:v>1569.0736531990096</c:v>
                </c:pt>
                <c:pt idx="3722">
                  <c:v>1569.8399336363109</c:v>
                </c:pt>
                <c:pt idx="3723">
                  <c:v>1569.8752748497227</c:v>
                </c:pt>
                <c:pt idx="3724">
                  <c:v>1570.0578070181118</c:v>
                </c:pt>
                <c:pt idx="3725">
                  <c:v>1570.2189269835644</c:v>
                </c:pt>
                <c:pt idx="3726">
                  <c:v>1570.4467780412424</c:v>
                </c:pt>
                <c:pt idx="3727">
                  <c:v>1570.8165418679737</c:v>
                </c:pt>
                <c:pt idx="3728">
                  <c:v>1571.9236709253419</c:v>
                </c:pt>
                <c:pt idx="3729">
                  <c:v>1571.9968446104704</c:v>
                </c:pt>
                <c:pt idx="3730">
                  <c:v>1572.0223283950918</c:v>
                </c:pt>
                <c:pt idx="3731">
                  <c:v>1575.2916692923063</c:v>
                </c:pt>
                <c:pt idx="3732">
                  <c:v>1576.1338060662702</c:v>
                </c:pt>
                <c:pt idx="3733">
                  <c:v>1576.8095547572811</c:v>
                </c:pt>
                <c:pt idx="3734">
                  <c:v>1576.9499057788489</c:v>
                </c:pt>
                <c:pt idx="3735">
                  <c:v>1577.6016606218645</c:v>
                </c:pt>
                <c:pt idx="3736">
                  <c:v>1577.7424476868555</c:v>
                </c:pt>
                <c:pt idx="3737">
                  <c:v>1577.8226950276248</c:v>
                </c:pt>
                <c:pt idx="3738">
                  <c:v>1578.4787600231366</c:v>
                </c:pt>
                <c:pt idx="3739">
                  <c:v>1578.566823676545</c:v>
                </c:pt>
                <c:pt idx="3740">
                  <c:v>1578.8429805168107</c:v>
                </c:pt>
                <c:pt idx="3741">
                  <c:v>1579.293354499735</c:v>
                </c:pt>
                <c:pt idx="3742">
                  <c:v>1579.8217797360148</c:v>
                </c:pt>
                <c:pt idx="3743">
                  <c:v>1579.8809704082332</c:v>
                </c:pt>
                <c:pt idx="3744">
                  <c:v>1580.4026953087732</c:v>
                </c:pt>
                <c:pt idx="3745">
                  <c:v>1581.1509887570082</c:v>
                </c:pt>
                <c:pt idx="3746">
                  <c:v>1581.4983418126767</c:v>
                </c:pt>
                <c:pt idx="3747">
                  <c:v>1581.8290980511447</c:v>
                </c:pt>
                <c:pt idx="3748">
                  <c:v>1582.2382678938975</c:v>
                </c:pt>
                <c:pt idx="3749">
                  <c:v>1582.4185026257601</c:v>
                </c:pt>
                <c:pt idx="3750">
                  <c:v>1582.9276234315294</c:v>
                </c:pt>
                <c:pt idx="3751">
                  <c:v>1583.3787291816634</c:v>
                </c:pt>
                <c:pt idx="3752">
                  <c:v>1583.5034525520023</c:v>
                </c:pt>
                <c:pt idx="3753">
                  <c:v>1584.2912666457014</c:v>
                </c:pt>
                <c:pt idx="3754">
                  <c:v>1584.4946183881148</c:v>
                </c:pt>
                <c:pt idx="3755">
                  <c:v>1584.5870720057228</c:v>
                </c:pt>
                <c:pt idx="3756">
                  <c:v>1585.0303997958799</c:v>
                </c:pt>
                <c:pt idx="3757">
                  <c:v>1585.5442473507219</c:v>
                </c:pt>
                <c:pt idx="3758">
                  <c:v>1585.5845228682529</c:v>
                </c:pt>
                <c:pt idx="3759">
                  <c:v>1586.2823162998984</c:v>
                </c:pt>
                <c:pt idx="3760">
                  <c:v>1586.6181996481691</c:v>
                </c:pt>
                <c:pt idx="3761">
                  <c:v>1586.9632380576859</c:v>
                </c:pt>
                <c:pt idx="3762">
                  <c:v>1588.3713840888522</c:v>
                </c:pt>
                <c:pt idx="3763">
                  <c:v>1588.3816195994932</c:v>
                </c:pt>
                <c:pt idx="3764">
                  <c:v>1588.5508353141031</c:v>
                </c:pt>
                <c:pt idx="3765">
                  <c:v>1588.6802799974212</c:v>
                </c:pt>
                <c:pt idx="3766">
                  <c:v>1589.1777859815647</c:v>
                </c:pt>
                <c:pt idx="3767">
                  <c:v>1589.6000844714208</c:v>
                </c:pt>
                <c:pt idx="3768">
                  <c:v>1589.7144616599535</c:v>
                </c:pt>
                <c:pt idx="3769">
                  <c:v>1590.641433996173</c:v>
                </c:pt>
                <c:pt idx="3770">
                  <c:v>1590.9528577574856</c:v>
                </c:pt>
                <c:pt idx="3771">
                  <c:v>1590.9876182617545</c:v>
                </c:pt>
                <c:pt idx="3772">
                  <c:v>1591.2380432634145</c:v>
                </c:pt>
                <c:pt idx="3773">
                  <c:v>1591.8652950246915</c:v>
                </c:pt>
                <c:pt idx="3774">
                  <c:v>1592.4415849413954</c:v>
                </c:pt>
                <c:pt idx="3775">
                  <c:v>1593.2251741513619</c:v>
                </c:pt>
                <c:pt idx="3776">
                  <c:v>1593.5121776902179</c:v>
                </c:pt>
                <c:pt idx="3777">
                  <c:v>1594.4937920058474</c:v>
                </c:pt>
                <c:pt idx="3778">
                  <c:v>1595.4988429623363</c:v>
                </c:pt>
                <c:pt idx="3779">
                  <c:v>1595.5520081072418</c:v>
                </c:pt>
                <c:pt idx="3780">
                  <c:v>1596.0477171577768</c:v>
                </c:pt>
                <c:pt idx="3781">
                  <c:v>1596.2179331675343</c:v>
                </c:pt>
                <c:pt idx="3782">
                  <c:v>1596.4739771954419</c:v>
                </c:pt>
                <c:pt idx="3783">
                  <c:v>1596.5859990284389</c:v>
                </c:pt>
                <c:pt idx="3784">
                  <c:v>1596.8418002227945</c:v>
                </c:pt>
                <c:pt idx="3785">
                  <c:v>1596.8592944579423</c:v>
                </c:pt>
                <c:pt idx="3786">
                  <c:v>1597.8973319006564</c:v>
                </c:pt>
                <c:pt idx="3787">
                  <c:v>1598.0117662640732</c:v>
                </c:pt>
                <c:pt idx="3788">
                  <c:v>1598.6839973221831</c:v>
                </c:pt>
                <c:pt idx="3789">
                  <c:v>1599.1748085231329</c:v>
                </c:pt>
                <c:pt idx="3790">
                  <c:v>1599.8295605502653</c:v>
                </c:pt>
                <c:pt idx="3791">
                  <c:v>1601.1553595283094</c:v>
                </c:pt>
                <c:pt idx="3792">
                  <c:v>1601.3555528780171</c:v>
                </c:pt>
                <c:pt idx="3793">
                  <c:v>1601.4815052661597</c:v>
                </c:pt>
                <c:pt idx="3794">
                  <c:v>1601.9660876624812</c:v>
                </c:pt>
                <c:pt idx="3795">
                  <c:v>1602.1131933259339</c:v>
                </c:pt>
                <c:pt idx="3796">
                  <c:v>1602.4879260002681</c:v>
                </c:pt>
                <c:pt idx="3797">
                  <c:v>1602.7546840094519</c:v>
                </c:pt>
                <c:pt idx="3798">
                  <c:v>1603.1323288000694</c:v>
                </c:pt>
                <c:pt idx="3799">
                  <c:v>1603.9725899668711</c:v>
                </c:pt>
                <c:pt idx="3800">
                  <c:v>1604.2270515573773</c:v>
                </c:pt>
                <c:pt idx="3801">
                  <c:v>1605.714797751064</c:v>
                </c:pt>
                <c:pt idx="3802">
                  <c:v>1606.1478173662472</c:v>
                </c:pt>
                <c:pt idx="3803">
                  <c:v>1607.4845858060835</c:v>
                </c:pt>
                <c:pt idx="3804">
                  <c:v>1607.4867611414611</c:v>
                </c:pt>
                <c:pt idx="3805">
                  <c:v>1609.4982041589265</c:v>
                </c:pt>
                <c:pt idx="3806">
                  <c:v>1609.5005943932183</c:v>
                </c:pt>
                <c:pt idx="3807">
                  <c:v>1609.5541342973784</c:v>
                </c:pt>
                <c:pt idx="3808">
                  <c:v>1609.6069153955141</c:v>
                </c:pt>
                <c:pt idx="3809">
                  <c:v>1609.7539223549038</c:v>
                </c:pt>
                <c:pt idx="3810">
                  <c:v>1611.4937481847464</c:v>
                </c:pt>
                <c:pt idx="3811">
                  <c:v>1612.6445696967639</c:v>
                </c:pt>
                <c:pt idx="3812">
                  <c:v>1613.7420379404512</c:v>
                </c:pt>
                <c:pt idx="3813">
                  <c:v>1615.0487599987682</c:v>
                </c:pt>
                <c:pt idx="3814">
                  <c:v>1615.7453594702165</c:v>
                </c:pt>
                <c:pt idx="3815">
                  <c:v>1616.263310488629</c:v>
                </c:pt>
                <c:pt idx="3816">
                  <c:v>1616.4905755725795</c:v>
                </c:pt>
                <c:pt idx="3817">
                  <c:v>1616.7932499427343</c:v>
                </c:pt>
                <c:pt idx="3818">
                  <c:v>1617.0784710551006</c:v>
                </c:pt>
                <c:pt idx="3819">
                  <c:v>1617.5567198192575</c:v>
                </c:pt>
                <c:pt idx="3820">
                  <c:v>1618.4125291393939</c:v>
                </c:pt>
                <c:pt idx="3821">
                  <c:v>1618.9517384985065</c:v>
                </c:pt>
                <c:pt idx="3822">
                  <c:v>1618.9587283043675</c:v>
                </c:pt>
                <c:pt idx="3823">
                  <c:v>1619.668512964382</c:v>
                </c:pt>
                <c:pt idx="3824">
                  <c:v>1619.6890638197456</c:v>
                </c:pt>
                <c:pt idx="3825">
                  <c:v>1619.8669758965852</c:v>
                </c:pt>
                <c:pt idx="3826">
                  <c:v>1620.7862914638818</c:v>
                </c:pt>
                <c:pt idx="3827">
                  <c:v>1621.0279073419833</c:v>
                </c:pt>
                <c:pt idx="3828">
                  <c:v>1621.8634965880046</c:v>
                </c:pt>
                <c:pt idx="3829">
                  <c:v>1622.6026149694135</c:v>
                </c:pt>
                <c:pt idx="3830">
                  <c:v>1622.7618147832973</c:v>
                </c:pt>
                <c:pt idx="3831">
                  <c:v>1623.3283139783862</c:v>
                </c:pt>
                <c:pt idx="3832">
                  <c:v>1623.5169767847201</c:v>
                </c:pt>
                <c:pt idx="3833">
                  <c:v>1623.9645952027777</c:v>
                </c:pt>
                <c:pt idx="3834">
                  <c:v>1624.5509869865955</c:v>
                </c:pt>
                <c:pt idx="3835">
                  <c:v>1624.5641029244307</c:v>
                </c:pt>
                <c:pt idx="3836">
                  <c:v>1624.7152496724439</c:v>
                </c:pt>
                <c:pt idx="3837">
                  <c:v>1624.7758501198696</c:v>
                </c:pt>
                <c:pt idx="3838">
                  <c:v>1625.132323427968</c:v>
                </c:pt>
                <c:pt idx="3839">
                  <c:v>1625.5629460255732</c:v>
                </c:pt>
                <c:pt idx="3840">
                  <c:v>1625.6253190709185</c:v>
                </c:pt>
                <c:pt idx="3841">
                  <c:v>1626.6247269544056</c:v>
                </c:pt>
                <c:pt idx="3842">
                  <c:v>1627.0804862555597</c:v>
                </c:pt>
                <c:pt idx="3843">
                  <c:v>1627.1859500244609</c:v>
                </c:pt>
                <c:pt idx="3844">
                  <c:v>1628.2829291919825</c:v>
                </c:pt>
                <c:pt idx="3845">
                  <c:v>1628.6012082195866</c:v>
                </c:pt>
                <c:pt idx="3846">
                  <c:v>1629.1914050710639</c:v>
                </c:pt>
                <c:pt idx="3847">
                  <c:v>1629.3326872593534</c:v>
                </c:pt>
                <c:pt idx="3848">
                  <c:v>1630.0111485169637</c:v>
                </c:pt>
                <c:pt idx="3849">
                  <c:v>1630.0242305138345</c:v>
                </c:pt>
                <c:pt idx="3850">
                  <c:v>1630.408834155307</c:v>
                </c:pt>
                <c:pt idx="3851">
                  <c:v>1631.7057117965151</c:v>
                </c:pt>
                <c:pt idx="3852">
                  <c:v>1632.008022827179</c:v>
                </c:pt>
                <c:pt idx="3853">
                  <c:v>1632.3051991846723</c:v>
                </c:pt>
                <c:pt idx="3854">
                  <c:v>1632.3735755286534</c:v>
                </c:pt>
                <c:pt idx="3855">
                  <c:v>1632.4116772518719</c:v>
                </c:pt>
                <c:pt idx="3856">
                  <c:v>1632.5997430900788</c:v>
                </c:pt>
                <c:pt idx="3857">
                  <c:v>1634.24423865876</c:v>
                </c:pt>
                <c:pt idx="3858">
                  <c:v>1635.3895971405746</c:v>
                </c:pt>
                <c:pt idx="3859">
                  <c:v>1636.7095019729995</c:v>
                </c:pt>
                <c:pt idx="3860">
                  <c:v>1637.0236794832781</c:v>
                </c:pt>
                <c:pt idx="3861">
                  <c:v>1637.2119174162926</c:v>
                </c:pt>
                <c:pt idx="3862">
                  <c:v>1638.3373517460323</c:v>
                </c:pt>
                <c:pt idx="3863">
                  <c:v>1638.4825993202348</c:v>
                </c:pt>
                <c:pt idx="3864">
                  <c:v>1641.359446980181</c:v>
                </c:pt>
                <c:pt idx="3865">
                  <c:v>1641.9343511109546</c:v>
                </c:pt>
                <c:pt idx="3866">
                  <c:v>1642.5010766742389</c:v>
                </c:pt>
                <c:pt idx="3867">
                  <c:v>1643.5140016672703</c:v>
                </c:pt>
                <c:pt idx="3868">
                  <c:v>1643.6884804917709</c:v>
                </c:pt>
                <c:pt idx="3869">
                  <c:v>1643.9348106602692</c:v>
                </c:pt>
                <c:pt idx="3870">
                  <c:v>1643.9748997631523</c:v>
                </c:pt>
                <c:pt idx="3871">
                  <c:v>1644.7229274116016</c:v>
                </c:pt>
                <c:pt idx="3872">
                  <c:v>1644.9869944817074</c:v>
                </c:pt>
                <c:pt idx="3873">
                  <c:v>1645.6556843514036</c:v>
                </c:pt>
                <c:pt idx="3874">
                  <c:v>1645.9303952635664</c:v>
                </c:pt>
                <c:pt idx="3875">
                  <c:v>1646.2668595733485</c:v>
                </c:pt>
                <c:pt idx="3876">
                  <c:v>1646.2889619773669</c:v>
                </c:pt>
                <c:pt idx="3877">
                  <c:v>1647.6935013339671</c:v>
                </c:pt>
                <c:pt idx="3878">
                  <c:v>1647.8810475646596</c:v>
                </c:pt>
                <c:pt idx="3879">
                  <c:v>1647.8890443963865</c:v>
                </c:pt>
                <c:pt idx="3880">
                  <c:v>1648.1726139592574</c:v>
                </c:pt>
                <c:pt idx="3881">
                  <c:v>1648.3598969921923</c:v>
                </c:pt>
                <c:pt idx="3882">
                  <c:v>1648.4731315722765</c:v>
                </c:pt>
                <c:pt idx="3883">
                  <c:v>1648.8715159710819</c:v>
                </c:pt>
                <c:pt idx="3884">
                  <c:v>1650.1320013509503</c:v>
                </c:pt>
                <c:pt idx="3885">
                  <c:v>1650.2546954381596</c:v>
                </c:pt>
                <c:pt idx="3886">
                  <c:v>1651.5030732723781</c:v>
                </c:pt>
                <c:pt idx="3887">
                  <c:v>1652.0003745889626</c:v>
                </c:pt>
                <c:pt idx="3888">
                  <c:v>1652.8805095234275</c:v>
                </c:pt>
                <c:pt idx="3889">
                  <c:v>1653.0418277155859</c:v>
                </c:pt>
                <c:pt idx="3890">
                  <c:v>1653.2432372565609</c:v>
                </c:pt>
                <c:pt idx="3891">
                  <c:v>1653.3000598894841</c:v>
                </c:pt>
                <c:pt idx="3892">
                  <c:v>1653.3481214356716</c:v>
                </c:pt>
                <c:pt idx="3893">
                  <c:v>1653.3533923876339</c:v>
                </c:pt>
                <c:pt idx="3894">
                  <c:v>1653.4860983562867</c:v>
                </c:pt>
                <c:pt idx="3895">
                  <c:v>1653.5869345985611</c:v>
                </c:pt>
                <c:pt idx="3896">
                  <c:v>1654.4208307619365</c:v>
                </c:pt>
                <c:pt idx="3897">
                  <c:v>1654.4613145241328</c:v>
                </c:pt>
                <c:pt idx="3898">
                  <c:v>1654.5497346448601</c:v>
                </c:pt>
                <c:pt idx="3899">
                  <c:v>1655.489917146313</c:v>
                </c:pt>
                <c:pt idx="3900">
                  <c:v>1655.9758653572953</c:v>
                </c:pt>
                <c:pt idx="3901">
                  <c:v>1656.3267906990714</c:v>
                </c:pt>
                <c:pt idx="3902">
                  <c:v>1657.1404505947576</c:v>
                </c:pt>
                <c:pt idx="3903">
                  <c:v>1657.8717825693629</c:v>
                </c:pt>
                <c:pt idx="3904">
                  <c:v>1659.0098353592384</c:v>
                </c:pt>
                <c:pt idx="3905">
                  <c:v>1659.3045675764251</c:v>
                </c:pt>
                <c:pt idx="3906">
                  <c:v>1659.6339944646779</c:v>
                </c:pt>
                <c:pt idx="3907">
                  <c:v>1659.6893508586427</c:v>
                </c:pt>
                <c:pt idx="3908">
                  <c:v>1660.0700597361929</c:v>
                </c:pt>
                <c:pt idx="3909">
                  <c:v>1660.1318069444706</c:v>
                </c:pt>
                <c:pt idx="3910">
                  <c:v>1660.4037052287931</c:v>
                </c:pt>
                <c:pt idx="3911">
                  <c:v>1660.7345487919647</c:v>
                </c:pt>
                <c:pt idx="3912">
                  <c:v>1660.765800332284</c:v>
                </c:pt>
                <c:pt idx="3913">
                  <c:v>1663.112004634605</c:v>
                </c:pt>
                <c:pt idx="3914">
                  <c:v>1663.3563332887743</c:v>
                </c:pt>
                <c:pt idx="3915">
                  <c:v>1663.457412535935</c:v>
                </c:pt>
                <c:pt idx="3916">
                  <c:v>1663.9264191238899</c:v>
                </c:pt>
                <c:pt idx="3917">
                  <c:v>1664.2560614887434</c:v>
                </c:pt>
                <c:pt idx="3918">
                  <c:v>1664.6672065830098</c:v>
                </c:pt>
                <c:pt idx="3919">
                  <c:v>1665.4937965413665</c:v>
                </c:pt>
                <c:pt idx="3920">
                  <c:v>1666.0892403795042</c:v>
                </c:pt>
                <c:pt idx="3921">
                  <c:v>1666.554016134286</c:v>
                </c:pt>
                <c:pt idx="3922">
                  <c:v>1666.8490545173063</c:v>
                </c:pt>
                <c:pt idx="3923">
                  <c:v>1667.369422185845</c:v>
                </c:pt>
                <c:pt idx="3924">
                  <c:v>1667.6907771839424</c:v>
                </c:pt>
                <c:pt idx="3925">
                  <c:v>1668.07695829985</c:v>
                </c:pt>
                <c:pt idx="3926">
                  <c:v>1668.19947281028</c:v>
                </c:pt>
                <c:pt idx="3927">
                  <c:v>1669.036928128814</c:v>
                </c:pt>
                <c:pt idx="3928">
                  <c:v>1669.4714845719927</c:v>
                </c:pt>
                <c:pt idx="3929">
                  <c:v>1670.1727438475273</c:v>
                </c:pt>
                <c:pt idx="3930">
                  <c:v>1670.5222184706599</c:v>
                </c:pt>
                <c:pt idx="3931">
                  <c:v>1672.5094565948093</c:v>
                </c:pt>
                <c:pt idx="3932">
                  <c:v>1672.5941786409276</c:v>
                </c:pt>
                <c:pt idx="3933">
                  <c:v>1672.7330526410769</c:v>
                </c:pt>
                <c:pt idx="3934">
                  <c:v>1673.1959779566014</c:v>
                </c:pt>
                <c:pt idx="3935">
                  <c:v>1673.3788443368285</c:v>
                </c:pt>
                <c:pt idx="3936">
                  <c:v>1674.0406262292454</c:v>
                </c:pt>
                <c:pt idx="3937">
                  <c:v>1675.2838331394123</c:v>
                </c:pt>
                <c:pt idx="3938">
                  <c:v>1676.0281785924017</c:v>
                </c:pt>
                <c:pt idx="3939">
                  <c:v>1676.0566944716329</c:v>
                </c:pt>
                <c:pt idx="3940">
                  <c:v>1678.7963857404739</c:v>
                </c:pt>
                <c:pt idx="3941">
                  <c:v>1679.441510409446</c:v>
                </c:pt>
                <c:pt idx="3942">
                  <c:v>1680.6959261855773</c:v>
                </c:pt>
                <c:pt idx="3943">
                  <c:v>1680.7173052395701</c:v>
                </c:pt>
                <c:pt idx="3944">
                  <c:v>1681.5845593039057</c:v>
                </c:pt>
                <c:pt idx="3945">
                  <c:v>1681.9720780950111</c:v>
                </c:pt>
                <c:pt idx="3946">
                  <c:v>1682.5696550175307</c:v>
                </c:pt>
                <c:pt idx="3947">
                  <c:v>1683.1545542694194</c:v>
                </c:pt>
                <c:pt idx="3948">
                  <c:v>1683.49741640515</c:v>
                </c:pt>
                <c:pt idx="3949">
                  <c:v>1683.6920442566834</c:v>
                </c:pt>
                <c:pt idx="3950">
                  <c:v>1683.6999393986025</c:v>
                </c:pt>
                <c:pt idx="3951">
                  <c:v>1685.0368897306253</c:v>
                </c:pt>
                <c:pt idx="3952">
                  <c:v>1685.1677106836933</c:v>
                </c:pt>
                <c:pt idx="3953">
                  <c:v>1685.5162024987749</c:v>
                </c:pt>
                <c:pt idx="3954">
                  <c:v>1685.5565802478613</c:v>
                </c:pt>
                <c:pt idx="3955">
                  <c:v>1686.8268589963018</c:v>
                </c:pt>
                <c:pt idx="3956">
                  <c:v>1687.107729942637</c:v>
                </c:pt>
                <c:pt idx="3957">
                  <c:v>1687.2435844484207</c:v>
                </c:pt>
                <c:pt idx="3958">
                  <c:v>1687.7673308098938</c:v>
                </c:pt>
                <c:pt idx="3959">
                  <c:v>1688.7182709995132</c:v>
                </c:pt>
                <c:pt idx="3960">
                  <c:v>1689.2766232494923</c:v>
                </c:pt>
                <c:pt idx="3961">
                  <c:v>1689.5311319859129</c:v>
                </c:pt>
                <c:pt idx="3962">
                  <c:v>1690.3519957439175</c:v>
                </c:pt>
                <c:pt idx="3963">
                  <c:v>1690.8475082972991</c:v>
                </c:pt>
                <c:pt idx="3964">
                  <c:v>1690.9502516600542</c:v>
                </c:pt>
                <c:pt idx="3965">
                  <c:v>1691.4009060692888</c:v>
                </c:pt>
                <c:pt idx="3966">
                  <c:v>1691.5228011663194</c:v>
                </c:pt>
                <c:pt idx="3967">
                  <c:v>1691.7057174689044</c:v>
                </c:pt>
                <c:pt idx="3968">
                  <c:v>1692.3699018335328</c:v>
                </c:pt>
                <c:pt idx="3969">
                  <c:v>1692.5885213187548</c:v>
                </c:pt>
                <c:pt idx="3970">
                  <c:v>1694.3220131039889</c:v>
                </c:pt>
                <c:pt idx="3971">
                  <c:v>1694.6996986305412</c:v>
                </c:pt>
                <c:pt idx="3972">
                  <c:v>1694.7669409917644</c:v>
                </c:pt>
                <c:pt idx="3973">
                  <c:v>1695.6114103004102</c:v>
                </c:pt>
                <c:pt idx="3974">
                  <c:v>1696.8947539112469</c:v>
                </c:pt>
                <c:pt idx="3975">
                  <c:v>1697.5031648742015</c:v>
                </c:pt>
                <c:pt idx="3976">
                  <c:v>1697.6032889826583</c:v>
                </c:pt>
                <c:pt idx="3977">
                  <c:v>1698.6518582265899</c:v>
                </c:pt>
                <c:pt idx="3978">
                  <c:v>1699.1996935162597</c:v>
                </c:pt>
                <c:pt idx="3979">
                  <c:v>1699.9392063390469</c:v>
                </c:pt>
                <c:pt idx="3980">
                  <c:v>1700.9951736185385</c:v>
                </c:pt>
                <c:pt idx="3981">
                  <c:v>1701.5941740083435</c:v>
                </c:pt>
                <c:pt idx="3982">
                  <c:v>1701.8772028649264</c:v>
                </c:pt>
                <c:pt idx="3983">
                  <c:v>1702.4938112935934</c:v>
                </c:pt>
                <c:pt idx="3984">
                  <c:v>1703.2292976230128</c:v>
                </c:pt>
                <c:pt idx="3985">
                  <c:v>1703.504260535613</c:v>
                </c:pt>
                <c:pt idx="3986">
                  <c:v>1703.7912155574677</c:v>
                </c:pt>
                <c:pt idx="3987">
                  <c:v>1703.9780263354514</c:v>
                </c:pt>
                <c:pt idx="3988">
                  <c:v>1704.3944682839947</c:v>
                </c:pt>
                <c:pt idx="3989">
                  <c:v>1704.6288840964808</c:v>
                </c:pt>
                <c:pt idx="3990">
                  <c:v>1707.1293793275927</c:v>
                </c:pt>
                <c:pt idx="3991">
                  <c:v>1708.2508707480774</c:v>
                </c:pt>
                <c:pt idx="3992">
                  <c:v>1708.2993262093769</c:v>
                </c:pt>
                <c:pt idx="3993">
                  <c:v>1708.4969976744896</c:v>
                </c:pt>
                <c:pt idx="3994">
                  <c:v>1709.2456464796733</c:v>
                </c:pt>
                <c:pt idx="3995">
                  <c:v>1709.4415146925412</c:v>
                </c:pt>
                <c:pt idx="3996">
                  <c:v>1709.6278447478762</c:v>
                </c:pt>
                <c:pt idx="3997">
                  <c:v>1709.9232470101088</c:v>
                </c:pt>
                <c:pt idx="3998">
                  <c:v>1710.7475472126853</c:v>
                </c:pt>
                <c:pt idx="3999">
                  <c:v>1711.127675018176</c:v>
                </c:pt>
                <c:pt idx="4000">
                  <c:v>1711.3255674722141</c:v>
                </c:pt>
                <c:pt idx="4001">
                  <c:v>1711.6825265888847</c:v>
                </c:pt>
                <c:pt idx="4002">
                  <c:v>1712.3918900090748</c:v>
                </c:pt>
                <c:pt idx="4003">
                  <c:v>1712.7550507132009</c:v>
                </c:pt>
                <c:pt idx="4004">
                  <c:v>1713.137003013816</c:v>
                </c:pt>
                <c:pt idx="4005">
                  <c:v>1714.0033047891857</c:v>
                </c:pt>
                <c:pt idx="4006">
                  <c:v>1714.2927609993048</c:v>
                </c:pt>
                <c:pt idx="4007">
                  <c:v>1715.0990758359849</c:v>
                </c:pt>
                <c:pt idx="4008">
                  <c:v>1715.4641357891187</c:v>
                </c:pt>
                <c:pt idx="4009">
                  <c:v>1717.4771633543651</c:v>
                </c:pt>
                <c:pt idx="4010">
                  <c:v>1717.6791412594694</c:v>
                </c:pt>
                <c:pt idx="4011">
                  <c:v>1718.0185994747953</c:v>
                </c:pt>
                <c:pt idx="4012">
                  <c:v>1718.3052336124165</c:v>
                </c:pt>
                <c:pt idx="4013">
                  <c:v>1718.5358513818819</c:v>
                </c:pt>
                <c:pt idx="4014">
                  <c:v>1719.9172484522314</c:v>
                </c:pt>
                <c:pt idx="4015">
                  <c:v>1721.0550591432984</c:v>
                </c:pt>
                <c:pt idx="4016">
                  <c:v>1721.3449733172383</c:v>
                </c:pt>
                <c:pt idx="4017">
                  <c:v>1721.440477217031</c:v>
                </c:pt>
                <c:pt idx="4018">
                  <c:v>1721.4701630028649</c:v>
                </c:pt>
                <c:pt idx="4019">
                  <c:v>1721.9017270698605</c:v>
                </c:pt>
                <c:pt idx="4020">
                  <c:v>1722.1026577753064</c:v>
                </c:pt>
                <c:pt idx="4021">
                  <c:v>1722.5562526518688</c:v>
                </c:pt>
                <c:pt idx="4022">
                  <c:v>1723.4197433536719</c:v>
                </c:pt>
                <c:pt idx="4023">
                  <c:v>1724.1175801381041</c:v>
                </c:pt>
                <c:pt idx="4024">
                  <c:v>1724.1964908949831</c:v>
                </c:pt>
                <c:pt idx="4025">
                  <c:v>1724.9525351534476</c:v>
                </c:pt>
                <c:pt idx="4026">
                  <c:v>1725.2890318272403</c:v>
                </c:pt>
                <c:pt idx="4027">
                  <c:v>1726.0595870421421</c:v>
                </c:pt>
                <c:pt idx="4028">
                  <c:v>1726.7895403491057</c:v>
                </c:pt>
                <c:pt idx="4029">
                  <c:v>1726.8872358548879</c:v>
                </c:pt>
                <c:pt idx="4030">
                  <c:v>1727.0571990992812</c:v>
                </c:pt>
                <c:pt idx="4031">
                  <c:v>1727.1940340108877</c:v>
                </c:pt>
                <c:pt idx="4032">
                  <c:v>1727.5671753644147</c:v>
                </c:pt>
                <c:pt idx="4033">
                  <c:v>1729.0130212963804</c:v>
                </c:pt>
                <c:pt idx="4034">
                  <c:v>1729.9241401335321</c:v>
                </c:pt>
                <c:pt idx="4035">
                  <c:v>1730.4896205596569</c:v>
                </c:pt>
                <c:pt idx="4036">
                  <c:v>1730.4970652178181</c:v>
                </c:pt>
                <c:pt idx="4037">
                  <c:v>1730.5259833089403</c:v>
                </c:pt>
                <c:pt idx="4038">
                  <c:v>1730.8052210084488</c:v>
                </c:pt>
                <c:pt idx="4039">
                  <c:v>1730.9755177134757</c:v>
                </c:pt>
                <c:pt idx="4040">
                  <c:v>1731.2594246495864</c:v>
                </c:pt>
                <c:pt idx="4041">
                  <c:v>1731.5373368241744</c:v>
                </c:pt>
                <c:pt idx="4042">
                  <c:v>1733.1850631600628</c:v>
                </c:pt>
                <c:pt idx="4043">
                  <c:v>1733.5836673260246</c:v>
                </c:pt>
                <c:pt idx="4044">
                  <c:v>1734.0947235713129</c:v>
                </c:pt>
                <c:pt idx="4045">
                  <c:v>1734.2947134579954</c:v>
                </c:pt>
                <c:pt idx="4046">
                  <c:v>1734.6231543530066</c:v>
                </c:pt>
                <c:pt idx="4047">
                  <c:v>1734.893811442259</c:v>
                </c:pt>
                <c:pt idx="4048">
                  <c:v>1735.2428921424716</c:v>
                </c:pt>
                <c:pt idx="4049">
                  <c:v>1736.2227488637782</c:v>
                </c:pt>
                <c:pt idx="4050">
                  <c:v>1736.3813827340455</c:v>
                </c:pt>
                <c:pt idx="4051">
                  <c:v>1737.5956499273798</c:v>
                </c:pt>
                <c:pt idx="4052">
                  <c:v>1738.369047780091</c:v>
                </c:pt>
                <c:pt idx="4053">
                  <c:v>1739.1358410554649</c:v>
                </c:pt>
                <c:pt idx="4054">
                  <c:v>1739.1725596163496</c:v>
                </c:pt>
                <c:pt idx="4055">
                  <c:v>1739.2709249016043</c:v>
                </c:pt>
                <c:pt idx="4056">
                  <c:v>1739.4536225928832</c:v>
                </c:pt>
                <c:pt idx="4057">
                  <c:v>1739.5185657397788</c:v>
                </c:pt>
                <c:pt idx="4058">
                  <c:v>1741.1350972041719</c:v>
                </c:pt>
                <c:pt idx="4059">
                  <c:v>1741.4681319510728</c:v>
                </c:pt>
                <c:pt idx="4060">
                  <c:v>1741.6198599235204</c:v>
                </c:pt>
                <c:pt idx="4061">
                  <c:v>1742.7024181681336</c:v>
                </c:pt>
                <c:pt idx="4062">
                  <c:v>1744.7568385466147</c:v>
                </c:pt>
                <c:pt idx="4063">
                  <c:v>1745.4223866067659</c:v>
                </c:pt>
                <c:pt idx="4064">
                  <c:v>1745.4257140461787</c:v>
                </c:pt>
                <c:pt idx="4065">
                  <c:v>1746.1332886640566</c:v>
                </c:pt>
                <c:pt idx="4066">
                  <c:v>1746.5563512191238</c:v>
                </c:pt>
                <c:pt idx="4067">
                  <c:v>1746.5929844995471</c:v>
                </c:pt>
                <c:pt idx="4068">
                  <c:v>1747.4986306741339</c:v>
                </c:pt>
                <c:pt idx="4069">
                  <c:v>1750.1733281617808</c:v>
                </c:pt>
                <c:pt idx="4070">
                  <c:v>1750.8249754245589</c:v>
                </c:pt>
                <c:pt idx="4071">
                  <c:v>1751.3835158189013</c:v>
                </c:pt>
                <c:pt idx="4072">
                  <c:v>1751.4886593559168</c:v>
                </c:pt>
                <c:pt idx="4073">
                  <c:v>1752.8250361508526</c:v>
                </c:pt>
                <c:pt idx="4074">
                  <c:v>1754.4887863132162</c:v>
                </c:pt>
                <c:pt idx="4075">
                  <c:v>1755.0391150387895</c:v>
                </c:pt>
                <c:pt idx="4076">
                  <c:v>1756.311835095682</c:v>
                </c:pt>
                <c:pt idx="4077">
                  <c:v>1756.7258947771516</c:v>
                </c:pt>
                <c:pt idx="4078">
                  <c:v>1757.0443746495921</c:v>
                </c:pt>
                <c:pt idx="4079">
                  <c:v>1757.8553255795277</c:v>
                </c:pt>
                <c:pt idx="4080">
                  <c:v>1758.4366396811538</c:v>
                </c:pt>
                <c:pt idx="4081">
                  <c:v>1758.5065646106668</c:v>
                </c:pt>
                <c:pt idx="4082">
                  <c:v>1758.6644050792238</c:v>
                </c:pt>
                <c:pt idx="4083">
                  <c:v>1761.1647705404403</c:v>
                </c:pt>
                <c:pt idx="4084">
                  <c:v>1761.1650948731794</c:v>
                </c:pt>
                <c:pt idx="4085">
                  <c:v>1761.6922161425691</c:v>
                </c:pt>
                <c:pt idx="4086">
                  <c:v>1762.0639328194929</c:v>
                </c:pt>
                <c:pt idx="4087">
                  <c:v>1762.4106281121212</c:v>
                </c:pt>
                <c:pt idx="4088">
                  <c:v>1763.4385883712448</c:v>
                </c:pt>
                <c:pt idx="4089">
                  <c:v>1765.3594529957372</c:v>
                </c:pt>
                <c:pt idx="4090">
                  <c:v>1766.067875236593</c:v>
                </c:pt>
                <c:pt idx="4091">
                  <c:v>1767.0292599699278</c:v>
                </c:pt>
                <c:pt idx="4092">
                  <c:v>1767.3423776445561</c:v>
                </c:pt>
                <c:pt idx="4093">
                  <c:v>1767.6063560193134</c:v>
                </c:pt>
                <c:pt idx="4094">
                  <c:v>1767.9241320729743</c:v>
                </c:pt>
                <c:pt idx="4095">
                  <c:v>1768.4190710178118</c:v>
                </c:pt>
                <c:pt idx="4096">
                  <c:v>1768.7420466193835</c:v>
                </c:pt>
                <c:pt idx="4097">
                  <c:v>1768.9790010305023</c:v>
                </c:pt>
                <c:pt idx="4098">
                  <c:v>1770.4838318123793</c:v>
                </c:pt>
                <c:pt idx="4099">
                  <c:v>1770.619089671417</c:v>
                </c:pt>
                <c:pt idx="4100">
                  <c:v>1770.7075629892288</c:v>
                </c:pt>
                <c:pt idx="4101">
                  <c:v>1771.2306738655134</c:v>
                </c:pt>
                <c:pt idx="4102">
                  <c:v>1772.8178749482795</c:v>
                </c:pt>
                <c:pt idx="4103">
                  <c:v>1774.3456062716932</c:v>
                </c:pt>
                <c:pt idx="4104">
                  <c:v>1776.0695493612793</c:v>
                </c:pt>
                <c:pt idx="4105">
                  <c:v>1776.2621987422353</c:v>
                </c:pt>
                <c:pt idx="4106">
                  <c:v>1776.5847841427567</c:v>
                </c:pt>
                <c:pt idx="4107">
                  <c:v>1776.9099842610713</c:v>
                </c:pt>
                <c:pt idx="4108">
                  <c:v>1777.0025791396529</c:v>
                </c:pt>
                <c:pt idx="4109">
                  <c:v>1777.3705823053997</c:v>
                </c:pt>
                <c:pt idx="4110">
                  <c:v>1777.5377023882747</c:v>
                </c:pt>
                <c:pt idx="4111">
                  <c:v>1778.2355765540005</c:v>
                </c:pt>
                <c:pt idx="4112">
                  <c:v>1779.3918867819257</c:v>
                </c:pt>
                <c:pt idx="4113">
                  <c:v>1779.6193093666616</c:v>
                </c:pt>
                <c:pt idx="4114">
                  <c:v>1779.7837979294718</c:v>
                </c:pt>
                <c:pt idx="4115">
                  <c:v>1780.8247622935569</c:v>
                </c:pt>
                <c:pt idx="4116">
                  <c:v>1780.8777100994894</c:v>
                </c:pt>
                <c:pt idx="4117">
                  <c:v>1782.9569868074468</c:v>
                </c:pt>
                <c:pt idx="4118">
                  <c:v>1782.9764007238764</c:v>
                </c:pt>
                <c:pt idx="4119">
                  <c:v>1783.0911755152074</c:v>
                </c:pt>
                <c:pt idx="4120">
                  <c:v>1783.3575765871465</c:v>
                </c:pt>
                <c:pt idx="4121">
                  <c:v>1783.9309132464741</c:v>
                </c:pt>
                <c:pt idx="4122">
                  <c:v>1784.6353313041955</c:v>
                </c:pt>
                <c:pt idx="4123">
                  <c:v>1785.3629199193783</c:v>
                </c:pt>
                <c:pt idx="4124">
                  <c:v>1785.4254110044139</c:v>
                </c:pt>
                <c:pt idx="4125">
                  <c:v>1785.7192955172613</c:v>
                </c:pt>
                <c:pt idx="4126">
                  <c:v>1786.3324430240418</c:v>
                </c:pt>
                <c:pt idx="4127">
                  <c:v>1786.4375685506711</c:v>
                </c:pt>
                <c:pt idx="4128">
                  <c:v>1786.7593359703524</c:v>
                </c:pt>
                <c:pt idx="4129">
                  <c:v>1786.9262789092081</c:v>
                </c:pt>
                <c:pt idx="4130">
                  <c:v>1787.0668651709448</c:v>
                </c:pt>
                <c:pt idx="4131">
                  <c:v>1788.6946046208104</c:v>
                </c:pt>
                <c:pt idx="4132">
                  <c:v>1788.7600327610444</c:v>
                </c:pt>
                <c:pt idx="4133">
                  <c:v>1789.0637172841698</c:v>
                </c:pt>
                <c:pt idx="4134">
                  <c:v>1789.6317130819871</c:v>
                </c:pt>
                <c:pt idx="4135">
                  <c:v>1789.6863061760132</c:v>
                </c:pt>
                <c:pt idx="4136">
                  <c:v>1789.8798061973794</c:v>
                </c:pt>
                <c:pt idx="4137">
                  <c:v>1790.0814884477777</c:v>
                </c:pt>
                <c:pt idx="4138">
                  <c:v>1790.2009760599449</c:v>
                </c:pt>
                <c:pt idx="4139">
                  <c:v>1791.1694351329716</c:v>
                </c:pt>
                <c:pt idx="4140">
                  <c:v>1791.6978609083317</c:v>
                </c:pt>
                <c:pt idx="4141">
                  <c:v>1792.2608712809224</c:v>
                </c:pt>
                <c:pt idx="4142">
                  <c:v>1792.3927979846185</c:v>
                </c:pt>
                <c:pt idx="4143">
                  <c:v>1792.4801207056034</c:v>
                </c:pt>
                <c:pt idx="4144">
                  <c:v>1792.6471693120775</c:v>
                </c:pt>
                <c:pt idx="4145">
                  <c:v>1792.8799333345551</c:v>
                </c:pt>
                <c:pt idx="4146">
                  <c:v>1793.230809027028</c:v>
                </c:pt>
                <c:pt idx="4147">
                  <c:v>1793.5919928917128</c:v>
                </c:pt>
                <c:pt idx="4148">
                  <c:v>1793.9644393823446</c:v>
                </c:pt>
                <c:pt idx="4149">
                  <c:v>1794.0597736580849</c:v>
                </c:pt>
                <c:pt idx="4150">
                  <c:v>1794.1492626058534</c:v>
                </c:pt>
                <c:pt idx="4151">
                  <c:v>1794.515349170978</c:v>
                </c:pt>
                <c:pt idx="4152">
                  <c:v>1796.5164992103919</c:v>
                </c:pt>
                <c:pt idx="4153">
                  <c:v>1796.792353924212</c:v>
                </c:pt>
                <c:pt idx="4154">
                  <c:v>1796.8313723430283</c:v>
                </c:pt>
                <c:pt idx="4155">
                  <c:v>1796.9665156761048</c:v>
                </c:pt>
                <c:pt idx="4156">
                  <c:v>1796.9668481579829</c:v>
                </c:pt>
                <c:pt idx="4157">
                  <c:v>1798.9208288956379</c:v>
                </c:pt>
                <c:pt idx="4158">
                  <c:v>1799.0695484025746</c:v>
                </c:pt>
                <c:pt idx="4159">
                  <c:v>1799.6533870150643</c:v>
                </c:pt>
                <c:pt idx="4160">
                  <c:v>1800.7641538729395</c:v>
                </c:pt>
                <c:pt idx="4161">
                  <c:v>1801.7812664515532</c:v>
                </c:pt>
                <c:pt idx="4162">
                  <c:v>1801.9463220856114</c:v>
                </c:pt>
                <c:pt idx="4163">
                  <c:v>1802.3463645792363</c:v>
                </c:pt>
                <c:pt idx="4164">
                  <c:v>1802.9759559368249</c:v>
                </c:pt>
                <c:pt idx="4165">
                  <c:v>1803.3049116860348</c:v>
                </c:pt>
                <c:pt idx="4166">
                  <c:v>1804.0878137206155</c:v>
                </c:pt>
                <c:pt idx="4167">
                  <c:v>1804.3502848538328</c:v>
                </c:pt>
                <c:pt idx="4168">
                  <c:v>1804.5866731918804</c:v>
                </c:pt>
                <c:pt idx="4169">
                  <c:v>1805.0519612031594</c:v>
                </c:pt>
                <c:pt idx="4170">
                  <c:v>1805.7722112458914</c:v>
                </c:pt>
                <c:pt idx="4171">
                  <c:v>1806.209231084038</c:v>
                </c:pt>
                <c:pt idx="4172">
                  <c:v>1806.4736571332642</c:v>
                </c:pt>
                <c:pt idx="4173">
                  <c:v>1806.8476874145836</c:v>
                </c:pt>
                <c:pt idx="4174">
                  <c:v>1807.1927457091615</c:v>
                </c:pt>
                <c:pt idx="4175">
                  <c:v>1808.0941466147515</c:v>
                </c:pt>
                <c:pt idx="4176">
                  <c:v>1808.193403254626</c:v>
                </c:pt>
                <c:pt idx="4177">
                  <c:v>1808.4316735682605</c:v>
                </c:pt>
                <c:pt idx="4178">
                  <c:v>1809.1925889522436</c:v>
                </c:pt>
                <c:pt idx="4179">
                  <c:v>1810.3588081828711</c:v>
                </c:pt>
                <c:pt idx="4180">
                  <c:v>1811.05115700644</c:v>
                </c:pt>
                <c:pt idx="4181">
                  <c:v>1811.4888535790333</c:v>
                </c:pt>
                <c:pt idx="4182">
                  <c:v>1811.5244851183879</c:v>
                </c:pt>
                <c:pt idx="4183">
                  <c:v>1811.9470607007361</c:v>
                </c:pt>
                <c:pt idx="4184">
                  <c:v>1813.094302066188</c:v>
                </c:pt>
                <c:pt idx="4185">
                  <c:v>1813.3971141398788</c:v>
                </c:pt>
                <c:pt idx="4186">
                  <c:v>1814.2427445242065</c:v>
                </c:pt>
                <c:pt idx="4187">
                  <c:v>1814.3604986796136</c:v>
                </c:pt>
                <c:pt idx="4188">
                  <c:v>1814.9542793640012</c:v>
                </c:pt>
                <c:pt idx="4189">
                  <c:v>1815.1664779618222</c:v>
                </c:pt>
                <c:pt idx="4190">
                  <c:v>1815.5002776467763</c:v>
                </c:pt>
                <c:pt idx="4191">
                  <c:v>1815.6393600203537</c:v>
                </c:pt>
                <c:pt idx="4192">
                  <c:v>1815.8651614062774</c:v>
                </c:pt>
                <c:pt idx="4193">
                  <c:v>1816.7865611019006</c:v>
                </c:pt>
                <c:pt idx="4194">
                  <c:v>1817.1598841162659</c:v>
                </c:pt>
                <c:pt idx="4195">
                  <c:v>1822.8533292523216</c:v>
                </c:pt>
                <c:pt idx="4196">
                  <c:v>1823.8325755819387</c:v>
                </c:pt>
                <c:pt idx="4197">
                  <c:v>1824.2605360614762</c:v>
                </c:pt>
                <c:pt idx="4198">
                  <c:v>1824.4413078703255</c:v>
                </c:pt>
                <c:pt idx="4199">
                  <c:v>1824.8076248381858</c:v>
                </c:pt>
                <c:pt idx="4200">
                  <c:v>1825.3457557326883</c:v>
                </c:pt>
                <c:pt idx="4201">
                  <c:v>1825.4237844445024</c:v>
                </c:pt>
                <c:pt idx="4202">
                  <c:v>1825.7979359639166</c:v>
                </c:pt>
                <c:pt idx="4203">
                  <c:v>1825.8613387097193</c:v>
                </c:pt>
                <c:pt idx="4204">
                  <c:v>1826.2480606229983</c:v>
                </c:pt>
                <c:pt idx="4205">
                  <c:v>1826.2596549237796</c:v>
                </c:pt>
                <c:pt idx="4206">
                  <c:v>1826.5104847631555</c:v>
                </c:pt>
                <c:pt idx="4207">
                  <c:v>1827.2411958599705</c:v>
                </c:pt>
                <c:pt idx="4208">
                  <c:v>1827.3879996868027</c:v>
                </c:pt>
                <c:pt idx="4209">
                  <c:v>1827.8316734853406</c:v>
                </c:pt>
                <c:pt idx="4210">
                  <c:v>1828.2037801790984</c:v>
                </c:pt>
                <c:pt idx="4211">
                  <c:v>1828.4137498745586</c:v>
                </c:pt>
                <c:pt idx="4212">
                  <c:v>1828.6503752618437</c:v>
                </c:pt>
                <c:pt idx="4213">
                  <c:v>1828.8186618117152</c:v>
                </c:pt>
                <c:pt idx="4214">
                  <c:v>1828.8945152977867</c:v>
                </c:pt>
                <c:pt idx="4215">
                  <c:v>1829.7972851884424</c:v>
                </c:pt>
                <c:pt idx="4216">
                  <c:v>1829.8281720109044</c:v>
                </c:pt>
                <c:pt idx="4217">
                  <c:v>1831.1693883187208</c:v>
                </c:pt>
                <c:pt idx="4218">
                  <c:v>1831.3618066081381</c:v>
                </c:pt>
                <c:pt idx="4219">
                  <c:v>1832.6588691623074</c:v>
                </c:pt>
                <c:pt idx="4220">
                  <c:v>1833.2669793830573</c:v>
                </c:pt>
                <c:pt idx="4221">
                  <c:v>1833.867137386681</c:v>
                </c:pt>
                <c:pt idx="4222">
                  <c:v>1834.3287478410184</c:v>
                </c:pt>
                <c:pt idx="4223">
                  <c:v>1836.0595305306024</c:v>
                </c:pt>
                <c:pt idx="4224">
                  <c:v>1836.6074171699165</c:v>
                </c:pt>
                <c:pt idx="4225">
                  <c:v>1836.9611883768239</c:v>
                </c:pt>
                <c:pt idx="4226">
                  <c:v>1837.5350335173389</c:v>
                </c:pt>
                <c:pt idx="4227">
                  <c:v>1840.3438896133703</c:v>
                </c:pt>
                <c:pt idx="4228">
                  <c:v>1840.4765355360696</c:v>
                </c:pt>
                <c:pt idx="4229">
                  <c:v>1840.5063837348107</c:v>
                </c:pt>
                <c:pt idx="4230">
                  <c:v>1841.2971113753047</c:v>
                </c:pt>
                <c:pt idx="4231">
                  <c:v>1841.8074805896476</c:v>
                </c:pt>
                <c:pt idx="4232">
                  <c:v>1842.2799003120972</c:v>
                </c:pt>
                <c:pt idx="4233">
                  <c:v>1842.5852325818405</c:v>
                </c:pt>
                <c:pt idx="4234">
                  <c:v>1842.6977459944073</c:v>
                </c:pt>
                <c:pt idx="4235">
                  <c:v>1843.0118815049318</c:v>
                </c:pt>
                <c:pt idx="4236">
                  <c:v>1843.1480025623514</c:v>
                </c:pt>
                <c:pt idx="4237">
                  <c:v>1844.1779208930839</c:v>
                </c:pt>
                <c:pt idx="4238">
                  <c:v>1844.6953484875476</c:v>
                </c:pt>
                <c:pt idx="4239">
                  <c:v>1844.7712339047503</c:v>
                </c:pt>
                <c:pt idx="4240">
                  <c:v>1844.8654103366434</c:v>
                </c:pt>
                <c:pt idx="4241">
                  <c:v>1845.4479039963462</c:v>
                </c:pt>
                <c:pt idx="4242">
                  <c:v>1845.5273838703042</c:v>
                </c:pt>
                <c:pt idx="4243">
                  <c:v>1846.8822713138061</c:v>
                </c:pt>
                <c:pt idx="4244">
                  <c:v>1847.6472238634988</c:v>
                </c:pt>
                <c:pt idx="4245">
                  <c:v>1847.9544547707346</c:v>
                </c:pt>
                <c:pt idx="4246">
                  <c:v>1848.8881698354498</c:v>
                </c:pt>
                <c:pt idx="4247">
                  <c:v>1848.9777410008728</c:v>
                </c:pt>
                <c:pt idx="4248">
                  <c:v>1849.0317444534039</c:v>
                </c:pt>
                <c:pt idx="4249">
                  <c:v>1849.1688623091623</c:v>
                </c:pt>
                <c:pt idx="4250">
                  <c:v>1849.9314101882301</c:v>
                </c:pt>
                <c:pt idx="4251">
                  <c:v>1850.3919621822861</c:v>
                </c:pt>
                <c:pt idx="4252">
                  <c:v>1850.7710739558279</c:v>
                </c:pt>
                <c:pt idx="4253">
                  <c:v>1851.7532897498377</c:v>
                </c:pt>
                <c:pt idx="4254">
                  <c:v>1851.8366468903178</c:v>
                </c:pt>
                <c:pt idx="4255">
                  <c:v>1852.257759457967</c:v>
                </c:pt>
                <c:pt idx="4256">
                  <c:v>1853.7171381734743</c:v>
                </c:pt>
                <c:pt idx="4257">
                  <c:v>1855.3459957787172</c:v>
                </c:pt>
                <c:pt idx="4258">
                  <c:v>1855.3635397098578</c:v>
                </c:pt>
                <c:pt idx="4259">
                  <c:v>1857.14383935566</c:v>
                </c:pt>
                <c:pt idx="4260">
                  <c:v>1858.5656434926559</c:v>
                </c:pt>
                <c:pt idx="4261">
                  <c:v>1859.4315058315005</c:v>
                </c:pt>
                <c:pt idx="4262">
                  <c:v>1860.8784827860254</c:v>
                </c:pt>
                <c:pt idx="4263">
                  <c:v>1861.1579501686483</c:v>
                </c:pt>
                <c:pt idx="4264">
                  <c:v>1861.2249748344111</c:v>
                </c:pt>
                <c:pt idx="4265">
                  <c:v>1862.0400548515099</c:v>
                </c:pt>
                <c:pt idx="4266">
                  <c:v>1863.5132777136832</c:v>
                </c:pt>
                <c:pt idx="4267">
                  <c:v>1863.9447513259547</c:v>
                </c:pt>
                <c:pt idx="4268">
                  <c:v>1864.2888111147404</c:v>
                </c:pt>
                <c:pt idx="4269">
                  <c:v>1865.7672565495777</c:v>
                </c:pt>
                <c:pt idx="4270">
                  <c:v>1865.973326737806</c:v>
                </c:pt>
                <c:pt idx="4271">
                  <c:v>1866.0656405928548</c:v>
                </c:pt>
                <c:pt idx="4272">
                  <c:v>1866.2342072637275</c:v>
                </c:pt>
                <c:pt idx="4273">
                  <c:v>1866.3108581801125</c:v>
                </c:pt>
                <c:pt idx="4274">
                  <c:v>1867.4925299521465</c:v>
                </c:pt>
                <c:pt idx="4275">
                  <c:v>1867.5724257773463</c:v>
                </c:pt>
                <c:pt idx="4276">
                  <c:v>1867.6636927039472</c:v>
                </c:pt>
                <c:pt idx="4277">
                  <c:v>1868.225990182209</c:v>
                </c:pt>
                <c:pt idx="4278">
                  <c:v>1868.5268934298119</c:v>
                </c:pt>
                <c:pt idx="4279">
                  <c:v>1869.5922558324273</c:v>
                </c:pt>
                <c:pt idx="4280">
                  <c:v>1869.9813663583727</c:v>
                </c:pt>
                <c:pt idx="4281">
                  <c:v>1870.2617191888958</c:v>
                </c:pt>
                <c:pt idx="4282">
                  <c:v>1871.2776992786858</c:v>
                </c:pt>
                <c:pt idx="4283">
                  <c:v>1872.4267481835122</c:v>
                </c:pt>
                <c:pt idx="4284">
                  <c:v>1872.7346282674271</c:v>
                </c:pt>
                <c:pt idx="4285">
                  <c:v>1872.8820117392397</c:v>
                </c:pt>
                <c:pt idx="4286">
                  <c:v>1873.4308827896057</c:v>
                </c:pt>
                <c:pt idx="4287">
                  <c:v>1873.7158150539481</c:v>
                </c:pt>
                <c:pt idx="4288">
                  <c:v>1874.5475944164828</c:v>
                </c:pt>
                <c:pt idx="4289">
                  <c:v>1874.9576026467294</c:v>
                </c:pt>
                <c:pt idx="4290">
                  <c:v>1875.1214337432766</c:v>
                </c:pt>
                <c:pt idx="4291">
                  <c:v>1875.1767746410715</c:v>
                </c:pt>
                <c:pt idx="4292">
                  <c:v>1875.3747805959902</c:v>
                </c:pt>
                <c:pt idx="4293">
                  <c:v>1875.5840301982216</c:v>
                </c:pt>
                <c:pt idx="4294">
                  <c:v>1876.0117483009954</c:v>
                </c:pt>
                <c:pt idx="4295">
                  <c:v>1876.3277606169449</c:v>
                </c:pt>
                <c:pt idx="4296">
                  <c:v>1876.3775880056492</c:v>
                </c:pt>
                <c:pt idx="4297">
                  <c:v>1876.8772026262895</c:v>
                </c:pt>
                <c:pt idx="4298">
                  <c:v>1877.1838016438023</c:v>
                </c:pt>
                <c:pt idx="4299">
                  <c:v>1878.4786274454991</c:v>
                </c:pt>
                <c:pt idx="4300">
                  <c:v>1879.7621857291933</c:v>
                </c:pt>
                <c:pt idx="4301">
                  <c:v>1880.7601656069473</c:v>
                </c:pt>
                <c:pt idx="4302">
                  <c:v>1880.8079012513253</c:v>
                </c:pt>
                <c:pt idx="4303">
                  <c:v>1881.3957110019473</c:v>
                </c:pt>
                <c:pt idx="4304">
                  <c:v>1883.6086175330965</c:v>
                </c:pt>
                <c:pt idx="4305">
                  <c:v>1883.6397923366312</c:v>
                </c:pt>
                <c:pt idx="4306">
                  <c:v>1883.7334888422274</c:v>
                </c:pt>
                <c:pt idx="4307">
                  <c:v>1883.9523783617415</c:v>
                </c:pt>
                <c:pt idx="4308">
                  <c:v>1884.3946137912953</c:v>
                </c:pt>
                <c:pt idx="4309">
                  <c:v>1884.8562131840372</c:v>
                </c:pt>
                <c:pt idx="4310">
                  <c:v>1885.051214453867</c:v>
                </c:pt>
                <c:pt idx="4311">
                  <c:v>1885.2527420255892</c:v>
                </c:pt>
                <c:pt idx="4312">
                  <c:v>1885.9848720689606</c:v>
                </c:pt>
                <c:pt idx="4313">
                  <c:v>1886.2040501291049</c:v>
                </c:pt>
                <c:pt idx="4314">
                  <c:v>1886.6414785158595</c:v>
                </c:pt>
                <c:pt idx="4315">
                  <c:v>1886.8782333036934</c:v>
                </c:pt>
                <c:pt idx="4316">
                  <c:v>1887.2256085443742</c:v>
                </c:pt>
                <c:pt idx="4317">
                  <c:v>1887.2516422793851</c:v>
                </c:pt>
                <c:pt idx="4318">
                  <c:v>1888.1224135150287</c:v>
                </c:pt>
                <c:pt idx="4319">
                  <c:v>1888.7484471103171</c:v>
                </c:pt>
                <c:pt idx="4320">
                  <c:v>1889.7362335091611</c:v>
                </c:pt>
                <c:pt idx="4321">
                  <c:v>1890.0031264902609</c:v>
                </c:pt>
                <c:pt idx="4322">
                  <c:v>1890.972949365866</c:v>
                </c:pt>
                <c:pt idx="4323">
                  <c:v>1891.0703357849288</c:v>
                </c:pt>
                <c:pt idx="4324">
                  <c:v>1891.3737106289436</c:v>
                </c:pt>
                <c:pt idx="4325">
                  <c:v>1892.0630359663455</c:v>
                </c:pt>
                <c:pt idx="4326">
                  <c:v>1892.4438368990341</c:v>
                </c:pt>
                <c:pt idx="4327">
                  <c:v>1894.1159312211703</c:v>
                </c:pt>
                <c:pt idx="4328">
                  <c:v>1895.3205089056028</c:v>
                </c:pt>
                <c:pt idx="4329">
                  <c:v>1895.7276632032444</c:v>
                </c:pt>
                <c:pt idx="4330">
                  <c:v>1896.9926895457111</c:v>
                </c:pt>
                <c:pt idx="4331">
                  <c:v>1897.1495521982215</c:v>
                </c:pt>
                <c:pt idx="4332">
                  <c:v>1897.974145469756</c:v>
                </c:pt>
                <c:pt idx="4333">
                  <c:v>1898.4892343439333</c:v>
                </c:pt>
                <c:pt idx="4334">
                  <c:v>1898.6360020841503</c:v>
                </c:pt>
                <c:pt idx="4335">
                  <c:v>1898.9330258104592</c:v>
                </c:pt>
                <c:pt idx="4336">
                  <c:v>1899.5178018873685</c:v>
                </c:pt>
                <c:pt idx="4337">
                  <c:v>1901.3508491888215</c:v>
                </c:pt>
                <c:pt idx="4338">
                  <c:v>1902.2971443777014</c:v>
                </c:pt>
                <c:pt idx="4339">
                  <c:v>1902.8921232371131</c:v>
                </c:pt>
                <c:pt idx="4340">
                  <c:v>1903.1745252987503</c:v>
                </c:pt>
                <c:pt idx="4341">
                  <c:v>1903.7669270161441</c:v>
                </c:pt>
                <c:pt idx="4342">
                  <c:v>1904.321020032</c:v>
                </c:pt>
                <c:pt idx="4343">
                  <c:v>1904.5700776286567</c:v>
                </c:pt>
                <c:pt idx="4344">
                  <c:v>1904.9817758448253</c:v>
                </c:pt>
                <c:pt idx="4345">
                  <c:v>1907.8139855433747</c:v>
                </c:pt>
                <c:pt idx="4346">
                  <c:v>1907.9570251825971</c:v>
                </c:pt>
                <c:pt idx="4347">
                  <c:v>1908.7883135767588</c:v>
                </c:pt>
                <c:pt idx="4348">
                  <c:v>1909.1796489986482</c:v>
                </c:pt>
                <c:pt idx="4349">
                  <c:v>1909.4479322474954</c:v>
                </c:pt>
                <c:pt idx="4350">
                  <c:v>1909.681199187351</c:v>
                </c:pt>
                <c:pt idx="4351">
                  <c:v>1911.3371408505036</c:v>
                </c:pt>
                <c:pt idx="4352">
                  <c:v>1912.9868617262209</c:v>
                </c:pt>
                <c:pt idx="4353">
                  <c:v>1913.740938963424</c:v>
                </c:pt>
                <c:pt idx="4354">
                  <c:v>1916.5863670183508</c:v>
                </c:pt>
                <c:pt idx="4355">
                  <c:v>1916.7541186351955</c:v>
                </c:pt>
                <c:pt idx="4356">
                  <c:v>1916.8108188352453</c:v>
                </c:pt>
                <c:pt idx="4357">
                  <c:v>1917.2381400343356</c:v>
                </c:pt>
                <c:pt idx="4358">
                  <c:v>1917.7805974183048</c:v>
                </c:pt>
                <c:pt idx="4359">
                  <c:v>1918.0162870226141</c:v>
                </c:pt>
                <c:pt idx="4360">
                  <c:v>1920.3956537601043</c:v>
                </c:pt>
                <c:pt idx="4361">
                  <c:v>1921.6704426772294</c:v>
                </c:pt>
                <c:pt idx="4362">
                  <c:v>1922.1004551387996</c:v>
                </c:pt>
                <c:pt idx="4363">
                  <c:v>1922.1444186612553</c:v>
                </c:pt>
                <c:pt idx="4364">
                  <c:v>1923.2770536714461</c:v>
                </c:pt>
                <c:pt idx="4365">
                  <c:v>1924.7956689997654</c:v>
                </c:pt>
                <c:pt idx="4366">
                  <c:v>1924.8700273810173</c:v>
                </c:pt>
                <c:pt idx="4367">
                  <c:v>1925.535206525893</c:v>
                </c:pt>
                <c:pt idx="4368">
                  <c:v>1925.6257345491986</c:v>
                </c:pt>
                <c:pt idx="4369">
                  <c:v>1925.8539508098074</c:v>
                </c:pt>
                <c:pt idx="4370">
                  <c:v>1926.5879808581185</c:v>
                </c:pt>
                <c:pt idx="4371">
                  <c:v>1928.2090837751002</c:v>
                </c:pt>
                <c:pt idx="4372">
                  <c:v>1929.4152490548031</c:v>
                </c:pt>
                <c:pt idx="4373">
                  <c:v>1929.4519696748721</c:v>
                </c:pt>
                <c:pt idx="4374">
                  <c:v>1929.5469869782019</c:v>
                </c:pt>
                <c:pt idx="4375">
                  <c:v>1930.1472524213177</c:v>
                </c:pt>
                <c:pt idx="4376">
                  <c:v>1930.27430028451</c:v>
                </c:pt>
                <c:pt idx="4377">
                  <c:v>1931.2435537340352</c:v>
                </c:pt>
                <c:pt idx="4378">
                  <c:v>1931.2797355856073</c:v>
                </c:pt>
                <c:pt idx="4379">
                  <c:v>1931.3787271659721</c:v>
                </c:pt>
                <c:pt idx="4380">
                  <c:v>1932.8156591202796</c:v>
                </c:pt>
                <c:pt idx="4381">
                  <c:v>1936.457270765005</c:v>
                </c:pt>
                <c:pt idx="4382">
                  <c:v>1937.1170441088634</c:v>
                </c:pt>
                <c:pt idx="4383">
                  <c:v>1939.4429596942518</c:v>
                </c:pt>
                <c:pt idx="4384">
                  <c:v>1940.4064474166453</c:v>
                </c:pt>
                <c:pt idx="4385">
                  <c:v>1940.58042993237</c:v>
                </c:pt>
                <c:pt idx="4386">
                  <c:v>1942.2909222776261</c:v>
                </c:pt>
                <c:pt idx="4387">
                  <c:v>1942.5403289933847</c:v>
                </c:pt>
                <c:pt idx="4388">
                  <c:v>1943.0051788469254</c:v>
                </c:pt>
                <c:pt idx="4389">
                  <c:v>1943.472138026048</c:v>
                </c:pt>
                <c:pt idx="4390">
                  <c:v>1945.9317007234749</c:v>
                </c:pt>
                <c:pt idx="4391">
                  <c:v>1945.9709060987261</c:v>
                </c:pt>
                <c:pt idx="4392">
                  <c:v>1946.2099384071016</c:v>
                </c:pt>
                <c:pt idx="4393">
                  <c:v>1946.6556985054567</c:v>
                </c:pt>
                <c:pt idx="4394">
                  <c:v>1946.8587773185664</c:v>
                </c:pt>
                <c:pt idx="4395">
                  <c:v>1947.3166333068921</c:v>
                </c:pt>
                <c:pt idx="4396">
                  <c:v>1948.3400709495081</c:v>
                </c:pt>
                <c:pt idx="4397">
                  <c:v>1948.7163299829372</c:v>
                </c:pt>
                <c:pt idx="4398">
                  <c:v>1948.8358527799701</c:v>
                </c:pt>
                <c:pt idx="4399">
                  <c:v>1950.2841389665227</c:v>
                </c:pt>
                <c:pt idx="4400">
                  <c:v>1950.4395320637268</c:v>
                </c:pt>
                <c:pt idx="4401">
                  <c:v>1950.8323716683853</c:v>
                </c:pt>
                <c:pt idx="4402">
                  <c:v>1951.6303903178559</c:v>
                </c:pt>
                <c:pt idx="4403">
                  <c:v>1953.4200841875427</c:v>
                </c:pt>
                <c:pt idx="4404">
                  <c:v>1954.6287592290428</c:v>
                </c:pt>
                <c:pt idx="4405">
                  <c:v>1955.6590241036884</c:v>
                </c:pt>
                <c:pt idx="4406">
                  <c:v>1955.758462664935</c:v>
                </c:pt>
                <c:pt idx="4407">
                  <c:v>1956.027463449218</c:v>
                </c:pt>
                <c:pt idx="4408">
                  <c:v>1956.2852651207468</c:v>
                </c:pt>
                <c:pt idx="4409">
                  <c:v>1956.7678196001089</c:v>
                </c:pt>
                <c:pt idx="4410">
                  <c:v>1956.9684465897699</c:v>
                </c:pt>
                <c:pt idx="4411">
                  <c:v>1957.028818263836</c:v>
                </c:pt>
                <c:pt idx="4412">
                  <c:v>1957.3916139260782</c:v>
                </c:pt>
                <c:pt idx="4413">
                  <c:v>1957.956611466655</c:v>
                </c:pt>
                <c:pt idx="4414">
                  <c:v>1957.9711032316145</c:v>
                </c:pt>
                <c:pt idx="4415">
                  <c:v>1958.1684916525983</c:v>
                </c:pt>
                <c:pt idx="4416">
                  <c:v>1958.9356872836215</c:v>
                </c:pt>
                <c:pt idx="4417">
                  <c:v>1959.4028269600567</c:v>
                </c:pt>
                <c:pt idx="4418">
                  <c:v>1959.4171642665733</c:v>
                </c:pt>
                <c:pt idx="4419">
                  <c:v>1960.3793209833084</c:v>
                </c:pt>
                <c:pt idx="4420">
                  <c:v>1960.6757690909608</c:v>
                </c:pt>
                <c:pt idx="4421">
                  <c:v>1961.9095307972357</c:v>
                </c:pt>
                <c:pt idx="4422">
                  <c:v>1962.5993257347045</c:v>
                </c:pt>
                <c:pt idx="4423">
                  <c:v>1962.9030457386243</c:v>
                </c:pt>
                <c:pt idx="4424">
                  <c:v>1964.1413881516273</c:v>
                </c:pt>
                <c:pt idx="4425">
                  <c:v>1964.4348278009775</c:v>
                </c:pt>
                <c:pt idx="4426">
                  <c:v>1964.7002256859587</c:v>
                </c:pt>
                <c:pt idx="4427">
                  <c:v>1965.195189356692</c:v>
                </c:pt>
                <c:pt idx="4428">
                  <c:v>1965.6670042783871</c:v>
                </c:pt>
                <c:pt idx="4429">
                  <c:v>1965.8795371728584</c:v>
                </c:pt>
                <c:pt idx="4430">
                  <c:v>1966.1220989387975</c:v>
                </c:pt>
                <c:pt idx="4431">
                  <c:v>1966.5709052608845</c:v>
                </c:pt>
                <c:pt idx="4432">
                  <c:v>1966.7085324258724</c:v>
                </c:pt>
                <c:pt idx="4433">
                  <c:v>1966.7958337094415</c:v>
                </c:pt>
                <c:pt idx="4434">
                  <c:v>1967.6478180505701</c:v>
                </c:pt>
                <c:pt idx="4435">
                  <c:v>1967.6709661188061</c:v>
                </c:pt>
                <c:pt idx="4436">
                  <c:v>1967.8495435089144</c:v>
                </c:pt>
                <c:pt idx="4437">
                  <c:v>1968.8085129732799</c:v>
                </c:pt>
                <c:pt idx="4438">
                  <c:v>1968.8522964334143</c:v>
                </c:pt>
                <c:pt idx="4439">
                  <c:v>1969.4726882678506</c:v>
                </c:pt>
                <c:pt idx="4440">
                  <c:v>1970.5395792810659</c:v>
                </c:pt>
                <c:pt idx="4441">
                  <c:v>1970.9878232054616</c:v>
                </c:pt>
                <c:pt idx="4442">
                  <c:v>1971.3454541680658</c:v>
                </c:pt>
                <c:pt idx="4443">
                  <c:v>1972.2957816231192</c:v>
                </c:pt>
                <c:pt idx="4444">
                  <c:v>1972.7949146647561</c:v>
                </c:pt>
                <c:pt idx="4445">
                  <c:v>1974.7881749676135</c:v>
                </c:pt>
                <c:pt idx="4446">
                  <c:v>1976.0422386577602</c:v>
                </c:pt>
                <c:pt idx="4447">
                  <c:v>1976.2609544800625</c:v>
                </c:pt>
                <c:pt idx="4448">
                  <c:v>1977.3238800122908</c:v>
                </c:pt>
                <c:pt idx="4449">
                  <c:v>1978.5214123564629</c:v>
                </c:pt>
                <c:pt idx="4450">
                  <c:v>1978.6362685741678</c:v>
                </c:pt>
                <c:pt idx="4451">
                  <c:v>1978.6856780832459</c:v>
                </c:pt>
                <c:pt idx="4452">
                  <c:v>1978.9614523069886</c:v>
                </c:pt>
                <c:pt idx="4453">
                  <c:v>1979.1742298798054</c:v>
                </c:pt>
                <c:pt idx="4454">
                  <c:v>1980.7674027531912</c:v>
                </c:pt>
                <c:pt idx="4455">
                  <c:v>1981.5349032399417</c:v>
                </c:pt>
                <c:pt idx="4456">
                  <c:v>1981.9310470826194</c:v>
                </c:pt>
                <c:pt idx="4457">
                  <c:v>1982.3619596559774</c:v>
                </c:pt>
                <c:pt idx="4458">
                  <c:v>1982.8642345398366</c:v>
                </c:pt>
                <c:pt idx="4459">
                  <c:v>1983.1218359913582</c:v>
                </c:pt>
                <c:pt idx="4460">
                  <c:v>1983.6059595868928</c:v>
                </c:pt>
                <c:pt idx="4461">
                  <c:v>1983.7724328537752</c:v>
                </c:pt>
                <c:pt idx="4462">
                  <c:v>1984.1159305719066</c:v>
                </c:pt>
                <c:pt idx="4463">
                  <c:v>1985.8098620618439</c:v>
                </c:pt>
                <c:pt idx="4464">
                  <c:v>1985.9177470514778</c:v>
                </c:pt>
                <c:pt idx="4465">
                  <c:v>1987.6793783974699</c:v>
                </c:pt>
                <c:pt idx="4466">
                  <c:v>1988.1914221762263</c:v>
                </c:pt>
                <c:pt idx="4467">
                  <c:v>1989.2440384614711</c:v>
                </c:pt>
                <c:pt idx="4468">
                  <c:v>1990.655257093621</c:v>
                </c:pt>
                <c:pt idx="4469">
                  <c:v>1991.2345806683479</c:v>
                </c:pt>
                <c:pt idx="4470">
                  <c:v>1991.4408253738684</c:v>
                </c:pt>
                <c:pt idx="4471">
                  <c:v>1992.2024307047295</c:v>
                </c:pt>
                <c:pt idx="4472">
                  <c:v>1993.8686421902057</c:v>
                </c:pt>
                <c:pt idx="4473">
                  <c:v>1993.9457108091974</c:v>
                </c:pt>
                <c:pt idx="4474">
                  <c:v>1994.2223432568817</c:v>
                </c:pt>
                <c:pt idx="4475">
                  <c:v>1997.4736302259107</c:v>
                </c:pt>
                <c:pt idx="4476">
                  <c:v>1998.5874807404789</c:v>
                </c:pt>
                <c:pt idx="4477">
                  <c:v>1999.5832654480619</c:v>
                </c:pt>
                <c:pt idx="4478">
                  <c:v>1999.8698930042119</c:v>
                </c:pt>
                <c:pt idx="4479">
                  <c:v>1999.9213652751123</c:v>
                </c:pt>
                <c:pt idx="4480">
                  <c:v>2000.0532648947137</c:v>
                </c:pt>
                <c:pt idx="4481">
                  <c:v>2000.0544778293233</c:v>
                </c:pt>
                <c:pt idx="4482">
                  <c:v>2001.5686943149522</c:v>
                </c:pt>
                <c:pt idx="4483">
                  <c:v>2003.4898745177579</c:v>
                </c:pt>
                <c:pt idx="4484">
                  <c:v>2005.4987966505323</c:v>
                </c:pt>
                <c:pt idx="4485">
                  <c:v>2005.909079695758</c:v>
                </c:pt>
                <c:pt idx="4486">
                  <c:v>2005.9862849334977</c:v>
                </c:pt>
                <c:pt idx="4487">
                  <c:v>2006.3525600772755</c:v>
                </c:pt>
                <c:pt idx="4488">
                  <c:v>2009.188202740741</c:v>
                </c:pt>
                <c:pt idx="4489">
                  <c:v>2009.6305217290164</c:v>
                </c:pt>
                <c:pt idx="4490">
                  <c:v>2009.8358652699535</c:v>
                </c:pt>
                <c:pt idx="4491">
                  <c:v>2010.559065949159</c:v>
                </c:pt>
                <c:pt idx="4492">
                  <c:v>2011.7687604657813</c:v>
                </c:pt>
                <c:pt idx="4493">
                  <c:v>2011.884396982311</c:v>
                </c:pt>
                <c:pt idx="4494">
                  <c:v>2011.9501028652248</c:v>
                </c:pt>
                <c:pt idx="4495">
                  <c:v>2014.085630294534</c:v>
                </c:pt>
                <c:pt idx="4496">
                  <c:v>2014.365289509883</c:v>
                </c:pt>
                <c:pt idx="4497">
                  <c:v>2017.2391792273702</c:v>
                </c:pt>
                <c:pt idx="4498">
                  <c:v>2017.989906225489</c:v>
                </c:pt>
                <c:pt idx="4499">
                  <c:v>2018.1705842321171</c:v>
                </c:pt>
                <c:pt idx="4500">
                  <c:v>2018.3544062131341</c:v>
                </c:pt>
                <c:pt idx="4501">
                  <c:v>2018.7389717932238</c:v>
                </c:pt>
                <c:pt idx="4502">
                  <c:v>2019.2098937874798</c:v>
                </c:pt>
                <c:pt idx="4503">
                  <c:v>2019.3537222722371</c:v>
                </c:pt>
                <c:pt idx="4504">
                  <c:v>2019.5088314895083</c:v>
                </c:pt>
                <c:pt idx="4505">
                  <c:v>2019.5810027889338</c:v>
                </c:pt>
                <c:pt idx="4506">
                  <c:v>2019.8298745004904</c:v>
                </c:pt>
                <c:pt idx="4507">
                  <c:v>2020.1868997417587</c:v>
                </c:pt>
                <c:pt idx="4508">
                  <c:v>2020.5883819553519</c:v>
                </c:pt>
                <c:pt idx="4509">
                  <c:v>2022.5774890201465</c:v>
                </c:pt>
                <c:pt idx="4510">
                  <c:v>2023.2709697683931</c:v>
                </c:pt>
                <c:pt idx="4511">
                  <c:v>2024.2091705366474</c:v>
                </c:pt>
                <c:pt idx="4512">
                  <c:v>2024.7072292368348</c:v>
                </c:pt>
                <c:pt idx="4513">
                  <c:v>2026.8225964307348</c:v>
                </c:pt>
                <c:pt idx="4514">
                  <c:v>2027.9800113150477</c:v>
                </c:pt>
                <c:pt idx="4515">
                  <c:v>2029.7498953430077</c:v>
                </c:pt>
                <c:pt idx="4516">
                  <c:v>2032.266609242899</c:v>
                </c:pt>
                <c:pt idx="4517">
                  <c:v>2033.7544653875984</c:v>
                </c:pt>
                <c:pt idx="4518">
                  <c:v>2034.5690445743139</c:v>
                </c:pt>
                <c:pt idx="4519">
                  <c:v>2034.5814040900741</c:v>
                </c:pt>
                <c:pt idx="4520">
                  <c:v>2034.6245977127737</c:v>
                </c:pt>
                <c:pt idx="4521">
                  <c:v>2035.4860168599216</c:v>
                </c:pt>
                <c:pt idx="4522">
                  <c:v>2035.6292149263363</c:v>
                </c:pt>
                <c:pt idx="4523">
                  <c:v>2036.425868757703</c:v>
                </c:pt>
                <c:pt idx="4524">
                  <c:v>2036.583229436329</c:v>
                </c:pt>
                <c:pt idx="4525">
                  <c:v>2036.7436317410693</c:v>
                </c:pt>
                <c:pt idx="4526">
                  <c:v>2037.704069750981</c:v>
                </c:pt>
                <c:pt idx="4527">
                  <c:v>2039.9459634445466</c:v>
                </c:pt>
                <c:pt idx="4528">
                  <c:v>2041.9215184530703</c:v>
                </c:pt>
                <c:pt idx="4529">
                  <c:v>2043.0407978310141</c:v>
                </c:pt>
                <c:pt idx="4530">
                  <c:v>2044.1785143319394</c:v>
                </c:pt>
                <c:pt idx="4531">
                  <c:v>2047.4665786620308</c:v>
                </c:pt>
                <c:pt idx="4532">
                  <c:v>2047.9961457982308</c:v>
                </c:pt>
                <c:pt idx="4533">
                  <c:v>2047.9992676738611</c:v>
                </c:pt>
                <c:pt idx="4534">
                  <c:v>2051.1659578424315</c:v>
                </c:pt>
                <c:pt idx="4535">
                  <c:v>2052.1433395147833</c:v>
                </c:pt>
                <c:pt idx="4536">
                  <c:v>2053.2093818483445</c:v>
                </c:pt>
                <c:pt idx="4537">
                  <c:v>2053.2976184514127</c:v>
                </c:pt>
                <c:pt idx="4538">
                  <c:v>2054.7290464423959</c:v>
                </c:pt>
                <c:pt idx="4539">
                  <c:v>2055.092494201489</c:v>
                </c:pt>
                <c:pt idx="4540">
                  <c:v>2055.8716890848809</c:v>
                </c:pt>
                <c:pt idx="4541">
                  <c:v>2056.1937428883348</c:v>
                </c:pt>
                <c:pt idx="4542">
                  <c:v>2057.0354086982106</c:v>
                </c:pt>
                <c:pt idx="4543">
                  <c:v>2057.9686316272218</c:v>
                </c:pt>
                <c:pt idx="4544">
                  <c:v>2058.4095796856254</c:v>
                </c:pt>
                <c:pt idx="4545">
                  <c:v>2058.6532562261955</c:v>
                </c:pt>
                <c:pt idx="4546">
                  <c:v>2059.0012763299892</c:v>
                </c:pt>
                <c:pt idx="4547">
                  <c:v>2059.9552708853344</c:v>
                </c:pt>
                <c:pt idx="4548">
                  <c:v>2062.781022456229</c:v>
                </c:pt>
                <c:pt idx="4549">
                  <c:v>2063.5316165892991</c:v>
                </c:pt>
                <c:pt idx="4550">
                  <c:v>2065.4695184769407</c:v>
                </c:pt>
                <c:pt idx="4551">
                  <c:v>2066.0980950973144</c:v>
                </c:pt>
                <c:pt idx="4552">
                  <c:v>2066.4153683553868</c:v>
                </c:pt>
                <c:pt idx="4553">
                  <c:v>2066.9080980414365</c:v>
                </c:pt>
                <c:pt idx="4554">
                  <c:v>2067.6077533255057</c:v>
                </c:pt>
                <c:pt idx="4555">
                  <c:v>2068.5476690818732</c:v>
                </c:pt>
                <c:pt idx="4556">
                  <c:v>2070.0087640893216</c:v>
                </c:pt>
                <c:pt idx="4557">
                  <c:v>2070.0394887191405</c:v>
                </c:pt>
                <c:pt idx="4558">
                  <c:v>2071.4663714731496</c:v>
                </c:pt>
                <c:pt idx="4559">
                  <c:v>2071.63291382427</c:v>
                </c:pt>
                <c:pt idx="4560">
                  <c:v>2073.6325129364468</c:v>
                </c:pt>
                <c:pt idx="4561">
                  <c:v>2073.7036337173058</c:v>
                </c:pt>
                <c:pt idx="4562">
                  <c:v>2074.6072392814103</c:v>
                </c:pt>
                <c:pt idx="4563">
                  <c:v>2075.6652175936733</c:v>
                </c:pt>
                <c:pt idx="4564">
                  <c:v>2075.8018673981742</c:v>
                </c:pt>
                <c:pt idx="4565">
                  <c:v>2078.6954083304136</c:v>
                </c:pt>
                <c:pt idx="4566">
                  <c:v>2080.5387440907671</c:v>
                </c:pt>
                <c:pt idx="4567">
                  <c:v>2081.4135692482714</c:v>
                </c:pt>
                <c:pt idx="4568">
                  <c:v>2081.9003971485945</c:v>
                </c:pt>
                <c:pt idx="4569">
                  <c:v>2084.7237569091003</c:v>
                </c:pt>
                <c:pt idx="4570">
                  <c:v>2085.5693098495094</c:v>
                </c:pt>
                <c:pt idx="4571">
                  <c:v>2086.7828166601621</c:v>
                </c:pt>
                <c:pt idx="4572">
                  <c:v>2086.8548267463293</c:v>
                </c:pt>
                <c:pt idx="4573">
                  <c:v>2088.6144714901466</c:v>
                </c:pt>
                <c:pt idx="4574">
                  <c:v>2090.4498467253115</c:v>
                </c:pt>
                <c:pt idx="4575">
                  <c:v>2090.5658969380411</c:v>
                </c:pt>
                <c:pt idx="4576">
                  <c:v>2091.6535358464726</c:v>
                </c:pt>
                <c:pt idx="4577">
                  <c:v>2092.1565896441125</c:v>
                </c:pt>
                <c:pt idx="4578">
                  <c:v>2095.4803194210708</c:v>
                </c:pt>
                <c:pt idx="4579">
                  <c:v>2095.9278058548089</c:v>
                </c:pt>
                <c:pt idx="4580">
                  <c:v>2095.976303840227</c:v>
                </c:pt>
                <c:pt idx="4581">
                  <c:v>2096.7201812827152</c:v>
                </c:pt>
                <c:pt idx="4582">
                  <c:v>2096.7521196198004</c:v>
                </c:pt>
                <c:pt idx="4583">
                  <c:v>2099.4743402321292</c:v>
                </c:pt>
                <c:pt idx="4584">
                  <c:v>2102.7297561748137</c:v>
                </c:pt>
                <c:pt idx="4585">
                  <c:v>2103.0752327121654</c:v>
                </c:pt>
                <c:pt idx="4586">
                  <c:v>2107.9946321747821</c:v>
                </c:pt>
                <c:pt idx="4587">
                  <c:v>2108.6225805087861</c:v>
                </c:pt>
                <c:pt idx="4588">
                  <c:v>2108.757109626451</c:v>
                </c:pt>
                <c:pt idx="4589">
                  <c:v>2109.3937012885208</c:v>
                </c:pt>
                <c:pt idx="4590">
                  <c:v>2109.5214488905012</c:v>
                </c:pt>
                <c:pt idx="4591">
                  <c:v>2109.7053597164577</c:v>
                </c:pt>
                <c:pt idx="4592">
                  <c:v>2110.2549427837348</c:v>
                </c:pt>
                <c:pt idx="4593">
                  <c:v>2110.8640623376768</c:v>
                </c:pt>
                <c:pt idx="4594">
                  <c:v>2112.1525572332157</c:v>
                </c:pt>
                <c:pt idx="4595">
                  <c:v>2113.022741359775</c:v>
                </c:pt>
                <c:pt idx="4596">
                  <c:v>2114.4973876648737</c:v>
                </c:pt>
                <c:pt idx="4597">
                  <c:v>2116.2502769768162</c:v>
                </c:pt>
                <c:pt idx="4598">
                  <c:v>2117.7110889439218</c:v>
                </c:pt>
                <c:pt idx="4599">
                  <c:v>2119.6798608195131</c:v>
                </c:pt>
                <c:pt idx="4600">
                  <c:v>2120.2473880037187</c:v>
                </c:pt>
                <c:pt idx="4601">
                  <c:v>2121.8374303779765</c:v>
                </c:pt>
                <c:pt idx="4602">
                  <c:v>2122.5320077625765</c:v>
                </c:pt>
                <c:pt idx="4603">
                  <c:v>2123.7026614811466</c:v>
                </c:pt>
                <c:pt idx="4604">
                  <c:v>2123.9148279287383</c:v>
                </c:pt>
                <c:pt idx="4605">
                  <c:v>2124.2578216697957</c:v>
                </c:pt>
                <c:pt idx="4606">
                  <c:v>2124.3825080138076</c:v>
                </c:pt>
                <c:pt idx="4607">
                  <c:v>2124.974055519986</c:v>
                </c:pt>
                <c:pt idx="4608">
                  <c:v>2125.8049487419776</c:v>
                </c:pt>
                <c:pt idx="4609">
                  <c:v>2126.8344645627667</c:v>
                </c:pt>
                <c:pt idx="4610">
                  <c:v>2126.8461196410381</c:v>
                </c:pt>
                <c:pt idx="4611">
                  <c:v>2126.8799542971956</c:v>
                </c:pt>
                <c:pt idx="4612">
                  <c:v>2127.3556821460106</c:v>
                </c:pt>
                <c:pt idx="4613">
                  <c:v>2127.845799176218</c:v>
                </c:pt>
                <c:pt idx="4614">
                  <c:v>2127.8560363605793</c:v>
                </c:pt>
                <c:pt idx="4615">
                  <c:v>2128.2145430563414</c:v>
                </c:pt>
                <c:pt idx="4616">
                  <c:v>2129.6836167446127</c:v>
                </c:pt>
                <c:pt idx="4617">
                  <c:v>2130.0766134229698</c:v>
                </c:pt>
                <c:pt idx="4618">
                  <c:v>2130.7288840283281</c:v>
                </c:pt>
                <c:pt idx="4619">
                  <c:v>2131.1874272326295</c:v>
                </c:pt>
                <c:pt idx="4620">
                  <c:v>2131.7148446363017</c:v>
                </c:pt>
                <c:pt idx="4621">
                  <c:v>2132.9652134403686</c:v>
                </c:pt>
                <c:pt idx="4622">
                  <c:v>2133.0129096584787</c:v>
                </c:pt>
                <c:pt idx="4623">
                  <c:v>2133.6901793599791</c:v>
                </c:pt>
                <c:pt idx="4624">
                  <c:v>2134.9076794299763</c:v>
                </c:pt>
                <c:pt idx="4625">
                  <c:v>2135.2742133061302</c:v>
                </c:pt>
                <c:pt idx="4626">
                  <c:v>2136.2122763990319</c:v>
                </c:pt>
                <c:pt idx="4627">
                  <c:v>2136.865340771602</c:v>
                </c:pt>
                <c:pt idx="4628">
                  <c:v>2137.3076630603346</c:v>
                </c:pt>
                <c:pt idx="4629">
                  <c:v>2138.4037129029184</c:v>
                </c:pt>
                <c:pt idx="4630">
                  <c:v>2139.7380390466851</c:v>
                </c:pt>
                <c:pt idx="4631">
                  <c:v>2141.6806174247868</c:v>
                </c:pt>
                <c:pt idx="4632">
                  <c:v>2142.0376240803271</c:v>
                </c:pt>
                <c:pt idx="4633">
                  <c:v>2142.1327960324088</c:v>
                </c:pt>
                <c:pt idx="4634">
                  <c:v>2143.2907581060099</c:v>
                </c:pt>
                <c:pt idx="4635">
                  <c:v>2144.2495892181842</c:v>
                </c:pt>
                <c:pt idx="4636">
                  <c:v>2145.48357038012</c:v>
                </c:pt>
                <c:pt idx="4637">
                  <c:v>2146.5531793374494</c:v>
                </c:pt>
                <c:pt idx="4638">
                  <c:v>2147.3852749499792</c:v>
                </c:pt>
                <c:pt idx="4639">
                  <c:v>2148.350177269398</c:v>
                </c:pt>
                <c:pt idx="4640">
                  <c:v>2149.0090052335863</c:v>
                </c:pt>
                <c:pt idx="4641">
                  <c:v>2149.7878439245733</c:v>
                </c:pt>
                <c:pt idx="4642">
                  <c:v>2150.1399584240571</c:v>
                </c:pt>
                <c:pt idx="4643">
                  <c:v>2150.2583841890946</c:v>
                </c:pt>
                <c:pt idx="4644">
                  <c:v>2150.2953825689601</c:v>
                </c:pt>
                <c:pt idx="4645">
                  <c:v>2151.2457646119856</c:v>
                </c:pt>
                <c:pt idx="4646">
                  <c:v>2151.3919312966582</c:v>
                </c:pt>
                <c:pt idx="4647">
                  <c:v>2152.4431070542305</c:v>
                </c:pt>
                <c:pt idx="4648">
                  <c:v>2157.7681854452067</c:v>
                </c:pt>
                <c:pt idx="4649">
                  <c:v>2159.0424597395549</c:v>
                </c:pt>
                <c:pt idx="4650">
                  <c:v>2159.3763943741724</c:v>
                </c:pt>
                <c:pt idx="4651">
                  <c:v>2160.4148836005525</c:v>
                </c:pt>
                <c:pt idx="4652">
                  <c:v>2162.291932652658</c:v>
                </c:pt>
                <c:pt idx="4653">
                  <c:v>2162.9566101240525</c:v>
                </c:pt>
                <c:pt idx="4654">
                  <c:v>2162.9959632565688</c:v>
                </c:pt>
                <c:pt idx="4655">
                  <c:v>2163.9441711725285</c:v>
                </c:pt>
                <c:pt idx="4656">
                  <c:v>2164.6321437824317</c:v>
                </c:pt>
                <c:pt idx="4657">
                  <c:v>2164.8881888216101</c:v>
                </c:pt>
                <c:pt idx="4658">
                  <c:v>2166.1746868722212</c:v>
                </c:pt>
                <c:pt idx="4659">
                  <c:v>2166.8002145075006</c:v>
                </c:pt>
                <c:pt idx="4660">
                  <c:v>2167.4120523034162</c:v>
                </c:pt>
                <c:pt idx="4661">
                  <c:v>2168.2313314034627</c:v>
                </c:pt>
                <c:pt idx="4662">
                  <c:v>2168.8798374054822</c:v>
                </c:pt>
                <c:pt idx="4663">
                  <c:v>2169.8119243169667</c:v>
                </c:pt>
                <c:pt idx="4664">
                  <c:v>2169.8989105187047</c:v>
                </c:pt>
                <c:pt idx="4665">
                  <c:v>2171.4845902023853</c:v>
                </c:pt>
                <c:pt idx="4666">
                  <c:v>2171.8849667844843</c:v>
                </c:pt>
                <c:pt idx="4667">
                  <c:v>2172.3430123105763</c:v>
                </c:pt>
                <c:pt idx="4668">
                  <c:v>2174.241950393568</c:v>
                </c:pt>
                <c:pt idx="4669">
                  <c:v>2174.9283904681542</c:v>
                </c:pt>
                <c:pt idx="4670">
                  <c:v>2176.190133609829</c:v>
                </c:pt>
                <c:pt idx="4671">
                  <c:v>2176.450398514673</c:v>
                </c:pt>
                <c:pt idx="4672">
                  <c:v>2177.5602439668837</c:v>
                </c:pt>
                <c:pt idx="4673">
                  <c:v>2177.8896699056659</c:v>
                </c:pt>
                <c:pt idx="4674">
                  <c:v>2178.820842857057</c:v>
                </c:pt>
                <c:pt idx="4675">
                  <c:v>2179.3771709215425</c:v>
                </c:pt>
                <c:pt idx="4676">
                  <c:v>2181.2697599781923</c:v>
                </c:pt>
                <c:pt idx="4677">
                  <c:v>2181.8848653535097</c:v>
                </c:pt>
                <c:pt idx="4678">
                  <c:v>2182.7842910241297</c:v>
                </c:pt>
                <c:pt idx="4679">
                  <c:v>2184.258415192864</c:v>
                </c:pt>
                <c:pt idx="4680">
                  <c:v>2185.6122519441642</c:v>
                </c:pt>
                <c:pt idx="4681">
                  <c:v>2185.6494885711772</c:v>
                </c:pt>
                <c:pt idx="4682">
                  <c:v>2185.9819373814698</c:v>
                </c:pt>
                <c:pt idx="4683">
                  <c:v>2186.3451654321852</c:v>
                </c:pt>
                <c:pt idx="4684">
                  <c:v>2186.6209693791125</c:v>
                </c:pt>
                <c:pt idx="4685">
                  <c:v>2187.8175102695759</c:v>
                </c:pt>
                <c:pt idx="4686">
                  <c:v>2190.569287704916</c:v>
                </c:pt>
                <c:pt idx="4687">
                  <c:v>2191.8790344279814</c:v>
                </c:pt>
                <c:pt idx="4688">
                  <c:v>2191.9872517617732</c:v>
                </c:pt>
                <c:pt idx="4689">
                  <c:v>2192.0192137792928</c:v>
                </c:pt>
                <c:pt idx="4690">
                  <c:v>2193.1655327092303</c:v>
                </c:pt>
                <c:pt idx="4691">
                  <c:v>2193.7226599682272</c:v>
                </c:pt>
                <c:pt idx="4692">
                  <c:v>2194.3601275210694</c:v>
                </c:pt>
                <c:pt idx="4693">
                  <c:v>2196.5524020670364</c:v>
                </c:pt>
                <c:pt idx="4694">
                  <c:v>2196.6812472169368</c:v>
                </c:pt>
                <c:pt idx="4695">
                  <c:v>2199.083094140271</c:v>
                </c:pt>
                <c:pt idx="4696">
                  <c:v>2199.9268595608828</c:v>
                </c:pt>
                <c:pt idx="4697">
                  <c:v>2200.3289568653654</c:v>
                </c:pt>
                <c:pt idx="4698">
                  <c:v>2200.374089801142</c:v>
                </c:pt>
                <c:pt idx="4699">
                  <c:v>2200.4447525466112</c:v>
                </c:pt>
                <c:pt idx="4700">
                  <c:v>2201.3519633904561</c:v>
                </c:pt>
                <c:pt idx="4701">
                  <c:v>2202.3747178946487</c:v>
                </c:pt>
                <c:pt idx="4702">
                  <c:v>2202.4822240490066</c:v>
                </c:pt>
                <c:pt idx="4703">
                  <c:v>2202.5483883637025</c:v>
                </c:pt>
                <c:pt idx="4704">
                  <c:v>2203.0625317049435</c:v>
                </c:pt>
                <c:pt idx="4705">
                  <c:v>2204.5454271515246</c:v>
                </c:pt>
                <c:pt idx="4706">
                  <c:v>2204.6666132330211</c:v>
                </c:pt>
                <c:pt idx="4707">
                  <c:v>2205.5131065372188</c:v>
                </c:pt>
                <c:pt idx="4708">
                  <c:v>2205.5220227354603</c:v>
                </c:pt>
                <c:pt idx="4709">
                  <c:v>2205.9001067949921</c:v>
                </c:pt>
                <c:pt idx="4710">
                  <c:v>2207.1060423561885</c:v>
                </c:pt>
                <c:pt idx="4711">
                  <c:v>2207.1751016847102</c:v>
                </c:pt>
                <c:pt idx="4712">
                  <c:v>2209.2928576058712</c:v>
                </c:pt>
                <c:pt idx="4713">
                  <c:v>2210.0835478910303</c:v>
                </c:pt>
                <c:pt idx="4714">
                  <c:v>2210.3170430253194</c:v>
                </c:pt>
                <c:pt idx="4715">
                  <c:v>2210.7425014953023</c:v>
                </c:pt>
                <c:pt idx="4716">
                  <c:v>2211.7490554195501</c:v>
                </c:pt>
                <c:pt idx="4717">
                  <c:v>2212.3673093101588</c:v>
                </c:pt>
                <c:pt idx="4718">
                  <c:v>2212.5655448663165</c:v>
                </c:pt>
                <c:pt idx="4719">
                  <c:v>2213.2251796408509</c:v>
                </c:pt>
                <c:pt idx="4720">
                  <c:v>2213.6451220143335</c:v>
                </c:pt>
                <c:pt idx="4721">
                  <c:v>2213.9663370654962</c:v>
                </c:pt>
                <c:pt idx="4722">
                  <c:v>2214.0410240100045</c:v>
                </c:pt>
                <c:pt idx="4723">
                  <c:v>2214.7701967172379</c:v>
                </c:pt>
                <c:pt idx="4724">
                  <c:v>2216.6296633491966</c:v>
                </c:pt>
                <c:pt idx="4725">
                  <c:v>2220.2870653393438</c:v>
                </c:pt>
                <c:pt idx="4726">
                  <c:v>2221.3335292960801</c:v>
                </c:pt>
                <c:pt idx="4727">
                  <c:v>2221.534261580764</c:v>
                </c:pt>
                <c:pt idx="4728">
                  <c:v>2224.5711637027889</c:v>
                </c:pt>
                <c:pt idx="4729">
                  <c:v>2224.5787119581491</c:v>
                </c:pt>
                <c:pt idx="4730">
                  <c:v>2224.8463398944441</c:v>
                </c:pt>
                <c:pt idx="4731">
                  <c:v>2225.2511285383971</c:v>
                </c:pt>
                <c:pt idx="4732">
                  <c:v>2226.7440971533615</c:v>
                </c:pt>
                <c:pt idx="4733">
                  <c:v>2227.0466343528878</c:v>
                </c:pt>
                <c:pt idx="4734">
                  <c:v>2227.9126420796038</c:v>
                </c:pt>
                <c:pt idx="4735">
                  <c:v>2229.166537757088</c:v>
                </c:pt>
                <c:pt idx="4736">
                  <c:v>2229.3370389991414</c:v>
                </c:pt>
                <c:pt idx="4737">
                  <c:v>2229.7534578098839</c:v>
                </c:pt>
                <c:pt idx="4738">
                  <c:v>2230.4373792003444</c:v>
                </c:pt>
                <c:pt idx="4739">
                  <c:v>2231.1015011358832</c:v>
                </c:pt>
                <c:pt idx="4740">
                  <c:v>2231.6448978857225</c:v>
                </c:pt>
                <c:pt idx="4741">
                  <c:v>2232.0606348332076</c:v>
                </c:pt>
                <c:pt idx="4742">
                  <c:v>2232.330451273483</c:v>
                </c:pt>
                <c:pt idx="4743">
                  <c:v>2232.6253105057112</c:v>
                </c:pt>
                <c:pt idx="4744">
                  <c:v>2235.2797596782129</c:v>
                </c:pt>
                <c:pt idx="4745">
                  <c:v>2238.2769187824069</c:v>
                </c:pt>
                <c:pt idx="4746">
                  <c:v>2239.209636676067</c:v>
                </c:pt>
                <c:pt idx="4747">
                  <c:v>2242.7300959401273</c:v>
                </c:pt>
                <c:pt idx="4748">
                  <c:v>2244.0319820296827</c:v>
                </c:pt>
                <c:pt idx="4749">
                  <c:v>2244.2149188220101</c:v>
                </c:pt>
                <c:pt idx="4750">
                  <c:v>2246.733366244247</c:v>
                </c:pt>
                <c:pt idx="4751">
                  <c:v>2246.7582471521036</c:v>
                </c:pt>
                <c:pt idx="4752">
                  <c:v>2248.8153828048817</c:v>
                </c:pt>
                <c:pt idx="4753">
                  <c:v>2251.0751746954411</c:v>
                </c:pt>
                <c:pt idx="4754">
                  <c:v>2253.0345260693102</c:v>
                </c:pt>
                <c:pt idx="4755">
                  <c:v>2253.2378883059264</c:v>
                </c:pt>
                <c:pt idx="4756">
                  <c:v>2253.3582419004724</c:v>
                </c:pt>
                <c:pt idx="4757">
                  <c:v>2253.3907778824632</c:v>
                </c:pt>
                <c:pt idx="4758">
                  <c:v>2253.6355849953052</c:v>
                </c:pt>
                <c:pt idx="4759">
                  <c:v>2254.0138953135665</c:v>
                </c:pt>
                <c:pt idx="4760">
                  <c:v>2254.2673103718043</c:v>
                </c:pt>
                <c:pt idx="4761">
                  <c:v>2254.675546786355</c:v>
                </c:pt>
                <c:pt idx="4762">
                  <c:v>2256.5296188590437</c:v>
                </c:pt>
                <c:pt idx="4763">
                  <c:v>2256.7401914858219</c:v>
                </c:pt>
                <c:pt idx="4764">
                  <c:v>2257.6076891548673</c:v>
                </c:pt>
                <c:pt idx="4765">
                  <c:v>2257.7159778689893</c:v>
                </c:pt>
                <c:pt idx="4766">
                  <c:v>2257.8141299173367</c:v>
                </c:pt>
                <c:pt idx="4767">
                  <c:v>2258.3119492130973</c:v>
                </c:pt>
                <c:pt idx="4768">
                  <c:v>2258.7385799489894</c:v>
                </c:pt>
                <c:pt idx="4769">
                  <c:v>2259.9182045989</c:v>
                </c:pt>
                <c:pt idx="4770">
                  <c:v>2260.813124037646</c:v>
                </c:pt>
                <c:pt idx="4771">
                  <c:v>2263.2875360312573</c:v>
                </c:pt>
                <c:pt idx="4772">
                  <c:v>2265.7335549259224</c:v>
                </c:pt>
                <c:pt idx="4773">
                  <c:v>2265.9190266953919</c:v>
                </c:pt>
                <c:pt idx="4774">
                  <c:v>2269.8472757496675</c:v>
                </c:pt>
                <c:pt idx="4775">
                  <c:v>2270.8167665830679</c:v>
                </c:pt>
                <c:pt idx="4776">
                  <c:v>2271.5875840907956</c:v>
                </c:pt>
                <c:pt idx="4777">
                  <c:v>2275.0181747748138</c:v>
                </c:pt>
                <c:pt idx="4778">
                  <c:v>2282.3048109212359</c:v>
                </c:pt>
                <c:pt idx="4779">
                  <c:v>2284.6279430370487</c:v>
                </c:pt>
                <c:pt idx="4780">
                  <c:v>2287.3695371449212</c:v>
                </c:pt>
                <c:pt idx="4781">
                  <c:v>2288.3956853059826</c:v>
                </c:pt>
                <c:pt idx="4782">
                  <c:v>2288.7780852088399</c:v>
                </c:pt>
                <c:pt idx="4783">
                  <c:v>2291.9446654831991</c:v>
                </c:pt>
                <c:pt idx="4784">
                  <c:v>2294.6543699936774</c:v>
                </c:pt>
                <c:pt idx="4785">
                  <c:v>2295.8218700248199</c:v>
                </c:pt>
                <c:pt idx="4786">
                  <c:v>2296.8702885695402</c:v>
                </c:pt>
                <c:pt idx="4787">
                  <c:v>2298.087075306079</c:v>
                </c:pt>
                <c:pt idx="4788">
                  <c:v>2300.9994573038111</c:v>
                </c:pt>
                <c:pt idx="4789">
                  <c:v>2301.3566242278011</c:v>
                </c:pt>
                <c:pt idx="4790">
                  <c:v>2301.4150814489949</c:v>
                </c:pt>
                <c:pt idx="4791">
                  <c:v>2301.7926542442838</c:v>
                </c:pt>
                <c:pt idx="4792">
                  <c:v>2303.6867238331815</c:v>
                </c:pt>
                <c:pt idx="4793">
                  <c:v>2304.0274717753364</c:v>
                </c:pt>
                <c:pt idx="4794">
                  <c:v>2304.6756434559193</c:v>
                </c:pt>
                <c:pt idx="4795">
                  <c:v>2306.9817936282998</c:v>
                </c:pt>
                <c:pt idx="4796">
                  <c:v>2307.1559513599168</c:v>
                </c:pt>
                <c:pt idx="4797">
                  <c:v>2307.2715755072986</c:v>
                </c:pt>
                <c:pt idx="4798">
                  <c:v>2307.4392664285588</c:v>
                </c:pt>
                <c:pt idx="4799">
                  <c:v>2308.1920723726216</c:v>
                </c:pt>
                <c:pt idx="4800">
                  <c:v>2308.4416271966347</c:v>
                </c:pt>
                <c:pt idx="4801">
                  <c:v>2308.6496906923294</c:v>
                </c:pt>
                <c:pt idx="4802">
                  <c:v>2310.9296285493201</c:v>
                </c:pt>
                <c:pt idx="4803">
                  <c:v>2311.107704443988</c:v>
                </c:pt>
                <c:pt idx="4804">
                  <c:v>2312.026645339176</c:v>
                </c:pt>
                <c:pt idx="4805">
                  <c:v>2316.6140256919807</c:v>
                </c:pt>
                <c:pt idx="4806">
                  <c:v>2320.2104835393257</c:v>
                </c:pt>
                <c:pt idx="4807">
                  <c:v>2324.5533306971538</c:v>
                </c:pt>
                <c:pt idx="4808">
                  <c:v>2326.7120569367689</c:v>
                </c:pt>
                <c:pt idx="4809">
                  <c:v>2328.3777609699337</c:v>
                </c:pt>
                <c:pt idx="4810">
                  <c:v>2328.7772234259937</c:v>
                </c:pt>
                <c:pt idx="4811">
                  <c:v>2329.4115221153479</c:v>
                </c:pt>
                <c:pt idx="4812">
                  <c:v>2331.5175821880894</c:v>
                </c:pt>
                <c:pt idx="4813">
                  <c:v>2334.0301490325546</c:v>
                </c:pt>
                <c:pt idx="4814">
                  <c:v>2339.0249058437221</c:v>
                </c:pt>
                <c:pt idx="4815">
                  <c:v>2339.32851454722</c:v>
                </c:pt>
                <c:pt idx="4816">
                  <c:v>2340.0844049416646</c:v>
                </c:pt>
                <c:pt idx="4817">
                  <c:v>2340.1854928035009</c:v>
                </c:pt>
                <c:pt idx="4818">
                  <c:v>2340.8464825439223</c:v>
                </c:pt>
                <c:pt idx="4819">
                  <c:v>2341.1875472459742</c:v>
                </c:pt>
                <c:pt idx="4820">
                  <c:v>2343.3901407451922</c:v>
                </c:pt>
                <c:pt idx="4821">
                  <c:v>2347.6473767077914</c:v>
                </c:pt>
                <c:pt idx="4822">
                  <c:v>2348.6298673862821</c:v>
                </c:pt>
                <c:pt idx="4823">
                  <c:v>2353.2104073054888</c:v>
                </c:pt>
                <c:pt idx="4824">
                  <c:v>2359.0063380463907</c:v>
                </c:pt>
                <c:pt idx="4825">
                  <c:v>2364.5638407030074</c:v>
                </c:pt>
                <c:pt idx="4826">
                  <c:v>2364.6017493259769</c:v>
                </c:pt>
                <c:pt idx="4827">
                  <c:v>2365.137186311078</c:v>
                </c:pt>
                <c:pt idx="4828">
                  <c:v>2366.4358063311502</c:v>
                </c:pt>
                <c:pt idx="4829">
                  <c:v>2366.8662805321364</c:v>
                </c:pt>
                <c:pt idx="4830">
                  <c:v>2367.704736468886</c:v>
                </c:pt>
                <c:pt idx="4831">
                  <c:v>2368.0832956419763</c:v>
                </c:pt>
                <c:pt idx="4832">
                  <c:v>2369.7742999314833</c:v>
                </c:pt>
                <c:pt idx="4833">
                  <c:v>2369.9049792800361</c:v>
                </c:pt>
                <c:pt idx="4834">
                  <c:v>2373.5939702665491</c:v>
                </c:pt>
                <c:pt idx="4835">
                  <c:v>2374.8662925015396</c:v>
                </c:pt>
                <c:pt idx="4836">
                  <c:v>2375.6091287080653</c:v>
                </c:pt>
                <c:pt idx="4837">
                  <c:v>2376.774920520189</c:v>
                </c:pt>
                <c:pt idx="4838">
                  <c:v>2377.4739064006171</c:v>
                </c:pt>
                <c:pt idx="4839">
                  <c:v>2379.7543779641965</c:v>
                </c:pt>
                <c:pt idx="4840">
                  <c:v>2381.1189934253653</c:v>
                </c:pt>
                <c:pt idx="4841">
                  <c:v>2382.3645503776952</c:v>
                </c:pt>
                <c:pt idx="4842">
                  <c:v>2387.7023871959445</c:v>
                </c:pt>
                <c:pt idx="4843">
                  <c:v>2388.8368582714829</c:v>
                </c:pt>
                <c:pt idx="4844">
                  <c:v>2391.0089396644089</c:v>
                </c:pt>
                <c:pt idx="4845">
                  <c:v>2394.259761698213</c:v>
                </c:pt>
                <c:pt idx="4846">
                  <c:v>2395.2906970292333</c:v>
                </c:pt>
                <c:pt idx="4847">
                  <c:v>2395.6694666330441</c:v>
                </c:pt>
                <c:pt idx="4848">
                  <c:v>2397.5051872504973</c:v>
                </c:pt>
                <c:pt idx="4849">
                  <c:v>2398.5736780174866</c:v>
                </c:pt>
                <c:pt idx="4850">
                  <c:v>2399.2843779425748</c:v>
                </c:pt>
                <c:pt idx="4851">
                  <c:v>2401.0489653255026</c:v>
                </c:pt>
                <c:pt idx="4852">
                  <c:v>2403.1833412141496</c:v>
                </c:pt>
                <c:pt idx="4853">
                  <c:v>2404.2797388150957</c:v>
                </c:pt>
                <c:pt idx="4854">
                  <c:v>2409.523285828247</c:v>
                </c:pt>
                <c:pt idx="4855">
                  <c:v>2411.143418684389</c:v>
                </c:pt>
                <c:pt idx="4856">
                  <c:v>2412.3624332059262</c:v>
                </c:pt>
                <c:pt idx="4857">
                  <c:v>2416.4147805250232</c:v>
                </c:pt>
                <c:pt idx="4858">
                  <c:v>2417.6416282840382</c:v>
                </c:pt>
                <c:pt idx="4859">
                  <c:v>2418.9919317962631</c:v>
                </c:pt>
                <c:pt idx="4860">
                  <c:v>2419.602643993725</c:v>
                </c:pt>
                <c:pt idx="4861">
                  <c:v>2421.6227893162431</c:v>
                </c:pt>
                <c:pt idx="4862">
                  <c:v>2426.7245271918764</c:v>
                </c:pt>
                <c:pt idx="4863">
                  <c:v>2427.3040556793821</c:v>
                </c:pt>
                <c:pt idx="4864">
                  <c:v>2431.0302964158345</c:v>
                </c:pt>
                <c:pt idx="4865">
                  <c:v>2433.1229234932398</c:v>
                </c:pt>
                <c:pt idx="4866">
                  <c:v>2433.8426022882777</c:v>
                </c:pt>
                <c:pt idx="4867">
                  <c:v>2434.5555103931565</c:v>
                </c:pt>
                <c:pt idx="4868">
                  <c:v>2441.4641432705521</c:v>
                </c:pt>
                <c:pt idx="4869">
                  <c:v>2445.5707408718827</c:v>
                </c:pt>
                <c:pt idx="4870">
                  <c:v>2446.5237991443446</c:v>
                </c:pt>
                <c:pt idx="4871">
                  <c:v>2451.7162076458098</c:v>
                </c:pt>
                <c:pt idx="4872">
                  <c:v>2451.858004986585</c:v>
                </c:pt>
                <c:pt idx="4873">
                  <c:v>2453.6457337860465</c:v>
                </c:pt>
                <c:pt idx="4874">
                  <c:v>2453.8587305177916</c:v>
                </c:pt>
                <c:pt idx="4875">
                  <c:v>2456.3164600413475</c:v>
                </c:pt>
                <c:pt idx="4876">
                  <c:v>2458.1403264847759</c:v>
                </c:pt>
                <c:pt idx="4877">
                  <c:v>2461.1050426862294</c:v>
                </c:pt>
                <c:pt idx="4878">
                  <c:v>2462.7434705442192</c:v>
                </c:pt>
                <c:pt idx="4879">
                  <c:v>2462.7890759094771</c:v>
                </c:pt>
                <c:pt idx="4880">
                  <c:v>2467.2111721758665</c:v>
                </c:pt>
                <c:pt idx="4881">
                  <c:v>2467.8070090642232</c:v>
                </c:pt>
                <c:pt idx="4882">
                  <c:v>2468.8438430349051</c:v>
                </c:pt>
                <c:pt idx="4883">
                  <c:v>2469.2160617994341</c:v>
                </c:pt>
                <c:pt idx="4884">
                  <c:v>2469.7262537072438</c:v>
                </c:pt>
                <c:pt idx="4885">
                  <c:v>2471.8710795393181</c:v>
                </c:pt>
                <c:pt idx="4886">
                  <c:v>2471.9027559720889</c:v>
                </c:pt>
                <c:pt idx="4887">
                  <c:v>2472.1202913196666</c:v>
                </c:pt>
                <c:pt idx="4888">
                  <c:v>2480.3568768075038</c:v>
                </c:pt>
                <c:pt idx="4889">
                  <c:v>2483.022249662763</c:v>
                </c:pt>
                <c:pt idx="4890">
                  <c:v>2484.3144647380523</c:v>
                </c:pt>
                <c:pt idx="4891">
                  <c:v>2485.8046639326512</c:v>
                </c:pt>
                <c:pt idx="4892">
                  <c:v>2487.1461729473558</c:v>
                </c:pt>
                <c:pt idx="4893">
                  <c:v>2488.1647239560098</c:v>
                </c:pt>
                <c:pt idx="4894">
                  <c:v>2491.357320316607</c:v>
                </c:pt>
                <c:pt idx="4895">
                  <c:v>2491.4482728046987</c:v>
                </c:pt>
                <c:pt idx="4896">
                  <c:v>2492.9475791869554</c:v>
                </c:pt>
                <c:pt idx="4897">
                  <c:v>2497.7378847532163</c:v>
                </c:pt>
                <c:pt idx="4898">
                  <c:v>2500.6068657277629</c:v>
                </c:pt>
                <c:pt idx="4899">
                  <c:v>2502.2406882985033</c:v>
                </c:pt>
                <c:pt idx="4900">
                  <c:v>2503.8102571139461</c:v>
                </c:pt>
                <c:pt idx="4901">
                  <c:v>2504.4210926195374</c:v>
                </c:pt>
                <c:pt idx="4902">
                  <c:v>2514.5762863356613</c:v>
                </c:pt>
                <c:pt idx="4903">
                  <c:v>2515.6187319305154</c:v>
                </c:pt>
                <c:pt idx="4904">
                  <c:v>2515.7614519753042</c:v>
                </c:pt>
                <c:pt idx="4905">
                  <c:v>2522.3117582864506</c:v>
                </c:pt>
                <c:pt idx="4906">
                  <c:v>2522.3829725069136</c:v>
                </c:pt>
                <c:pt idx="4907">
                  <c:v>2523.6524175804716</c:v>
                </c:pt>
                <c:pt idx="4908">
                  <c:v>2524.5889470255916</c:v>
                </c:pt>
                <c:pt idx="4909">
                  <c:v>2527.4564775151357</c:v>
                </c:pt>
                <c:pt idx="4910">
                  <c:v>2528.0814508855365</c:v>
                </c:pt>
                <c:pt idx="4911">
                  <c:v>2528.3797658873173</c:v>
                </c:pt>
                <c:pt idx="4912">
                  <c:v>2530.3212268460156</c:v>
                </c:pt>
                <c:pt idx="4913">
                  <c:v>2544.4980076027714</c:v>
                </c:pt>
                <c:pt idx="4914">
                  <c:v>2551.9073435963983</c:v>
                </c:pt>
                <c:pt idx="4915">
                  <c:v>2556.0043253646636</c:v>
                </c:pt>
                <c:pt idx="4916">
                  <c:v>2557.1093360692303</c:v>
                </c:pt>
                <c:pt idx="4917">
                  <c:v>2560.9369557574082</c:v>
                </c:pt>
                <c:pt idx="4918">
                  <c:v>2562.7993771841193</c:v>
                </c:pt>
                <c:pt idx="4919">
                  <c:v>2563.4023928622446</c:v>
                </c:pt>
                <c:pt idx="4920">
                  <c:v>2569.3632113663534</c:v>
                </c:pt>
                <c:pt idx="4921">
                  <c:v>2569.3793290853882</c:v>
                </c:pt>
                <c:pt idx="4922">
                  <c:v>2579.1603014549401</c:v>
                </c:pt>
                <c:pt idx="4923">
                  <c:v>2584.9480319995218</c:v>
                </c:pt>
                <c:pt idx="4924">
                  <c:v>2586.2865683047239</c:v>
                </c:pt>
                <c:pt idx="4925">
                  <c:v>2587.6283334332511</c:v>
                </c:pt>
                <c:pt idx="4926">
                  <c:v>2590.2748258435004</c:v>
                </c:pt>
                <c:pt idx="4927">
                  <c:v>2594.2257514395551</c:v>
                </c:pt>
                <c:pt idx="4928">
                  <c:v>2596.0157393038135</c:v>
                </c:pt>
                <c:pt idx="4929">
                  <c:v>2599.1527979467373</c:v>
                </c:pt>
                <c:pt idx="4930">
                  <c:v>2608.1031880177597</c:v>
                </c:pt>
                <c:pt idx="4931">
                  <c:v>2612.2163065963196</c:v>
                </c:pt>
                <c:pt idx="4932">
                  <c:v>2613.6271490909639</c:v>
                </c:pt>
                <c:pt idx="4933">
                  <c:v>2619.2254665332948</c:v>
                </c:pt>
                <c:pt idx="4934">
                  <c:v>2621.5655611392758</c:v>
                </c:pt>
                <c:pt idx="4935">
                  <c:v>2623.5891071981623</c:v>
                </c:pt>
                <c:pt idx="4936">
                  <c:v>2624.8216187485505</c:v>
                </c:pt>
                <c:pt idx="4937">
                  <c:v>2633.7365799839445</c:v>
                </c:pt>
                <c:pt idx="4938">
                  <c:v>2634.3946589938587</c:v>
                </c:pt>
                <c:pt idx="4939">
                  <c:v>2634.5189028207806</c:v>
                </c:pt>
                <c:pt idx="4940">
                  <c:v>2638.0970299683686</c:v>
                </c:pt>
                <c:pt idx="4941">
                  <c:v>2647.8681222671567</c:v>
                </c:pt>
                <c:pt idx="4942">
                  <c:v>2650.3204759869404</c:v>
                </c:pt>
                <c:pt idx="4943">
                  <c:v>2650.8526832902826</c:v>
                </c:pt>
                <c:pt idx="4944">
                  <c:v>2651.1746385701299</c:v>
                </c:pt>
                <c:pt idx="4945">
                  <c:v>2652.5531935256186</c:v>
                </c:pt>
                <c:pt idx="4946">
                  <c:v>2654.9679204778622</c:v>
                </c:pt>
                <c:pt idx="4947">
                  <c:v>2657.5710478709952</c:v>
                </c:pt>
                <c:pt idx="4948">
                  <c:v>2658.1891661228947</c:v>
                </c:pt>
                <c:pt idx="4949">
                  <c:v>2677.0429403503349</c:v>
                </c:pt>
                <c:pt idx="4950">
                  <c:v>2678.2361418034761</c:v>
                </c:pt>
                <c:pt idx="4951">
                  <c:v>2687.2877839654211</c:v>
                </c:pt>
                <c:pt idx="4952">
                  <c:v>2689.6421337669435</c:v>
                </c:pt>
                <c:pt idx="4953">
                  <c:v>2691.7832388457482</c:v>
                </c:pt>
                <c:pt idx="4954">
                  <c:v>2696.4164114002087</c:v>
                </c:pt>
                <c:pt idx="4955">
                  <c:v>2701.043475754137</c:v>
                </c:pt>
                <c:pt idx="4956">
                  <c:v>2703.1972908998832</c:v>
                </c:pt>
                <c:pt idx="4957">
                  <c:v>2708.4106100289882</c:v>
                </c:pt>
                <c:pt idx="4958">
                  <c:v>2710.634343798547</c:v>
                </c:pt>
                <c:pt idx="4959">
                  <c:v>2710.7982146093236</c:v>
                </c:pt>
                <c:pt idx="4960">
                  <c:v>2717.3497245859708</c:v>
                </c:pt>
                <c:pt idx="4961">
                  <c:v>2718.9810113549593</c:v>
                </c:pt>
                <c:pt idx="4962">
                  <c:v>2719.1272295777817</c:v>
                </c:pt>
                <c:pt idx="4963">
                  <c:v>2724.7312273189582</c:v>
                </c:pt>
                <c:pt idx="4964">
                  <c:v>2742.573089137868</c:v>
                </c:pt>
                <c:pt idx="4965">
                  <c:v>2747.484686867454</c:v>
                </c:pt>
                <c:pt idx="4966">
                  <c:v>2759.6404798319436</c:v>
                </c:pt>
                <c:pt idx="4967">
                  <c:v>2759.8103003909928</c:v>
                </c:pt>
                <c:pt idx="4968">
                  <c:v>2760.5472909771306</c:v>
                </c:pt>
                <c:pt idx="4969">
                  <c:v>2768.0285998373001</c:v>
                </c:pt>
                <c:pt idx="4970">
                  <c:v>2784.2349197503063</c:v>
                </c:pt>
                <c:pt idx="4971">
                  <c:v>2789.350965223799</c:v>
                </c:pt>
                <c:pt idx="4972">
                  <c:v>2790.3421902215214</c:v>
                </c:pt>
                <c:pt idx="4973">
                  <c:v>2794.0970385826331</c:v>
                </c:pt>
                <c:pt idx="4974">
                  <c:v>2800.7416254585787</c:v>
                </c:pt>
                <c:pt idx="4975">
                  <c:v>2806.8443498310462</c:v>
                </c:pt>
                <c:pt idx="4976">
                  <c:v>2809.7498090776644</c:v>
                </c:pt>
                <c:pt idx="4977">
                  <c:v>2816.2949882098255</c:v>
                </c:pt>
                <c:pt idx="4978">
                  <c:v>2818.0235592539011</c:v>
                </c:pt>
                <c:pt idx="4979">
                  <c:v>2820.6049830522734</c:v>
                </c:pt>
                <c:pt idx="4980">
                  <c:v>2827.5272963373536</c:v>
                </c:pt>
                <c:pt idx="4981">
                  <c:v>2846.7790330228308</c:v>
                </c:pt>
                <c:pt idx="4982">
                  <c:v>2848.6825302834113</c:v>
                </c:pt>
                <c:pt idx="4983">
                  <c:v>2857.2423554954585</c:v>
                </c:pt>
                <c:pt idx="4984">
                  <c:v>2859.4115110424045</c:v>
                </c:pt>
                <c:pt idx="4985">
                  <c:v>2870.0317428754533</c:v>
                </c:pt>
                <c:pt idx="4986">
                  <c:v>2880.1975840422729</c:v>
                </c:pt>
                <c:pt idx="4987">
                  <c:v>2907.5121113858968</c:v>
                </c:pt>
                <c:pt idx="4988">
                  <c:v>2914.8122805236471</c:v>
                </c:pt>
                <c:pt idx="4989">
                  <c:v>2922.1430194463901</c:v>
                </c:pt>
                <c:pt idx="4990">
                  <c:v>2967.823314950494</c:v>
                </c:pt>
                <c:pt idx="4991">
                  <c:v>2978.6026100531508</c:v>
                </c:pt>
                <c:pt idx="4992">
                  <c:v>2983.0753339698531</c:v>
                </c:pt>
                <c:pt idx="4993">
                  <c:v>2986.4823721104949</c:v>
                </c:pt>
                <c:pt idx="4994">
                  <c:v>3018.2210461556351</c:v>
                </c:pt>
                <c:pt idx="4995">
                  <c:v>3041.2292189944401</c:v>
                </c:pt>
                <c:pt idx="4996">
                  <c:v>3110.5616310431997</c:v>
                </c:pt>
                <c:pt idx="4997">
                  <c:v>3198.4157011182506</c:v>
                </c:pt>
                <c:pt idx="4998">
                  <c:v>3221.3823703183025</c:v>
                </c:pt>
                <c:pt idx="4999">
                  <c:v>3529.7819468950693</c:v>
                </c:pt>
              </c:numCache>
            </c:numRef>
          </c:xVal>
          <c:yVal>
            <c:numRef>
              <c:f>SRT!$M$7:$M$5006</c:f>
              <c:numCache>
                <c:formatCode>0%</c:formatCode>
                <c:ptCount val="5000"/>
                <c:pt idx="0">
                  <c:v>2.0000000000000001E-4</c:v>
                </c:pt>
                <c:pt idx="1">
                  <c:v>4.0000000000000002E-4</c:v>
                </c:pt>
                <c:pt idx="2">
                  <c:v>5.9999999999999995E-4</c:v>
                </c:pt>
                <c:pt idx="3">
                  <c:v>8.0000000000000004E-4</c:v>
                </c:pt>
                <c:pt idx="4">
                  <c:v>1E-3</c:v>
                </c:pt>
                <c:pt idx="5">
                  <c:v>1.1999999999999999E-3</c:v>
                </c:pt>
                <c:pt idx="6">
                  <c:v>1.4E-3</c:v>
                </c:pt>
                <c:pt idx="7">
                  <c:v>1.6000000000000001E-3</c:v>
                </c:pt>
                <c:pt idx="8">
                  <c:v>1.8E-3</c:v>
                </c:pt>
                <c:pt idx="9">
                  <c:v>2E-3</c:v>
                </c:pt>
                <c:pt idx="10">
                  <c:v>2.2000000000000001E-3</c:v>
                </c:pt>
                <c:pt idx="11">
                  <c:v>2.3999999999999998E-3</c:v>
                </c:pt>
                <c:pt idx="12">
                  <c:v>2.5999999999999999E-3</c:v>
                </c:pt>
                <c:pt idx="13">
                  <c:v>2.8E-3</c:v>
                </c:pt>
                <c:pt idx="14">
                  <c:v>3.0000000000000001E-3</c:v>
                </c:pt>
                <c:pt idx="15">
                  <c:v>3.2000000000000002E-3</c:v>
                </c:pt>
                <c:pt idx="16">
                  <c:v>3.3999999999999998E-3</c:v>
                </c:pt>
                <c:pt idx="17">
                  <c:v>3.5999999999999999E-3</c:v>
                </c:pt>
                <c:pt idx="18">
                  <c:v>3.8E-3</c:v>
                </c:pt>
                <c:pt idx="19">
                  <c:v>4.0000000000000001E-3</c:v>
                </c:pt>
                <c:pt idx="20">
                  <c:v>4.1999999999999997E-3</c:v>
                </c:pt>
                <c:pt idx="21">
                  <c:v>4.4000000000000003E-3</c:v>
                </c:pt>
                <c:pt idx="22">
                  <c:v>4.5999999999999999E-3</c:v>
                </c:pt>
                <c:pt idx="23">
                  <c:v>4.7999999999999996E-3</c:v>
                </c:pt>
                <c:pt idx="24">
                  <c:v>5.0000000000000001E-3</c:v>
                </c:pt>
                <c:pt idx="25">
                  <c:v>5.1999999999999998E-3</c:v>
                </c:pt>
                <c:pt idx="26">
                  <c:v>5.4000000000000003E-3</c:v>
                </c:pt>
                <c:pt idx="27">
                  <c:v>5.5999999999999999E-3</c:v>
                </c:pt>
                <c:pt idx="28">
                  <c:v>5.7999999999999996E-3</c:v>
                </c:pt>
                <c:pt idx="29">
                  <c:v>6.0000000000000001E-3</c:v>
                </c:pt>
                <c:pt idx="30">
                  <c:v>6.1999999999999998E-3</c:v>
                </c:pt>
                <c:pt idx="31">
                  <c:v>6.4000000000000003E-3</c:v>
                </c:pt>
                <c:pt idx="32">
                  <c:v>6.6E-3</c:v>
                </c:pt>
                <c:pt idx="33">
                  <c:v>6.7999999999999996E-3</c:v>
                </c:pt>
                <c:pt idx="34">
                  <c:v>7.0000000000000001E-3</c:v>
                </c:pt>
                <c:pt idx="35">
                  <c:v>7.1999999999999998E-3</c:v>
                </c:pt>
                <c:pt idx="36">
                  <c:v>7.4000000000000003E-3</c:v>
                </c:pt>
                <c:pt idx="37">
                  <c:v>7.6E-3</c:v>
                </c:pt>
                <c:pt idx="38">
                  <c:v>7.7999999999999996E-3</c:v>
                </c:pt>
                <c:pt idx="39">
                  <c:v>8.0000000000000002E-3</c:v>
                </c:pt>
                <c:pt idx="40">
                  <c:v>8.2000000000000007E-3</c:v>
                </c:pt>
                <c:pt idx="41">
                  <c:v>8.3999999999999995E-3</c:v>
                </c:pt>
                <c:pt idx="42">
                  <c:v>8.6E-3</c:v>
                </c:pt>
                <c:pt idx="43">
                  <c:v>8.8000000000000005E-3</c:v>
                </c:pt>
                <c:pt idx="44">
                  <c:v>8.9999999999999993E-3</c:v>
                </c:pt>
                <c:pt idx="45">
                  <c:v>9.1999999999999998E-3</c:v>
                </c:pt>
                <c:pt idx="46">
                  <c:v>9.4000000000000004E-3</c:v>
                </c:pt>
                <c:pt idx="47">
                  <c:v>9.5999999999999992E-3</c:v>
                </c:pt>
                <c:pt idx="48">
                  <c:v>9.7999999999999997E-3</c:v>
                </c:pt>
                <c:pt idx="49">
                  <c:v>0.01</c:v>
                </c:pt>
                <c:pt idx="50">
                  <c:v>1.0200000000000001E-2</c:v>
                </c:pt>
                <c:pt idx="51">
                  <c:v>1.04E-2</c:v>
                </c:pt>
                <c:pt idx="52">
                  <c:v>1.06E-2</c:v>
                </c:pt>
                <c:pt idx="53">
                  <c:v>1.0800000000000001E-2</c:v>
                </c:pt>
                <c:pt idx="54">
                  <c:v>1.0999999999999999E-2</c:v>
                </c:pt>
                <c:pt idx="55">
                  <c:v>1.12E-2</c:v>
                </c:pt>
                <c:pt idx="56">
                  <c:v>1.14E-2</c:v>
                </c:pt>
                <c:pt idx="57">
                  <c:v>1.1599999999999999E-2</c:v>
                </c:pt>
                <c:pt idx="58">
                  <c:v>1.18E-2</c:v>
                </c:pt>
                <c:pt idx="59">
                  <c:v>1.2E-2</c:v>
                </c:pt>
                <c:pt idx="60">
                  <c:v>1.2200000000000001E-2</c:v>
                </c:pt>
                <c:pt idx="61">
                  <c:v>1.24E-2</c:v>
                </c:pt>
                <c:pt idx="62">
                  <c:v>1.26E-2</c:v>
                </c:pt>
                <c:pt idx="63">
                  <c:v>1.2800000000000001E-2</c:v>
                </c:pt>
                <c:pt idx="64">
                  <c:v>1.2999999999999999E-2</c:v>
                </c:pt>
                <c:pt idx="65">
                  <c:v>1.32E-2</c:v>
                </c:pt>
                <c:pt idx="66">
                  <c:v>1.34E-2</c:v>
                </c:pt>
                <c:pt idx="67">
                  <c:v>1.3599999999999999E-2</c:v>
                </c:pt>
                <c:pt idx="68">
                  <c:v>1.38E-2</c:v>
                </c:pt>
                <c:pt idx="69">
                  <c:v>1.4E-2</c:v>
                </c:pt>
                <c:pt idx="70">
                  <c:v>1.4200000000000001E-2</c:v>
                </c:pt>
                <c:pt idx="71">
                  <c:v>1.44E-2</c:v>
                </c:pt>
                <c:pt idx="72">
                  <c:v>1.46E-2</c:v>
                </c:pt>
                <c:pt idx="73">
                  <c:v>1.4800000000000001E-2</c:v>
                </c:pt>
                <c:pt idx="74">
                  <c:v>1.4999999999999999E-2</c:v>
                </c:pt>
                <c:pt idx="75">
                  <c:v>1.52E-2</c:v>
                </c:pt>
                <c:pt idx="76">
                  <c:v>1.54E-2</c:v>
                </c:pt>
                <c:pt idx="77">
                  <c:v>1.5599999999999999E-2</c:v>
                </c:pt>
                <c:pt idx="78">
                  <c:v>1.5800000000000002E-2</c:v>
                </c:pt>
                <c:pt idx="79">
                  <c:v>1.6E-2</c:v>
                </c:pt>
                <c:pt idx="80">
                  <c:v>1.6199999999999999E-2</c:v>
                </c:pt>
                <c:pt idx="81">
                  <c:v>1.6400000000000001E-2</c:v>
                </c:pt>
                <c:pt idx="82">
                  <c:v>1.66E-2</c:v>
                </c:pt>
                <c:pt idx="83">
                  <c:v>1.6799999999999999E-2</c:v>
                </c:pt>
                <c:pt idx="84">
                  <c:v>1.7000000000000001E-2</c:v>
                </c:pt>
                <c:pt idx="85">
                  <c:v>1.72E-2</c:v>
                </c:pt>
                <c:pt idx="86">
                  <c:v>1.7399999999999999E-2</c:v>
                </c:pt>
                <c:pt idx="87">
                  <c:v>1.7600000000000001E-2</c:v>
                </c:pt>
                <c:pt idx="88">
                  <c:v>1.78E-2</c:v>
                </c:pt>
                <c:pt idx="89">
                  <c:v>1.7999999999999999E-2</c:v>
                </c:pt>
                <c:pt idx="90">
                  <c:v>1.8200000000000001E-2</c:v>
                </c:pt>
                <c:pt idx="91">
                  <c:v>1.84E-2</c:v>
                </c:pt>
                <c:pt idx="92">
                  <c:v>1.8599999999999998E-2</c:v>
                </c:pt>
                <c:pt idx="93">
                  <c:v>1.8800000000000001E-2</c:v>
                </c:pt>
                <c:pt idx="94">
                  <c:v>1.9E-2</c:v>
                </c:pt>
                <c:pt idx="95">
                  <c:v>1.9199999999999998E-2</c:v>
                </c:pt>
                <c:pt idx="96">
                  <c:v>1.9400000000000001E-2</c:v>
                </c:pt>
                <c:pt idx="97">
                  <c:v>1.9599999999999999E-2</c:v>
                </c:pt>
                <c:pt idx="98">
                  <c:v>1.9800000000000002E-2</c:v>
                </c:pt>
                <c:pt idx="99">
                  <c:v>0.02</c:v>
                </c:pt>
                <c:pt idx="100">
                  <c:v>2.0199999999999999E-2</c:v>
                </c:pt>
                <c:pt idx="101">
                  <c:v>2.0400000000000001E-2</c:v>
                </c:pt>
                <c:pt idx="102">
                  <c:v>2.06E-2</c:v>
                </c:pt>
                <c:pt idx="103">
                  <c:v>2.0799999999999999E-2</c:v>
                </c:pt>
                <c:pt idx="104">
                  <c:v>2.1000000000000001E-2</c:v>
                </c:pt>
                <c:pt idx="105">
                  <c:v>2.12E-2</c:v>
                </c:pt>
                <c:pt idx="106">
                  <c:v>2.1399999999999999E-2</c:v>
                </c:pt>
                <c:pt idx="107">
                  <c:v>2.1600000000000001E-2</c:v>
                </c:pt>
                <c:pt idx="108">
                  <c:v>2.18E-2</c:v>
                </c:pt>
                <c:pt idx="109">
                  <c:v>2.1999999999999999E-2</c:v>
                </c:pt>
                <c:pt idx="110">
                  <c:v>2.2200000000000001E-2</c:v>
                </c:pt>
                <c:pt idx="111">
                  <c:v>2.24E-2</c:v>
                </c:pt>
                <c:pt idx="112">
                  <c:v>2.2599999999999999E-2</c:v>
                </c:pt>
                <c:pt idx="113">
                  <c:v>2.2800000000000001E-2</c:v>
                </c:pt>
                <c:pt idx="114">
                  <c:v>2.3E-2</c:v>
                </c:pt>
                <c:pt idx="115">
                  <c:v>2.3199999999999998E-2</c:v>
                </c:pt>
                <c:pt idx="116">
                  <c:v>2.3400000000000001E-2</c:v>
                </c:pt>
                <c:pt idx="117">
                  <c:v>2.3599999999999999E-2</c:v>
                </c:pt>
                <c:pt idx="118">
                  <c:v>2.3800000000000002E-2</c:v>
                </c:pt>
                <c:pt idx="119">
                  <c:v>2.4E-2</c:v>
                </c:pt>
                <c:pt idx="120">
                  <c:v>2.4199999999999999E-2</c:v>
                </c:pt>
                <c:pt idx="121">
                  <c:v>2.4400000000000002E-2</c:v>
                </c:pt>
                <c:pt idx="122">
                  <c:v>2.46E-2</c:v>
                </c:pt>
                <c:pt idx="123">
                  <c:v>2.4799999999999999E-2</c:v>
                </c:pt>
                <c:pt idx="124">
                  <c:v>2.5000000000000001E-2</c:v>
                </c:pt>
                <c:pt idx="125">
                  <c:v>2.52E-2</c:v>
                </c:pt>
                <c:pt idx="126">
                  <c:v>2.5399999999999999E-2</c:v>
                </c:pt>
                <c:pt idx="127">
                  <c:v>2.5600000000000001E-2</c:v>
                </c:pt>
                <c:pt idx="128">
                  <c:v>2.58E-2</c:v>
                </c:pt>
                <c:pt idx="129">
                  <c:v>2.5999999999999999E-2</c:v>
                </c:pt>
                <c:pt idx="130">
                  <c:v>2.6200000000000001E-2</c:v>
                </c:pt>
                <c:pt idx="131">
                  <c:v>2.64E-2</c:v>
                </c:pt>
                <c:pt idx="132">
                  <c:v>2.6599999999999999E-2</c:v>
                </c:pt>
                <c:pt idx="133">
                  <c:v>2.6800000000000001E-2</c:v>
                </c:pt>
                <c:pt idx="134">
                  <c:v>2.7E-2</c:v>
                </c:pt>
                <c:pt idx="135">
                  <c:v>2.7199999999999998E-2</c:v>
                </c:pt>
                <c:pt idx="136">
                  <c:v>2.7400000000000001E-2</c:v>
                </c:pt>
                <c:pt idx="137">
                  <c:v>2.76E-2</c:v>
                </c:pt>
                <c:pt idx="138">
                  <c:v>2.7799999999999998E-2</c:v>
                </c:pt>
                <c:pt idx="139">
                  <c:v>2.8000000000000001E-2</c:v>
                </c:pt>
                <c:pt idx="140">
                  <c:v>2.8199999999999999E-2</c:v>
                </c:pt>
                <c:pt idx="141">
                  <c:v>2.8400000000000002E-2</c:v>
                </c:pt>
                <c:pt idx="142">
                  <c:v>2.86E-2</c:v>
                </c:pt>
                <c:pt idx="143">
                  <c:v>2.8799999999999999E-2</c:v>
                </c:pt>
                <c:pt idx="144">
                  <c:v>2.9000000000000001E-2</c:v>
                </c:pt>
                <c:pt idx="145">
                  <c:v>2.92E-2</c:v>
                </c:pt>
                <c:pt idx="146">
                  <c:v>2.9399999999999999E-2</c:v>
                </c:pt>
                <c:pt idx="147">
                  <c:v>2.9600000000000001E-2</c:v>
                </c:pt>
                <c:pt idx="148">
                  <c:v>2.98E-2</c:v>
                </c:pt>
                <c:pt idx="149">
                  <c:v>0.03</c:v>
                </c:pt>
                <c:pt idx="150">
                  <c:v>3.0200000000000001E-2</c:v>
                </c:pt>
                <c:pt idx="151">
                  <c:v>3.04E-2</c:v>
                </c:pt>
                <c:pt idx="152">
                  <c:v>3.0599999999999999E-2</c:v>
                </c:pt>
                <c:pt idx="153">
                  <c:v>3.0800000000000001E-2</c:v>
                </c:pt>
                <c:pt idx="154">
                  <c:v>3.1E-2</c:v>
                </c:pt>
                <c:pt idx="155">
                  <c:v>3.1199999999999999E-2</c:v>
                </c:pt>
                <c:pt idx="156">
                  <c:v>3.1399999999999997E-2</c:v>
                </c:pt>
                <c:pt idx="157">
                  <c:v>3.1600000000000003E-2</c:v>
                </c:pt>
                <c:pt idx="158">
                  <c:v>3.1800000000000002E-2</c:v>
                </c:pt>
                <c:pt idx="159">
                  <c:v>3.2000000000000001E-2</c:v>
                </c:pt>
                <c:pt idx="160">
                  <c:v>3.2199999999999999E-2</c:v>
                </c:pt>
                <c:pt idx="161">
                  <c:v>3.2399999999999998E-2</c:v>
                </c:pt>
                <c:pt idx="162">
                  <c:v>3.2599999999999997E-2</c:v>
                </c:pt>
                <c:pt idx="163">
                  <c:v>3.2800000000000003E-2</c:v>
                </c:pt>
                <c:pt idx="164">
                  <c:v>3.3000000000000002E-2</c:v>
                </c:pt>
                <c:pt idx="165">
                  <c:v>3.32E-2</c:v>
                </c:pt>
                <c:pt idx="166">
                  <c:v>3.3399999999999999E-2</c:v>
                </c:pt>
                <c:pt idx="167">
                  <c:v>3.3599999999999998E-2</c:v>
                </c:pt>
                <c:pt idx="168">
                  <c:v>3.3799999999999997E-2</c:v>
                </c:pt>
                <c:pt idx="169">
                  <c:v>3.4000000000000002E-2</c:v>
                </c:pt>
                <c:pt idx="170">
                  <c:v>3.4200000000000001E-2</c:v>
                </c:pt>
                <c:pt idx="171">
                  <c:v>3.44E-2</c:v>
                </c:pt>
                <c:pt idx="172">
                  <c:v>3.4599999999999999E-2</c:v>
                </c:pt>
                <c:pt idx="173">
                  <c:v>3.4799999999999998E-2</c:v>
                </c:pt>
                <c:pt idx="174">
                  <c:v>3.5000000000000003E-2</c:v>
                </c:pt>
                <c:pt idx="175">
                  <c:v>3.5200000000000002E-2</c:v>
                </c:pt>
                <c:pt idx="176">
                  <c:v>3.5400000000000001E-2</c:v>
                </c:pt>
                <c:pt idx="177">
                  <c:v>3.56E-2</c:v>
                </c:pt>
                <c:pt idx="178">
                  <c:v>3.5799999999999998E-2</c:v>
                </c:pt>
                <c:pt idx="179">
                  <c:v>3.5999999999999997E-2</c:v>
                </c:pt>
                <c:pt idx="180">
                  <c:v>3.6200000000000003E-2</c:v>
                </c:pt>
                <c:pt idx="181">
                  <c:v>3.6400000000000002E-2</c:v>
                </c:pt>
                <c:pt idx="182">
                  <c:v>3.6600000000000001E-2</c:v>
                </c:pt>
                <c:pt idx="183">
                  <c:v>3.6799999999999999E-2</c:v>
                </c:pt>
                <c:pt idx="184">
                  <c:v>3.6999999999999998E-2</c:v>
                </c:pt>
                <c:pt idx="185">
                  <c:v>3.7199999999999997E-2</c:v>
                </c:pt>
                <c:pt idx="186">
                  <c:v>3.7400000000000003E-2</c:v>
                </c:pt>
                <c:pt idx="187">
                  <c:v>3.7600000000000001E-2</c:v>
                </c:pt>
                <c:pt idx="188">
                  <c:v>3.78E-2</c:v>
                </c:pt>
                <c:pt idx="189">
                  <c:v>3.7999999999999999E-2</c:v>
                </c:pt>
                <c:pt idx="190">
                  <c:v>3.8199999999999998E-2</c:v>
                </c:pt>
                <c:pt idx="191">
                  <c:v>3.8399999999999997E-2</c:v>
                </c:pt>
                <c:pt idx="192">
                  <c:v>3.8600000000000002E-2</c:v>
                </c:pt>
                <c:pt idx="193">
                  <c:v>3.8800000000000001E-2</c:v>
                </c:pt>
                <c:pt idx="194">
                  <c:v>3.9E-2</c:v>
                </c:pt>
                <c:pt idx="195">
                  <c:v>3.9199999999999999E-2</c:v>
                </c:pt>
                <c:pt idx="196">
                  <c:v>3.9399999999999998E-2</c:v>
                </c:pt>
                <c:pt idx="197">
                  <c:v>3.9600000000000003E-2</c:v>
                </c:pt>
                <c:pt idx="198">
                  <c:v>3.9800000000000002E-2</c:v>
                </c:pt>
                <c:pt idx="199">
                  <c:v>0.04</c:v>
                </c:pt>
                <c:pt idx="200">
                  <c:v>4.02E-2</c:v>
                </c:pt>
                <c:pt idx="201">
                  <c:v>4.0399999999999998E-2</c:v>
                </c:pt>
                <c:pt idx="202">
                  <c:v>4.0599999999999997E-2</c:v>
                </c:pt>
                <c:pt idx="203">
                  <c:v>4.0800000000000003E-2</c:v>
                </c:pt>
                <c:pt idx="204">
                  <c:v>4.1000000000000002E-2</c:v>
                </c:pt>
                <c:pt idx="205">
                  <c:v>4.1200000000000001E-2</c:v>
                </c:pt>
                <c:pt idx="206">
                  <c:v>4.1399999999999999E-2</c:v>
                </c:pt>
                <c:pt idx="207">
                  <c:v>4.1599999999999998E-2</c:v>
                </c:pt>
                <c:pt idx="208">
                  <c:v>4.1799999999999997E-2</c:v>
                </c:pt>
                <c:pt idx="209">
                  <c:v>4.2000000000000003E-2</c:v>
                </c:pt>
                <c:pt idx="210">
                  <c:v>4.2200000000000001E-2</c:v>
                </c:pt>
                <c:pt idx="211">
                  <c:v>4.24E-2</c:v>
                </c:pt>
                <c:pt idx="212">
                  <c:v>4.2599999999999999E-2</c:v>
                </c:pt>
                <c:pt idx="213">
                  <c:v>4.2799999999999998E-2</c:v>
                </c:pt>
                <c:pt idx="214">
                  <c:v>4.2999999999999997E-2</c:v>
                </c:pt>
                <c:pt idx="215">
                  <c:v>4.3200000000000002E-2</c:v>
                </c:pt>
                <c:pt idx="216">
                  <c:v>4.3400000000000001E-2</c:v>
                </c:pt>
                <c:pt idx="217">
                  <c:v>4.36E-2</c:v>
                </c:pt>
                <c:pt idx="218">
                  <c:v>4.3799999999999999E-2</c:v>
                </c:pt>
                <c:pt idx="219">
                  <c:v>4.3999999999999997E-2</c:v>
                </c:pt>
                <c:pt idx="220">
                  <c:v>4.4200000000000003E-2</c:v>
                </c:pt>
                <c:pt idx="221">
                  <c:v>4.4400000000000002E-2</c:v>
                </c:pt>
                <c:pt idx="222">
                  <c:v>4.4600000000000001E-2</c:v>
                </c:pt>
                <c:pt idx="223">
                  <c:v>4.48E-2</c:v>
                </c:pt>
                <c:pt idx="224">
                  <c:v>4.4999999999999998E-2</c:v>
                </c:pt>
                <c:pt idx="225">
                  <c:v>4.5199999999999997E-2</c:v>
                </c:pt>
                <c:pt idx="226">
                  <c:v>4.5400000000000003E-2</c:v>
                </c:pt>
                <c:pt idx="227">
                  <c:v>4.5600000000000002E-2</c:v>
                </c:pt>
                <c:pt idx="228">
                  <c:v>4.58E-2</c:v>
                </c:pt>
                <c:pt idx="229">
                  <c:v>4.5999999999999999E-2</c:v>
                </c:pt>
                <c:pt idx="230">
                  <c:v>4.6199999999999998E-2</c:v>
                </c:pt>
                <c:pt idx="231">
                  <c:v>4.6399999999999997E-2</c:v>
                </c:pt>
                <c:pt idx="232">
                  <c:v>4.6600000000000003E-2</c:v>
                </c:pt>
                <c:pt idx="233">
                  <c:v>4.6800000000000001E-2</c:v>
                </c:pt>
                <c:pt idx="234">
                  <c:v>4.7E-2</c:v>
                </c:pt>
                <c:pt idx="235">
                  <c:v>4.7199999999999999E-2</c:v>
                </c:pt>
                <c:pt idx="236">
                  <c:v>4.7399999999999998E-2</c:v>
                </c:pt>
                <c:pt idx="237">
                  <c:v>4.7600000000000003E-2</c:v>
                </c:pt>
                <c:pt idx="238">
                  <c:v>4.7800000000000002E-2</c:v>
                </c:pt>
                <c:pt idx="239">
                  <c:v>4.8000000000000001E-2</c:v>
                </c:pt>
                <c:pt idx="240">
                  <c:v>4.82E-2</c:v>
                </c:pt>
                <c:pt idx="241">
                  <c:v>4.8399999999999999E-2</c:v>
                </c:pt>
                <c:pt idx="242">
                  <c:v>4.8599999999999997E-2</c:v>
                </c:pt>
                <c:pt idx="243">
                  <c:v>4.8800000000000003E-2</c:v>
                </c:pt>
                <c:pt idx="244">
                  <c:v>4.9000000000000002E-2</c:v>
                </c:pt>
                <c:pt idx="245">
                  <c:v>4.9200000000000001E-2</c:v>
                </c:pt>
                <c:pt idx="246">
                  <c:v>4.9399999999999999E-2</c:v>
                </c:pt>
                <c:pt idx="247">
                  <c:v>4.9599999999999998E-2</c:v>
                </c:pt>
                <c:pt idx="248">
                  <c:v>4.9799999999999997E-2</c:v>
                </c:pt>
                <c:pt idx="249">
                  <c:v>0.05</c:v>
                </c:pt>
                <c:pt idx="250">
                  <c:v>5.0200000000000002E-2</c:v>
                </c:pt>
                <c:pt idx="251">
                  <c:v>5.04E-2</c:v>
                </c:pt>
                <c:pt idx="252">
                  <c:v>5.0599999999999999E-2</c:v>
                </c:pt>
                <c:pt idx="253">
                  <c:v>5.0799999999999998E-2</c:v>
                </c:pt>
                <c:pt idx="254">
                  <c:v>5.0999999999999997E-2</c:v>
                </c:pt>
                <c:pt idx="255">
                  <c:v>5.1200000000000002E-2</c:v>
                </c:pt>
                <c:pt idx="256">
                  <c:v>5.1400000000000001E-2</c:v>
                </c:pt>
                <c:pt idx="257">
                  <c:v>5.16E-2</c:v>
                </c:pt>
                <c:pt idx="258">
                  <c:v>5.1799999999999999E-2</c:v>
                </c:pt>
                <c:pt idx="259">
                  <c:v>5.1999999999999998E-2</c:v>
                </c:pt>
                <c:pt idx="260">
                  <c:v>5.2200000000000003E-2</c:v>
                </c:pt>
                <c:pt idx="261">
                  <c:v>5.2400000000000002E-2</c:v>
                </c:pt>
                <c:pt idx="262">
                  <c:v>5.2600000000000001E-2</c:v>
                </c:pt>
                <c:pt idx="263">
                  <c:v>5.28E-2</c:v>
                </c:pt>
                <c:pt idx="264">
                  <c:v>5.2999999999999999E-2</c:v>
                </c:pt>
                <c:pt idx="265">
                  <c:v>5.3199999999999997E-2</c:v>
                </c:pt>
                <c:pt idx="266">
                  <c:v>5.3400000000000003E-2</c:v>
                </c:pt>
                <c:pt idx="267">
                  <c:v>5.3600000000000002E-2</c:v>
                </c:pt>
                <c:pt idx="268">
                  <c:v>5.3800000000000001E-2</c:v>
                </c:pt>
                <c:pt idx="269">
                  <c:v>5.3999999999999999E-2</c:v>
                </c:pt>
                <c:pt idx="270">
                  <c:v>5.4199999999999998E-2</c:v>
                </c:pt>
                <c:pt idx="271">
                  <c:v>5.4399999999999997E-2</c:v>
                </c:pt>
                <c:pt idx="272">
                  <c:v>5.4600000000000003E-2</c:v>
                </c:pt>
                <c:pt idx="273">
                  <c:v>5.4800000000000001E-2</c:v>
                </c:pt>
                <c:pt idx="274">
                  <c:v>5.5E-2</c:v>
                </c:pt>
                <c:pt idx="275">
                  <c:v>5.5199999999999999E-2</c:v>
                </c:pt>
                <c:pt idx="276">
                  <c:v>5.5399999999999998E-2</c:v>
                </c:pt>
                <c:pt idx="277">
                  <c:v>5.5599999999999997E-2</c:v>
                </c:pt>
                <c:pt idx="278">
                  <c:v>5.5800000000000002E-2</c:v>
                </c:pt>
                <c:pt idx="279">
                  <c:v>5.6000000000000001E-2</c:v>
                </c:pt>
                <c:pt idx="280">
                  <c:v>5.62E-2</c:v>
                </c:pt>
                <c:pt idx="281">
                  <c:v>5.6399999999999999E-2</c:v>
                </c:pt>
                <c:pt idx="282">
                  <c:v>5.6599999999999998E-2</c:v>
                </c:pt>
                <c:pt idx="283">
                  <c:v>5.6800000000000003E-2</c:v>
                </c:pt>
                <c:pt idx="284">
                  <c:v>5.7000000000000002E-2</c:v>
                </c:pt>
                <c:pt idx="285">
                  <c:v>5.7200000000000001E-2</c:v>
                </c:pt>
                <c:pt idx="286">
                  <c:v>5.74E-2</c:v>
                </c:pt>
                <c:pt idx="287">
                  <c:v>5.7599999999999998E-2</c:v>
                </c:pt>
                <c:pt idx="288">
                  <c:v>5.7799999999999997E-2</c:v>
                </c:pt>
                <c:pt idx="289">
                  <c:v>5.8000000000000003E-2</c:v>
                </c:pt>
                <c:pt idx="290">
                  <c:v>5.8200000000000002E-2</c:v>
                </c:pt>
                <c:pt idx="291">
                  <c:v>5.8400000000000001E-2</c:v>
                </c:pt>
                <c:pt idx="292">
                  <c:v>5.8599999999999999E-2</c:v>
                </c:pt>
                <c:pt idx="293">
                  <c:v>5.8799999999999998E-2</c:v>
                </c:pt>
                <c:pt idx="294">
                  <c:v>5.8999999999999997E-2</c:v>
                </c:pt>
                <c:pt idx="295">
                  <c:v>5.9200000000000003E-2</c:v>
                </c:pt>
                <c:pt idx="296">
                  <c:v>5.9400000000000001E-2</c:v>
                </c:pt>
                <c:pt idx="297">
                  <c:v>5.96E-2</c:v>
                </c:pt>
                <c:pt idx="298">
                  <c:v>5.9799999999999999E-2</c:v>
                </c:pt>
                <c:pt idx="299">
                  <c:v>0.06</c:v>
                </c:pt>
                <c:pt idx="300">
                  <c:v>6.0199999999999997E-2</c:v>
                </c:pt>
                <c:pt idx="301">
                  <c:v>6.0400000000000002E-2</c:v>
                </c:pt>
                <c:pt idx="302">
                  <c:v>6.0600000000000001E-2</c:v>
                </c:pt>
                <c:pt idx="303">
                  <c:v>6.08E-2</c:v>
                </c:pt>
                <c:pt idx="304">
                  <c:v>6.0999999999999999E-2</c:v>
                </c:pt>
                <c:pt idx="305">
                  <c:v>6.1199999999999997E-2</c:v>
                </c:pt>
                <c:pt idx="306">
                  <c:v>6.1400000000000003E-2</c:v>
                </c:pt>
                <c:pt idx="307">
                  <c:v>6.1600000000000002E-2</c:v>
                </c:pt>
                <c:pt idx="308">
                  <c:v>6.1800000000000001E-2</c:v>
                </c:pt>
                <c:pt idx="309">
                  <c:v>6.2E-2</c:v>
                </c:pt>
                <c:pt idx="310">
                  <c:v>6.2199999999999998E-2</c:v>
                </c:pt>
                <c:pt idx="311">
                  <c:v>6.2399999999999997E-2</c:v>
                </c:pt>
                <c:pt idx="312">
                  <c:v>6.2600000000000003E-2</c:v>
                </c:pt>
                <c:pt idx="313">
                  <c:v>6.2799999999999995E-2</c:v>
                </c:pt>
                <c:pt idx="314">
                  <c:v>6.3E-2</c:v>
                </c:pt>
                <c:pt idx="315">
                  <c:v>6.3200000000000006E-2</c:v>
                </c:pt>
                <c:pt idx="316">
                  <c:v>6.3399999999999998E-2</c:v>
                </c:pt>
                <c:pt idx="317">
                  <c:v>6.3600000000000004E-2</c:v>
                </c:pt>
                <c:pt idx="318">
                  <c:v>6.3799999999999996E-2</c:v>
                </c:pt>
                <c:pt idx="319">
                  <c:v>6.4000000000000001E-2</c:v>
                </c:pt>
                <c:pt idx="320">
                  <c:v>6.4199999999999993E-2</c:v>
                </c:pt>
                <c:pt idx="321">
                  <c:v>6.4399999999999999E-2</c:v>
                </c:pt>
                <c:pt idx="322">
                  <c:v>6.4600000000000005E-2</c:v>
                </c:pt>
                <c:pt idx="323">
                  <c:v>6.4799999999999996E-2</c:v>
                </c:pt>
                <c:pt idx="324">
                  <c:v>6.5000000000000002E-2</c:v>
                </c:pt>
                <c:pt idx="325">
                  <c:v>6.5199999999999994E-2</c:v>
                </c:pt>
                <c:pt idx="326">
                  <c:v>6.54E-2</c:v>
                </c:pt>
                <c:pt idx="327">
                  <c:v>6.5600000000000006E-2</c:v>
                </c:pt>
                <c:pt idx="328">
                  <c:v>6.5799999999999997E-2</c:v>
                </c:pt>
                <c:pt idx="329">
                  <c:v>6.6000000000000003E-2</c:v>
                </c:pt>
                <c:pt idx="330">
                  <c:v>6.6199999999999995E-2</c:v>
                </c:pt>
                <c:pt idx="331">
                  <c:v>6.6400000000000001E-2</c:v>
                </c:pt>
                <c:pt idx="332">
                  <c:v>6.6600000000000006E-2</c:v>
                </c:pt>
                <c:pt idx="333">
                  <c:v>6.6799999999999998E-2</c:v>
                </c:pt>
                <c:pt idx="334">
                  <c:v>6.7000000000000004E-2</c:v>
                </c:pt>
                <c:pt idx="335">
                  <c:v>6.7199999999999996E-2</c:v>
                </c:pt>
                <c:pt idx="336">
                  <c:v>6.7400000000000002E-2</c:v>
                </c:pt>
                <c:pt idx="337">
                  <c:v>6.7599999999999993E-2</c:v>
                </c:pt>
                <c:pt idx="338">
                  <c:v>6.7799999999999999E-2</c:v>
                </c:pt>
                <c:pt idx="339">
                  <c:v>6.8000000000000005E-2</c:v>
                </c:pt>
                <c:pt idx="340">
                  <c:v>6.8199999999999997E-2</c:v>
                </c:pt>
                <c:pt idx="341">
                  <c:v>6.8400000000000002E-2</c:v>
                </c:pt>
                <c:pt idx="342">
                  <c:v>6.8599999999999994E-2</c:v>
                </c:pt>
                <c:pt idx="343">
                  <c:v>6.88E-2</c:v>
                </c:pt>
                <c:pt idx="344">
                  <c:v>6.9000000000000006E-2</c:v>
                </c:pt>
                <c:pt idx="345">
                  <c:v>6.9199999999999998E-2</c:v>
                </c:pt>
                <c:pt idx="346">
                  <c:v>6.9400000000000003E-2</c:v>
                </c:pt>
                <c:pt idx="347">
                  <c:v>6.9599999999999995E-2</c:v>
                </c:pt>
                <c:pt idx="348">
                  <c:v>6.9800000000000001E-2</c:v>
                </c:pt>
                <c:pt idx="349">
                  <c:v>7.0000000000000007E-2</c:v>
                </c:pt>
                <c:pt idx="350">
                  <c:v>7.0199999999999999E-2</c:v>
                </c:pt>
                <c:pt idx="351">
                  <c:v>7.0400000000000004E-2</c:v>
                </c:pt>
                <c:pt idx="352">
                  <c:v>7.0599999999999996E-2</c:v>
                </c:pt>
                <c:pt idx="353">
                  <c:v>7.0800000000000002E-2</c:v>
                </c:pt>
                <c:pt idx="354">
                  <c:v>7.0999999999999994E-2</c:v>
                </c:pt>
                <c:pt idx="355">
                  <c:v>7.1199999999999999E-2</c:v>
                </c:pt>
                <c:pt idx="356">
                  <c:v>7.1400000000000005E-2</c:v>
                </c:pt>
                <c:pt idx="357">
                  <c:v>7.1599999999999997E-2</c:v>
                </c:pt>
                <c:pt idx="358">
                  <c:v>7.1800000000000003E-2</c:v>
                </c:pt>
                <c:pt idx="359">
                  <c:v>7.1999999999999995E-2</c:v>
                </c:pt>
                <c:pt idx="360">
                  <c:v>7.22E-2</c:v>
                </c:pt>
                <c:pt idx="361">
                  <c:v>7.2400000000000006E-2</c:v>
                </c:pt>
                <c:pt idx="362">
                  <c:v>7.2599999999999998E-2</c:v>
                </c:pt>
                <c:pt idx="363">
                  <c:v>7.2800000000000004E-2</c:v>
                </c:pt>
                <c:pt idx="364">
                  <c:v>7.2999999999999995E-2</c:v>
                </c:pt>
                <c:pt idx="365">
                  <c:v>7.3200000000000001E-2</c:v>
                </c:pt>
                <c:pt idx="366">
                  <c:v>7.3400000000000007E-2</c:v>
                </c:pt>
                <c:pt idx="367">
                  <c:v>7.3599999999999999E-2</c:v>
                </c:pt>
                <c:pt idx="368">
                  <c:v>7.3800000000000004E-2</c:v>
                </c:pt>
                <c:pt idx="369">
                  <c:v>7.3999999999999996E-2</c:v>
                </c:pt>
                <c:pt idx="370">
                  <c:v>7.4200000000000002E-2</c:v>
                </c:pt>
                <c:pt idx="371">
                  <c:v>7.4399999999999994E-2</c:v>
                </c:pt>
                <c:pt idx="372">
                  <c:v>7.46E-2</c:v>
                </c:pt>
                <c:pt idx="373">
                  <c:v>7.4800000000000005E-2</c:v>
                </c:pt>
                <c:pt idx="374">
                  <c:v>7.4999999999999997E-2</c:v>
                </c:pt>
                <c:pt idx="375">
                  <c:v>7.5200000000000003E-2</c:v>
                </c:pt>
                <c:pt idx="376">
                  <c:v>7.5399999999999995E-2</c:v>
                </c:pt>
                <c:pt idx="377">
                  <c:v>7.5600000000000001E-2</c:v>
                </c:pt>
                <c:pt idx="378">
                  <c:v>7.5800000000000006E-2</c:v>
                </c:pt>
                <c:pt idx="379">
                  <c:v>7.5999999999999998E-2</c:v>
                </c:pt>
                <c:pt idx="380">
                  <c:v>7.6200000000000004E-2</c:v>
                </c:pt>
                <c:pt idx="381">
                  <c:v>7.6399999999999996E-2</c:v>
                </c:pt>
                <c:pt idx="382">
                  <c:v>7.6600000000000001E-2</c:v>
                </c:pt>
                <c:pt idx="383">
                  <c:v>7.6799999999999993E-2</c:v>
                </c:pt>
                <c:pt idx="384">
                  <c:v>7.6999999999999999E-2</c:v>
                </c:pt>
                <c:pt idx="385">
                  <c:v>7.7200000000000005E-2</c:v>
                </c:pt>
                <c:pt idx="386">
                  <c:v>7.7399999999999997E-2</c:v>
                </c:pt>
                <c:pt idx="387">
                  <c:v>7.7600000000000002E-2</c:v>
                </c:pt>
                <c:pt idx="388">
                  <c:v>7.7799999999999994E-2</c:v>
                </c:pt>
                <c:pt idx="389">
                  <c:v>7.8E-2</c:v>
                </c:pt>
                <c:pt idx="390">
                  <c:v>7.8200000000000006E-2</c:v>
                </c:pt>
                <c:pt idx="391">
                  <c:v>7.8399999999999997E-2</c:v>
                </c:pt>
                <c:pt idx="392">
                  <c:v>7.8600000000000003E-2</c:v>
                </c:pt>
                <c:pt idx="393">
                  <c:v>7.8799999999999995E-2</c:v>
                </c:pt>
                <c:pt idx="394">
                  <c:v>7.9000000000000001E-2</c:v>
                </c:pt>
                <c:pt idx="395">
                  <c:v>7.9200000000000007E-2</c:v>
                </c:pt>
                <c:pt idx="396">
                  <c:v>7.9399999999999998E-2</c:v>
                </c:pt>
                <c:pt idx="397">
                  <c:v>7.9600000000000004E-2</c:v>
                </c:pt>
                <c:pt idx="398">
                  <c:v>7.9799999999999996E-2</c:v>
                </c:pt>
                <c:pt idx="399">
                  <c:v>0.08</c:v>
                </c:pt>
                <c:pt idx="400">
                  <c:v>8.0199999999999994E-2</c:v>
                </c:pt>
                <c:pt idx="401">
                  <c:v>8.0399999999999999E-2</c:v>
                </c:pt>
                <c:pt idx="402">
                  <c:v>8.0600000000000005E-2</c:v>
                </c:pt>
                <c:pt idx="403">
                  <c:v>8.0799999999999997E-2</c:v>
                </c:pt>
                <c:pt idx="404">
                  <c:v>8.1000000000000003E-2</c:v>
                </c:pt>
                <c:pt idx="405">
                  <c:v>8.1199999999999994E-2</c:v>
                </c:pt>
                <c:pt idx="406">
                  <c:v>8.14E-2</c:v>
                </c:pt>
                <c:pt idx="407">
                  <c:v>8.1600000000000006E-2</c:v>
                </c:pt>
                <c:pt idx="408">
                  <c:v>8.1799999999999998E-2</c:v>
                </c:pt>
                <c:pt idx="409">
                  <c:v>8.2000000000000003E-2</c:v>
                </c:pt>
                <c:pt idx="410">
                  <c:v>8.2199999999999995E-2</c:v>
                </c:pt>
                <c:pt idx="411">
                  <c:v>8.2400000000000001E-2</c:v>
                </c:pt>
                <c:pt idx="412">
                  <c:v>8.2600000000000007E-2</c:v>
                </c:pt>
                <c:pt idx="413">
                  <c:v>8.2799999999999999E-2</c:v>
                </c:pt>
                <c:pt idx="414">
                  <c:v>8.3000000000000004E-2</c:v>
                </c:pt>
                <c:pt idx="415">
                  <c:v>8.3199999999999996E-2</c:v>
                </c:pt>
                <c:pt idx="416">
                  <c:v>8.3400000000000002E-2</c:v>
                </c:pt>
                <c:pt idx="417">
                  <c:v>8.3599999999999994E-2</c:v>
                </c:pt>
                <c:pt idx="418">
                  <c:v>8.3799999999999999E-2</c:v>
                </c:pt>
                <c:pt idx="419">
                  <c:v>8.4000000000000005E-2</c:v>
                </c:pt>
                <c:pt idx="420">
                  <c:v>8.4199999999999997E-2</c:v>
                </c:pt>
                <c:pt idx="421">
                  <c:v>8.4400000000000003E-2</c:v>
                </c:pt>
                <c:pt idx="422">
                  <c:v>8.4599999999999995E-2</c:v>
                </c:pt>
                <c:pt idx="423">
                  <c:v>8.48E-2</c:v>
                </c:pt>
                <c:pt idx="424">
                  <c:v>8.5000000000000006E-2</c:v>
                </c:pt>
                <c:pt idx="425">
                  <c:v>8.5199999999999998E-2</c:v>
                </c:pt>
                <c:pt idx="426">
                  <c:v>8.5400000000000004E-2</c:v>
                </c:pt>
                <c:pt idx="427">
                  <c:v>8.5599999999999996E-2</c:v>
                </c:pt>
                <c:pt idx="428">
                  <c:v>8.5800000000000001E-2</c:v>
                </c:pt>
                <c:pt idx="429">
                  <c:v>8.5999999999999993E-2</c:v>
                </c:pt>
                <c:pt idx="430">
                  <c:v>8.6199999999999999E-2</c:v>
                </c:pt>
                <c:pt idx="431">
                  <c:v>8.6400000000000005E-2</c:v>
                </c:pt>
                <c:pt idx="432">
                  <c:v>8.6599999999999996E-2</c:v>
                </c:pt>
                <c:pt idx="433">
                  <c:v>8.6800000000000002E-2</c:v>
                </c:pt>
                <c:pt idx="434">
                  <c:v>8.6999999999999994E-2</c:v>
                </c:pt>
                <c:pt idx="435">
                  <c:v>8.72E-2</c:v>
                </c:pt>
                <c:pt idx="436">
                  <c:v>8.7400000000000005E-2</c:v>
                </c:pt>
                <c:pt idx="437">
                  <c:v>8.7599999999999997E-2</c:v>
                </c:pt>
                <c:pt idx="438">
                  <c:v>8.7800000000000003E-2</c:v>
                </c:pt>
                <c:pt idx="439">
                  <c:v>8.7999999999999995E-2</c:v>
                </c:pt>
                <c:pt idx="440">
                  <c:v>8.8200000000000001E-2</c:v>
                </c:pt>
                <c:pt idx="441">
                  <c:v>8.8400000000000006E-2</c:v>
                </c:pt>
                <c:pt idx="442">
                  <c:v>8.8599999999999998E-2</c:v>
                </c:pt>
                <c:pt idx="443">
                  <c:v>8.8800000000000004E-2</c:v>
                </c:pt>
                <c:pt idx="444">
                  <c:v>8.8999999999999996E-2</c:v>
                </c:pt>
                <c:pt idx="445">
                  <c:v>8.9200000000000002E-2</c:v>
                </c:pt>
                <c:pt idx="446">
                  <c:v>8.9399999999999993E-2</c:v>
                </c:pt>
                <c:pt idx="447">
                  <c:v>8.9599999999999999E-2</c:v>
                </c:pt>
                <c:pt idx="448">
                  <c:v>8.9800000000000005E-2</c:v>
                </c:pt>
                <c:pt idx="449">
                  <c:v>0.09</c:v>
                </c:pt>
                <c:pt idx="450">
                  <c:v>9.0200000000000002E-2</c:v>
                </c:pt>
                <c:pt idx="451">
                  <c:v>9.0399999999999994E-2</c:v>
                </c:pt>
                <c:pt idx="452">
                  <c:v>9.06E-2</c:v>
                </c:pt>
                <c:pt idx="453">
                  <c:v>9.0800000000000006E-2</c:v>
                </c:pt>
                <c:pt idx="454">
                  <c:v>9.0999999999999998E-2</c:v>
                </c:pt>
                <c:pt idx="455">
                  <c:v>9.1200000000000003E-2</c:v>
                </c:pt>
                <c:pt idx="456">
                  <c:v>9.1399999999999995E-2</c:v>
                </c:pt>
                <c:pt idx="457">
                  <c:v>9.1600000000000001E-2</c:v>
                </c:pt>
                <c:pt idx="458">
                  <c:v>9.1800000000000007E-2</c:v>
                </c:pt>
                <c:pt idx="459">
                  <c:v>9.1999999999999998E-2</c:v>
                </c:pt>
                <c:pt idx="460">
                  <c:v>9.2200000000000004E-2</c:v>
                </c:pt>
                <c:pt idx="461">
                  <c:v>9.2399999999999996E-2</c:v>
                </c:pt>
                <c:pt idx="462">
                  <c:v>9.2600000000000002E-2</c:v>
                </c:pt>
                <c:pt idx="463">
                  <c:v>9.2799999999999994E-2</c:v>
                </c:pt>
                <c:pt idx="464">
                  <c:v>9.2999999999999999E-2</c:v>
                </c:pt>
                <c:pt idx="465">
                  <c:v>9.3200000000000005E-2</c:v>
                </c:pt>
                <c:pt idx="466">
                  <c:v>9.3399999999999997E-2</c:v>
                </c:pt>
                <c:pt idx="467">
                  <c:v>9.3600000000000003E-2</c:v>
                </c:pt>
                <c:pt idx="468">
                  <c:v>9.3799999999999994E-2</c:v>
                </c:pt>
                <c:pt idx="469">
                  <c:v>9.4E-2</c:v>
                </c:pt>
                <c:pt idx="470">
                  <c:v>9.4200000000000006E-2</c:v>
                </c:pt>
                <c:pt idx="471">
                  <c:v>9.4399999999999998E-2</c:v>
                </c:pt>
                <c:pt idx="472">
                  <c:v>9.4600000000000004E-2</c:v>
                </c:pt>
                <c:pt idx="473">
                  <c:v>9.4799999999999995E-2</c:v>
                </c:pt>
                <c:pt idx="474">
                  <c:v>9.5000000000000001E-2</c:v>
                </c:pt>
                <c:pt idx="475">
                  <c:v>9.5200000000000007E-2</c:v>
                </c:pt>
                <c:pt idx="476">
                  <c:v>9.5399999999999999E-2</c:v>
                </c:pt>
                <c:pt idx="477">
                  <c:v>9.5600000000000004E-2</c:v>
                </c:pt>
                <c:pt idx="478">
                  <c:v>9.5799999999999996E-2</c:v>
                </c:pt>
                <c:pt idx="479">
                  <c:v>9.6000000000000002E-2</c:v>
                </c:pt>
                <c:pt idx="480">
                  <c:v>9.6199999999999994E-2</c:v>
                </c:pt>
                <c:pt idx="481">
                  <c:v>9.64E-2</c:v>
                </c:pt>
                <c:pt idx="482">
                  <c:v>9.6600000000000005E-2</c:v>
                </c:pt>
                <c:pt idx="483">
                  <c:v>9.6799999999999997E-2</c:v>
                </c:pt>
                <c:pt idx="484">
                  <c:v>9.7000000000000003E-2</c:v>
                </c:pt>
                <c:pt idx="485">
                  <c:v>9.7199999999999995E-2</c:v>
                </c:pt>
                <c:pt idx="486">
                  <c:v>9.74E-2</c:v>
                </c:pt>
                <c:pt idx="487">
                  <c:v>9.7600000000000006E-2</c:v>
                </c:pt>
                <c:pt idx="488">
                  <c:v>9.7799999999999998E-2</c:v>
                </c:pt>
                <c:pt idx="489">
                  <c:v>9.8000000000000004E-2</c:v>
                </c:pt>
                <c:pt idx="490">
                  <c:v>9.8199999999999996E-2</c:v>
                </c:pt>
                <c:pt idx="491">
                  <c:v>9.8400000000000001E-2</c:v>
                </c:pt>
                <c:pt idx="492">
                  <c:v>9.8599999999999993E-2</c:v>
                </c:pt>
                <c:pt idx="493">
                  <c:v>9.8799999999999999E-2</c:v>
                </c:pt>
                <c:pt idx="494">
                  <c:v>9.9000000000000005E-2</c:v>
                </c:pt>
                <c:pt idx="495">
                  <c:v>9.9199999999999997E-2</c:v>
                </c:pt>
                <c:pt idx="496">
                  <c:v>9.9400000000000002E-2</c:v>
                </c:pt>
                <c:pt idx="497">
                  <c:v>9.9599999999999994E-2</c:v>
                </c:pt>
                <c:pt idx="498">
                  <c:v>9.98E-2</c:v>
                </c:pt>
                <c:pt idx="499">
                  <c:v>0.1</c:v>
                </c:pt>
                <c:pt idx="500">
                  <c:v>0.1002</c:v>
                </c:pt>
                <c:pt idx="501">
                  <c:v>0.1004</c:v>
                </c:pt>
                <c:pt idx="502">
                  <c:v>0.10059999999999999</c:v>
                </c:pt>
                <c:pt idx="503">
                  <c:v>0.1008</c:v>
                </c:pt>
                <c:pt idx="504">
                  <c:v>0.10100000000000001</c:v>
                </c:pt>
                <c:pt idx="505">
                  <c:v>0.1012</c:v>
                </c:pt>
                <c:pt idx="506">
                  <c:v>0.1014</c:v>
                </c:pt>
                <c:pt idx="507">
                  <c:v>0.1016</c:v>
                </c:pt>
                <c:pt idx="508">
                  <c:v>0.1018</c:v>
                </c:pt>
                <c:pt idx="509">
                  <c:v>0.10199999999999999</c:v>
                </c:pt>
                <c:pt idx="510">
                  <c:v>0.1022</c:v>
                </c:pt>
                <c:pt idx="511">
                  <c:v>0.1024</c:v>
                </c:pt>
                <c:pt idx="512">
                  <c:v>0.1026</c:v>
                </c:pt>
                <c:pt idx="513">
                  <c:v>0.1028</c:v>
                </c:pt>
                <c:pt idx="514">
                  <c:v>0.10299999999999999</c:v>
                </c:pt>
                <c:pt idx="515">
                  <c:v>0.1032</c:v>
                </c:pt>
                <c:pt idx="516">
                  <c:v>0.10340000000000001</c:v>
                </c:pt>
                <c:pt idx="517">
                  <c:v>0.1036</c:v>
                </c:pt>
                <c:pt idx="518">
                  <c:v>0.1038</c:v>
                </c:pt>
                <c:pt idx="519">
                  <c:v>0.104</c:v>
                </c:pt>
                <c:pt idx="520">
                  <c:v>0.1042</c:v>
                </c:pt>
                <c:pt idx="521">
                  <c:v>0.10440000000000001</c:v>
                </c:pt>
                <c:pt idx="522">
                  <c:v>0.1046</c:v>
                </c:pt>
                <c:pt idx="523">
                  <c:v>0.1048</c:v>
                </c:pt>
                <c:pt idx="524">
                  <c:v>0.105</c:v>
                </c:pt>
                <c:pt idx="525">
                  <c:v>0.1052</c:v>
                </c:pt>
                <c:pt idx="526">
                  <c:v>0.10539999999999999</c:v>
                </c:pt>
                <c:pt idx="527">
                  <c:v>0.1056</c:v>
                </c:pt>
                <c:pt idx="528">
                  <c:v>0.10580000000000001</c:v>
                </c:pt>
                <c:pt idx="529">
                  <c:v>0.106</c:v>
                </c:pt>
                <c:pt idx="530">
                  <c:v>0.1062</c:v>
                </c:pt>
                <c:pt idx="531">
                  <c:v>0.10639999999999999</c:v>
                </c:pt>
                <c:pt idx="532">
                  <c:v>0.1066</c:v>
                </c:pt>
                <c:pt idx="533">
                  <c:v>0.10680000000000001</c:v>
                </c:pt>
                <c:pt idx="534">
                  <c:v>0.107</c:v>
                </c:pt>
                <c:pt idx="535">
                  <c:v>0.1072</c:v>
                </c:pt>
                <c:pt idx="536">
                  <c:v>0.1074</c:v>
                </c:pt>
                <c:pt idx="537">
                  <c:v>0.1076</c:v>
                </c:pt>
                <c:pt idx="538">
                  <c:v>0.10780000000000001</c:v>
                </c:pt>
                <c:pt idx="539">
                  <c:v>0.108</c:v>
                </c:pt>
                <c:pt idx="540">
                  <c:v>0.1082</c:v>
                </c:pt>
                <c:pt idx="541">
                  <c:v>0.1084</c:v>
                </c:pt>
                <c:pt idx="542">
                  <c:v>0.1086</c:v>
                </c:pt>
                <c:pt idx="543">
                  <c:v>0.10879999999999999</c:v>
                </c:pt>
                <c:pt idx="544">
                  <c:v>0.109</c:v>
                </c:pt>
                <c:pt idx="545">
                  <c:v>0.10920000000000001</c:v>
                </c:pt>
                <c:pt idx="546">
                  <c:v>0.1094</c:v>
                </c:pt>
                <c:pt idx="547">
                  <c:v>0.1096</c:v>
                </c:pt>
                <c:pt idx="548">
                  <c:v>0.10979999999999999</c:v>
                </c:pt>
                <c:pt idx="549">
                  <c:v>0.11</c:v>
                </c:pt>
                <c:pt idx="550">
                  <c:v>0.11020000000000001</c:v>
                </c:pt>
                <c:pt idx="551">
                  <c:v>0.1104</c:v>
                </c:pt>
                <c:pt idx="552">
                  <c:v>0.1106</c:v>
                </c:pt>
                <c:pt idx="553">
                  <c:v>0.1108</c:v>
                </c:pt>
                <c:pt idx="554">
                  <c:v>0.111</c:v>
                </c:pt>
                <c:pt idx="555">
                  <c:v>0.11119999999999999</c:v>
                </c:pt>
                <c:pt idx="556">
                  <c:v>0.1114</c:v>
                </c:pt>
                <c:pt idx="557">
                  <c:v>0.1116</c:v>
                </c:pt>
                <c:pt idx="558">
                  <c:v>0.1118</c:v>
                </c:pt>
                <c:pt idx="559">
                  <c:v>0.112</c:v>
                </c:pt>
                <c:pt idx="560">
                  <c:v>0.11219999999999999</c:v>
                </c:pt>
                <c:pt idx="561">
                  <c:v>0.1124</c:v>
                </c:pt>
                <c:pt idx="562">
                  <c:v>0.11260000000000001</c:v>
                </c:pt>
                <c:pt idx="563">
                  <c:v>0.1128</c:v>
                </c:pt>
                <c:pt idx="564">
                  <c:v>0.113</c:v>
                </c:pt>
                <c:pt idx="565">
                  <c:v>0.1132</c:v>
                </c:pt>
                <c:pt idx="566">
                  <c:v>0.1134</c:v>
                </c:pt>
                <c:pt idx="567">
                  <c:v>0.11360000000000001</c:v>
                </c:pt>
                <c:pt idx="568">
                  <c:v>0.1138</c:v>
                </c:pt>
                <c:pt idx="569">
                  <c:v>0.114</c:v>
                </c:pt>
                <c:pt idx="570">
                  <c:v>0.1142</c:v>
                </c:pt>
                <c:pt idx="571">
                  <c:v>0.1144</c:v>
                </c:pt>
                <c:pt idx="572">
                  <c:v>0.11459999999999999</c:v>
                </c:pt>
                <c:pt idx="573">
                  <c:v>0.1148</c:v>
                </c:pt>
                <c:pt idx="574">
                  <c:v>0.115</c:v>
                </c:pt>
                <c:pt idx="575">
                  <c:v>0.1152</c:v>
                </c:pt>
                <c:pt idx="576">
                  <c:v>0.1154</c:v>
                </c:pt>
                <c:pt idx="577">
                  <c:v>0.11559999999999999</c:v>
                </c:pt>
                <c:pt idx="578">
                  <c:v>0.1158</c:v>
                </c:pt>
                <c:pt idx="579">
                  <c:v>0.11600000000000001</c:v>
                </c:pt>
                <c:pt idx="580">
                  <c:v>0.1162</c:v>
                </c:pt>
                <c:pt idx="581">
                  <c:v>0.1164</c:v>
                </c:pt>
                <c:pt idx="582">
                  <c:v>0.1166</c:v>
                </c:pt>
                <c:pt idx="583">
                  <c:v>0.1168</c:v>
                </c:pt>
                <c:pt idx="584">
                  <c:v>0.11700000000000001</c:v>
                </c:pt>
                <c:pt idx="585">
                  <c:v>0.1172</c:v>
                </c:pt>
                <c:pt idx="586">
                  <c:v>0.1174</c:v>
                </c:pt>
                <c:pt idx="587">
                  <c:v>0.1176</c:v>
                </c:pt>
                <c:pt idx="588">
                  <c:v>0.1178</c:v>
                </c:pt>
                <c:pt idx="589">
                  <c:v>0.11799999999999999</c:v>
                </c:pt>
                <c:pt idx="590">
                  <c:v>0.1182</c:v>
                </c:pt>
                <c:pt idx="591">
                  <c:v>0.11840000000000001</c:v>
                </c:pt>
                <c:pt idx="592">
                  <c:v>0.1186</c:v>
                </c:pt>
                <c:pt idx="593">
                  <c:v>0.1188</c:v>
                </c:pt>
                <c:pt idx="594">
                  <c:v>0.11899999999999999</c:v>
                </c:pt>
                <c:pt idx="595">
                  <c:v>0.1192</c:v>
                </c:pt>
                <c:pt idx="596">
                  <c:v>0.11940000000000001</c:v>
                </c:pt>
                <c:pt idx="597">
                  <c:v>0.1196</c:v>
                </c:pt>
                <c:pt idx="598">
                  <c:v>0.1198</c:v>
                </c:pt>
                <c:pt idx="599">
                  <c:v>0.12</c:v>
                </c:pt>
                <c:pt idx="600">
                  <c:v>0.1202</c:v>
                </c:pt>
                <c:pt idx="601">
                  <c:v>0.12039999999999999</c:v>
                </c:pt>
                <c:pt idx="602">
                  <c:v>0.1206</c:v>
                </c:pt>
                <c:pt idx="603">
                  <c:v>0.1208</c:v>
                </c:pt>
                <c:pt idx="604">
                  <c:v>0.121</c:v>
                </c:pt>
                <c:pt idx="605">
                  <c:v>0.1212</c:v>
                </c:pt>
                <c:pt idx="606">
                  <c:v>0.12139999999999999</c:v>
                </c:pt>
                <c:pt idx="607">
                  <c:v>0.1216</c:v>
                </c:pt>
                <c:pt idx="608">
                  <c:v>0.12180000000000001</c:v>
                </c:pt>
                <c:pt idx="609">
                  <c:v>0.122</c:v>
                </c:pt>
                <c:pt idx="610">
                  <c:v>0.1222</c:v>
                </c:pt>
                <c:pt idx="611">
                  <c:v>0.12239999999999999</c:v>
                </c:pt>
                <c:pt idx="612">
                  <c:v>0.1226</c:v>
                </c:pt>
                <c:pt idx="613">
                  <c:v>0.12280000000000001</c:v>
                </c:pt>
                <c:pt idx="614">
                  <c:v>0.123</c:v>
                </c:pt>
                <c:pt idx="615">
                  <c:v>0.1232</c:v>
                </c:pt>
                <c:pt idx="616">
                  <c:v>0.1234</c:v>
                </c:pt>
                <c:pt idx="617">
                  <c:v>0.1236</c:v>
                </c:pt>
                <c:pt idx="618">
                  <c:v>0.12379999999999999</c:v>
                </c:pt>
                <c:pt idx="619">
                  <c:v>0.124</c:v>
                </c:pt>
                <c:pt idx="620">
                  <c:v>0.1242</c:v>
                </c:pt>
                <c:pt idx="621">
                  <c:v>0.1244</c:v>
                </c:pt>
                <c:pt idx="622">
                  <c:v>0.1246</c:v>
                </c:pt>
                <c:pt idx="623">
                  <c:v>0.12479999999999999</c:v>
                </c:pt>
                <c:pt idx="624">
                  <c:v>0.125</c:v>
                </c:pt>
                <c:pt idx="625">
                  <c:v>0.12520000000000001</c:v>
                </c:pt>
                <c:pt idx="626">
                  <c:v>0.12540000000000001</c:v>
                </c:pt>
                <c:pt idx="627">
                  <c:v>0.12559999999999999</c:v>
                </c:pt>
                <c:pt idx="628">
                  <c:v>0.1258</c:v>
                </c:pt>
                <c:pt idx="629">
                  <c:v>0.126</c:v>
                </c:pt>
                <c:pt idx="630">
                  <c:v>0.12620000000000001</c:v>
                </c:pt>
                <c:pt idx="631">
                  <c:v>0.12640000000000001</c:v>
                </c:pt>
                <c:pt idx="632">
                  <c:v>0.12659999999999999</c:v>
                </c:pt>
                <c:pt idx="633">
                  <c:v>0.1268</c:v>
                </c:pt>
                <c:pt idx="634">
                  <c:v>0.127</c:v>
                </c:pt>
                <c:pt idx="635">
                  <c:v>0.12720000000000001</c:v>
                </c:pt>
                <c:pt idx="636">
                  <c:v>0.12740000000000001</c:v>
                </c:pt>
                <c:pt idx="637">
                  <c:v>0.12759999999999999</c:v>
                </c:pt>
                <c:pt idx="638">
                  <c:v>0.1278</c:v>
                </c:pt>
                <c:pt idx="639">
                  <c:v>0.128</c:v>
                </c:pt>
                <c:pt idx="640">
                  <c:v>0.12820000000000001</c:v>
                </c:pt>
                <c:pt idx="641">
                  <c:v>0.12839999999999999</c:v>
                </c:pt>
                <c:pt idx="642">
                  <c:v>0.12859999999999999</c:v>
                </c:pt>
                <c:pt idx="643">
                  <c:v>0.1288</c:v>
                </c:pt>
                <c:pt idx="644">
                  <c:v>0.129</c:v>
                </c:pt>
                <c:pt idx="645">
                  <c:v>0.12920000000000001</c:v>
                </c:pt>
                <c:pt idx="646">
                  <c:v>0.12939999999999999</c:v>
                </c:pt>
                <c:pt idx="647">
                  <c:v>0.12959999999999999</c:v>
                </c:pt>
                <c:pt idx="648">
                  <c:v>0.1298</c:v>
                </c:pt>
                <c:pt idx="649">
                  <c:v>0.13</c:v>
                </c:pt>
                <c:pt idx="650">
                  <c:v>0.13020000000000001</c:v>
                </c:pt>
                <c:pt idx="651">
                  <c:v>0.13039999999999999</c:v>
                </c:pt>
                <c:pt idx="652">
                  <c:v>0.13059999999999999</c:v>
                </c:pt>
                <c:pt idx="653">
                  <c:v>0.1308</c:v>
                </c:pt>
                <c:pt idx="654">
                  <c:v>0.13100000000000001</c:v>
                </c:pt>
                <c:pt idx="655">
                  <c:v>0.13120000000000001</c:v>
                </c:pt>
                <c:pt idx="656">
                  <c:v>0.13139999999999999</c:v>
                </c:pt>
                <c:pt idx="657">
                  <c:v>0.13159999999999999</c:v>
                </c:pt>
                <c:pt idx="658">
                  <c:v>0.1318</c:v>
                </c:pt>
                <c:pt idx="659">
                  <c:v>0.13200000000000001</c:v>
                </c:pt>
                <c:pt idx="660">
                  <c:v>0.13220000000000001</c:v>
                </c:pt>
                <c:pt idx="661">
                  <c:v>0.13239999999999999</c:v>
                </c:pt>
                <c:pt idx="662">
                  <c:v>0.1326</c:v>
                </c:pt>
                <c:pt idx="663">
                  <c:v>0.1328</c:v>
                </c:pt>
                <c:pt idx="664">
                  <c:v>0.13300000000000001</c:v>
                </c:pt>
                <c:pt idx="665">
                  <c:v>0.13320000000000001</c:v>
                </c:pt>
                <c:pt idx="666">
                  <c:v>0.13339999999999999</c:v>
                </c:pt>
                <c:pt idx="667">
                  <c:v>0.1336</c:v>
                </c:pt>
                <c:pt idx="668">
                  <c:v>0.1338</c:v>
                </c:pt>
                <c:pt idx="669">
                  <c:v>0.13400000000000001</c:v>
                </c:pt>
                <c:pt idx="670">
                  <c:v>0.13420000000000001</c:v>
                </c:pt>
                <c:pt idx="671">
                  <c:v>0.13439999999999999</c:v>
                </c:pt>
                <c:pt idx="672">
                  <c:v>0.1346</c:v>
                </c:pt>
                <c:pt idx="673">
                  <c:v>0.1348</c:v>
                </c:pt>
                <c:pt idx="674">
                  <c:v>0.13500000000000001</c:v>
                </c:pt>
                <c:pt idx="675">
                  <c:v>0.13519999999999999</c:v>
                </c:pt>
                <c:pt idx="676">
                  <c:v>0.13539999999999999</c:v>
                </c:pt>
                <c:pt idx="677">
                  <c:v>0.1356</c:v>
                </c:pt>
                <c:pt idx="678">
                  <c:v>0.1358</c:v>
                </c:pt>
                <c:pt idx="679">
                  <c:v>0.13600000000000001</c:v>
                </c:pt>
                <c:pt idx="680">
                  <c:v>0.13619999999999999</c:v>
                </c:pt>
                <c:pt idx="681">
                  <c:v>0.13639999999999999</c:v>
                </c:pt>
                <c:pt idx="682">
                  <c:v>0.1366</c:v>
                </c:pt>
                <c:pt idx="683">
                  <c:v>0.1368</c:v>
                </c:pt>
                <c:pt idx="684">
                  <c:v>0.13700000000000001</c:v>
                </c:pt>
                <c:pt idx="685">
                  <c:v>0.13719999999999999</c:v>
                </c:pt>
                <c:pt idx="686">
                  <c:v>0.13739999999999999</c:v>
                </c:pt>
                <c:pt idx="687">
                  <c:v>0.1376</c:v>
                </c:pt>
                <c:pt idx="688">
                  <c:v>0.13780000000000001</c:v>
                </c:pt>
                <c:pt idx="689">
                  <c:v>0.13800000000000001</c:v>
                </c:pt>
                <c:pt idx="690">
                  <c:v>0.13819999999999999</c:v>
                </c:pt>
                <c:pt idx="691">
                  <c:v>0.1384</c:v>
                </c:pt>
                <c:pt idx="692">
                  <c:v>0.1386</c:v>
                </c:pt>
                <c:pt idx="693">
                  <c:v>0.13880000000000001</c:v>
                </c:pt>
                <c:pt idx="694">
                  <c:v>0.13900000000000001</c:v>
                </c:pt>
                <c:pt idx="695">
                  <c:v>0.13919999999999999</c:v>
                </c:pt>
                <c:pt idx="696">
                  <c:v>0.1394</c:v>
                </c:pt>
                <c:pt idx="697">
                  <c:v>0.1396</c:v>
                </c:pt>
                <c:pt idx="698">
                  <c:v>0.13980000000000001</c:v>
                </c:pt>
                <c:pt idx="699">
                  <c:v>0.14000000000000001</c:v>
                </c:pt>
                <c:pt idx="700">
                  <c:v>0.14019999999999999</c:v>
                </c:pt>
                <c:pt idx="701">
                  <c:v>0.1404</c:v>
                </c:pt>
                <c:pt idx="702">
                  <c:v>0.1406</c:v>
                </c:pt>
                <c:pt idx="703">
                  <c:v>0.14080000000000001</c:v>
                </c:pt>
                <c:pt idx="704">
                  <c:v>0.14099999999999999</c:v>
                </c:pt>
                <c:pt idx="705">
                  <c:v>0.14119999999999999</c:v>
                </c:pt>
                <c:pt idx="706">
                  <c:v>0.1414</c:v>
                </c:pt>
                <c:pt idx="707">
                  <c:v>0.1416</c:v>
                </c:pt>
                <c:pt idx="708">
                  <c:v>0.14180000000000001</c:v>
                </c:pt>
                <c:pt idx="709">
                  <c:v>0.14199999999999999</c:v>
                </c:pt>
                <c:pt idx="710">
                  <c:v>0.14219999999999999</c:v>
                </c:pt>
                <c:pt idx="711">
                  <c:v>0.1424</c:v>
                </c:pt>
                <c:pt idx="712">
                  <c:v>0.1426</c:v>
                </c:pt>
                <c:pt idx="713">
                  <c:v>0.14280000000000001</c:v>
                </c:pt>
                <c:pt idx="714">
                  <c:v>0.14299999999999999</c:v>
                </c:pt>
                <c:pt idx="715">
                  <c:v>0.14319999999999999</c:v>
                </c:pt>
                <c:pt idx="716">
                  <c:v>0.1434</c:v>
                </c:pt>
                <c:pt idx="717">
                  <c:v>0.14360000000000001</c:v>
                </c:pt>
                <c:pt idx="718">
                  <c:v>0.14380000000000001</c:v>
                </c:pt>
                <c:pt idx="719">
                  <c:v>0.14399999999999999</c:v>
                </c:pt>
                <c:pt idx="720">
                  <c:v>0.14419999999999999</c:v>
                </c:pt>
                <c:pt idx="721">
                  <c:v>0.1444</c:v>
                </c:pt>
                <c:pt idx="722">
                  <c:v>0.14460000000000001</c:v>
                </c:pt>
                <c:pt idx="723">
                  <c:v>0.14480000000000001</c:v>
                </c:pt>
                <c:pt idx="724">
                  <c:v>0.14499999999999999</c:v>
                </c:pt>
                <c:pt idx="725">
                  <c:v>0.1452</c:v>
                </c:pt>
                <c:pt idx="726">
                  <c:v>0.1454</c:v>
                </c:pt>
                <c:pt idx="727">
                  <c:v>0.14560000000000001</c:v>
                </c:pt>
                <c:pt idx="728">
                  <c:v>0.14580000000000001</c:v>
                </c:pt>
                <c:pt idx="729">
                  <c:v>0.14599999999999999</c:v>
                </c:pt>
                <c:pt idx="730">
                  <c:v>0.1462</c:v>
                </c:pt>
                <c:pt idx="731">
                  <c:v>0.1464</c:v>
                </c:pt>
                <c:pt idx="732">
                  <c:v>0.14660000000000001</c:v>
                </c:pt>
                <c:pt idx="733">
                  <c:v>0.14680000000000001</c:v>
                </c:pt>
                <c:pt idx="734">
                  <c:v>0.14699999999999999</c:v>
                </c:pt>
                <c:pt idx="735">
                  <c:v>0.1472</c:v>
                </c:pt>
                <c:pt idx="736">
                  <c:v>0.1474</c:v>
                </c:pt>
                <c:pt idx="737">
                  <c:v>0.14760000000000001</c:v>
                </c:pt>
                <c:pt idx="738">
                  <c:v>0.14779999999999999</c:v>
                </c:pt>
                <c:pt idx="739">
                  <c:v>0.14799999999999999</c:v>
                </c:pt>
                <c:pt idx="740">
                  <c:v>0.1482</c:v>
                </c:pt>
                <c:pt idx="741">
                  <c:v>0.1484</c:v>
                </c:pt>
                <c:pt idx="742">
                  <c:v>0.14860000000000001</c:v>
                </c:pt>
                <c:pt idx="743">
                  <c:v>0.14879999999999999</c:v>
                </c:pt>
                <c:pt idx="744">
                  <c:v>0.14899999999999999</c:v>
                </c:pt>
                <c:pt idx="745">
                  <c:v>0.1492</c:v>
                </c:pt>
                <c:pt idx="746">
                  <c:v>0.14940000000000001</c:v>
                </c:pt>
                <c:pt idx="747">
                  <c:v>0.14960000000000001</c:v>
                </c:pt>
                <c:pt idx="748">
                  <c:v>0.14979999999999999</c:v>
                </c:pt>
                <c:pt idx="749">
                  <c:v>0.15</c:v>
                </c:pt>
                <c:pt idx="750">
                  <c:v>0.1502</c:v>
                </c:pt>
                <c:pt idx="751">
                  <c:v>0.15040000000000001</c:v>
                </c:pt>
                <c:pt idx="752">
                  <c:v>0.15060000000000001</c:v>
                </c:pt>
                <c:pt idx="753">
                  <c:v>0.15079999999999999</c:v>
                </c:pt>
                <c:pt idx="754">
                  <c:v>0.151</c:v>
                </c:pt>
                <c:pt idx="755">
                  <c:v>0.1512</c:v>
                </c:pt>
                <c:pt idx="756">
                  <c:v>0.15140000000000001</c:v>
                </c:pt>
                <c:pt idx="757">
                  <c:v>0.15160000000000001</c:v>
                </c:pt>
                <c:pt idx="758">
                  <c:v>0.15179999999999999</c:v>
                </c:pt>
                <c:pt idx="759">
                  <c:v>0.152</c:v>
                </c:pt>
                <c:pt idx="760">
                  <c:v>0.1522</c:v>
                </c:pt>
                <c:pt idx="761">
                  <c:v>0.15240000000000001</c:v>
                </c:pt>
                <c:pt idx="762">
                  <c:v>0.15260000000000001</c:v>
                </c:pt>
                <c:pt idx="763">
                  <c:v>0.15279999999999999</c:v>
                </c:pt>
                <c:pt idx="764">
                  <c:v>0.153</c:v>
                </c:pt>
                <c:pt idx="765">
                  <c:v>0.1532</c:v>
                </c:pt>
                <c:pt idx="766">
                  <c:v>0.15340000000000001</c:v>
                </c:pt>
                <c:pt idx="767">
                  <c:v>0.15359999999999999</c:v>
                </c:pt>
                <c:pt idx="768">
                  <c:v>0.15379999999999999</c:v>
                </c:pt>
                <c:pt idx="769">
                  <c:v>0.154</c:v>
                </c:pt>
                <c:pt idx="770">
                  <c:v>0.1542</c:v>
                </c:pt>
                <c:pt idx="771">
                  <c:v>0.15440000000000001</c:v>
                </c:pt>
                <c:pt idx="772">
                  <c:v>0.15459999999999999</c:v>
                </c:pt>
                <c:pt idx="773">
                  <c:v>0.15479999999999999</c:v>
                </c:pt>
                <c:pt idx="774">
                  <c:v>0.155</c:v>
                </c:pt>
                <c:pt idx="775">
                  <c:v>0.1552</c:v>
                </c:pt>
                <c:pt idx="776">
                  <c:v>0.15540000000000001</c:v>
                </c:pt>
                <c:pt idx="777">
                  <c:v>0.15559999999999999</c:v>
                </c:pt>
                <c:pt idx="778">
                  <c:v>0.15579999999999999</c:v>
                </c:pt>
                <c:pt idx="779">
                  <c:v>0.156</c:v>
                </c:pt>
                <c:pt idx="780">
                  <c:v>0.15620000000000001</c:v>
                </c:pt>
                <c:pt idx="781">
                  <c:v>0.15640000000000001</c:v>
                </c:pt>
                <c:pt idx="782">
                  <c:v>0.15659999999999999</c:v>
                </c:pt>
                <c:pt idx="783">
                  <c:v>0.15679999999999999</c:v>
                </c:pt>
                <c:pt idx="784">
                  <c:v>0.157</c:v>
                </c:pt>
                <c:pt idx="785">
                  <c:v>0.15720000000000001</c:v>
                </c:pt>
                <c:pt idx="786">
                  <c:v>0.15740000000000001</c:v>
                </c:pt>
                <c:pt idx="787">
                  <c:v>0.15759999999999999</c:v>
                </c:pt>
                <c:pt idx="788">
                  <c:v>0.1578</c:v>
                </c:pt>
                <c:pt idx="789">
                  <c:v>0.158</c:v>
                </c:pt>
                <c:pt idx="790">
                  <c:v>0.15820000000000001</c:v>
                </c:pt>
                <c:pt idx="791">
                  <c:v>0.15840000000000001</c:v>
                </c:pt>
                <c:pt idx="792">
                  <c:v>0.15859999999999999</c:v>
                </c:pt>
                <c:pt idx="793">
                  <c:v>0.1588</c:v>
                </c:pt>
                <c:pt idx="794">
                  <c:v>0.159</c:v>
                </c:pt>
                <c:pt idx="795">
                  <c:v>0.15920000000000001</c:v>
                </c:pt>
                <c:pt idx="796">
                  <c:v>0.15939999999999999</c:v>
                </c:pt>
                <c:pt idx="797">
                  <c:v>0.15959999999999999</c:v>
                </c:pt>
                <c:pt idx="798">
                  <c:v>0.1598</c:v>
                </c:pt>
                <c:pt idx="799">
                  <c:v>0.16</c:v>
                </c:pt>
                <c:pt idx="800">
                  <c:v>0.16020000000000001</c:v>
                </c:pt>
                <c:pt idx="801">
                  <c:v>0.16039999999999999</c:v>
                </c:pt>
                <c:pt idx="802">
                  <c:v>0.16059999999999999</c:v>
                </c:pt>
                <c:pt idx="803">
                  <c:v>0.1608</c:v>
                </c:pt>
                <c:pt idx="804">
                  <c:v>0.161</c:v>
                </c:pt>
                <c:pt idx="805">
                  <c:v>0.16120000000000001</c:v>
                </c:pt>
                <c:pt idx="806">
                  <c:v>0.16139999999999999</c:v>
                </c:pt>
                <c:pt idx="807">
                  <c:v>0.16159999999999999</c:v>
                </c:pt>
                <c:pt idx="808">
                  <c:v>0.1618</c:v>
                </c:pt>
                <c:pt idx="809">
                  <c:v>0.16200000000000001</c:v>
                </c:pt>
                <c:pt idx="810">
                  <c:v>0.16220000000000001</c:v>
                </c:pt>
                <c:pt idx="811">
                  <c:v>0.16239999999999999</c:v>
                </c:pt>
                <c:pt idx="812">
                  <c:v>0.16259999999999999</c:v>
                </c:pt>
                <c:pt idx="813">
                  <c:v>0.1628</c:v>
                </c:pt>
                <c:pt idx="814">
                  <c:v>0.16300000000000001</c:v>
                </c:pt>
                <c:pt idx="815">
                  <c:v>0.16320000000000001</c:v>
                </c:pt>
                <c:pt idx="816">
                  <c:v>0.16339999999999999</c:v>
                </c:pt>
                <c:pt idx="817">
                  <c:v>0.1636</c:v>
                </c:pt>
                <c:pt idx="818">
                  <c:v>0.1638</c:v>
                </c:pt>
                <c:pt idx="819">
                  <c:v>0.16400000000000001</c:v>
                </c:pt>
                <c:pt idx="820">
                  <c:v>0.16420000000000001</c:v>
                </c:pt>
                <c:pt idx="821">
                  <c:v>0.16439999999999999</c:v>
                </c:pt>
                <c:pt idx="822">
                  <c:v>0.1646</c:v>
                </c:pt>
                <c:pt idx="823">
                  <c:v>0.1648</c:v>
                </c:pt>
                <c:pt idx="824">
                  <c:v>0.16500000000000001</c:v>
                </c:pt>
                <c:pt idx="825">
                  <c:v>0.16520000000000001</c:v>
                </c:pt>
                <c:pt idx="826">
                  <c:v>0.16539999999999999</c:v>
                </c:pt>
                <c:pt idx="827">
                  <c:v>0.1656</c:v>
                </c:pt>
                <c:pt idx="828">
                  <c:v>0.1658</c:v>
                </c:pt>
                <c:pt idx="829">
                  <c:v>0.16600000000000001</c:v>
                </c:pt>
                <c:pt idx="830">
                  <c:v>0.16619999999999999</c:v>
                </c:pt>
                <c:pt idx="831">
                  <c:v>0.16639999999999999</c:v>
                </c:pt>
                <c:pt idx="832">
                  <c:v>0.1666</c:v>
                </c:pt>
                <c:pt idx="833">
                  <c:v>0.1668</c:v>
                </c:pt>
                <c:pt idx="834">
                  <c:v>0.16700000000000001</c:v>
                </c:pt>
                <c:pt idx="835">
                  <c:v>0.16719999999999999</c:v>
                </c:pt>
                <c:pt idx="836">
                  <c:v>0.16739999999999999</c:v>
                </c:pt>
                <c:pt idx="837">
                  <c:v>0.1676</c:v>
                </c:pt>
                <c:pt idx="838">
                  <c:v>0.1678</c:v>
                </c:pt>
                <c:pt idx="839">
                  <c:v>0.16800000000000001</c:v>
                </c:pt>
                <c:pt idx="840">
                  <c:v>0.16819999999999999</c:v>
                </c:pt>
                <c:pt idx="841">
                  <c:v>0.16839999999999999</c:v>
                </c:pt>
                <c:pt idx="842">
                  <c:v>0.1686</c:v>
                </c:pt>
                <c:pt idx="843">
                  <c:v>0.16880000000000001</c:v>
                </c:pt>
                <c:pt idx="844">
                  <c:v>0.16900000000000001</c:v>
                </c:pt>
                <c:pt idx="845">
                  <c:v>0.16919999999999999</c:v>
                </c:pt>
                <c:pt idx="846">
                  <c:v>0.1694</c:v>
                </c:pt>
                <c:pt idx="847">
                  <c:v>0.1696</c:v>
                </c:pt>
                <c:pt idx="848">
                  <c:v>0.16980000000000001</c:v>
                </c:pt>
                <c:pt idx="849">
                  <c:v>0.17</c:v>
                </c:pt>
                <c:pt idx="850">
                  <c:v>0.17019999999999999</c:v>
                </c:pt>
                <c:pt idx="851">
                  <c:v>0.1704</c:v>
                </c:pt>
                <c:pt idx="852">
                  <c:v>0.1706</c:v>
                </c:pt>
                <c:pt idx="853">
                  <c:v>0.17080000000000001</c:v>
                </c:pt>
                <c:pt idx="854">
                  <c:v>0.17100000000000001</c:v>
                </c:pt>
                <c:pt idx="855">
                  <c:v>0.17119999999999999</c:v>
                </c:pt>
                <c:pt idx="856">
                  <c:v>0.1714</c:v>
                </c:pt>
                <c:pt idx="857">
                  <c:v>0.1716</c:v>
                </c:pt>
                <c:pt idx="858">
                  <c:v>0.17180000000000001</c:v>
                </c:pt>
                <c:pt idx="859">
                  <c:v>0.17199999999999999</c:v>
                </c:pt>
                <c:pt idx="860">
                  <c:v>0.17219999999999999</c:v>
                </c:pt>
                <c:pt idx="861">
                  <c:v>0.1724</c:v>
                </c:pt>
                <c:pt idx="862">
                  <c:v>0.1726</c:v>
                </c:pt>
                <c:pt idx="863">
                  <c:v>0.17280000000000001</c:v>
                </c:pt>
                <c:pt idx="864">
                  <c:v>0.17299999999999999</c:v>
                </c:pt>
                <c:pt idx="865">
                  <c:v>0.17319999999999999</c:v>
                </c:pt>
                <c:pt idx="866">
                  <c:v>0.1734</c:v>
                </c:pt>
                <c:pt idx="867">
                  <c:v>0.1736</c:v>
                </c:pt>
                <c:pt idx="868">
                  <c:v>0.17380000000000001</c:v>
                </c:pt>
                <c:pt idx="869">
                  <c:v>0.17399999999999999</c:v>
                </c:pt>
                <c:pt idx="870">
                  <c:v>0.17419999999999999</c:v>
                </c:pt>
                <c:pt idx="871">
                  <c:v>0.1744</c:v>
                </c:pt>
                <c:pt idx="872">
                  <c:v>0.17460000000000001</c:v>
                </c:pt>
                <c:pt idx="873">
                  <c:v>0.17480000000000001</c:v>
                </c:pt>
                <c:pt idx="874">
                  <c:v>0.17499999999999999</c:v>
                </c:pt>
                <c:pt idx="875">
                  <c:v>0.17519999999999999</c:v>
                </c:pt>
                <c:pt idx="876">
                  <c:v>0.1754</c:v>
                </c:pt>
                <c:pt idx="877">
                  <c:v>0.17560000000000001</c:v>
                </c:pt>
                <c:pt idx="878">
                  <c:v>0.17580000000000001</c:v>
                </c:pt>
                <c:pt idx="879">
                  <c:v>0.17599999999999999</c:v>
                </c:pt>
                <c:pt idx="880">
                  <c:v>0.1762</c:v>
                </c:pt>
                <c:pt idx="881">
                  <c:v>0.1764</c:v>
                </c:pt>
                <c:pt idx="882">
                  <c:v>0.17660000000000001</c:v>
                </c:pt>
                <c:pt idx="883">
                  <c:v>0.17680000000000001</c:v>
                </c:pt>
                <c:pt idx="884">
                  <c:v>0.17699999999999999</c:v>
                </c:pt>
                <c:pt idx="885">
                  <c:v>0.1772</c:v>
                </c:pt>
                <c:pt idx="886">
                  <c:v>0.1774</c:v>
                </c:pt>
                <c:pt idx="887">
                  <c:v>0.17760000000000001</c:v>
                </c:pt>
                <c:pt idx="888">
                  <c:v>0.17780000000000001</c:v>
                </c:pt>
                <c:pt idx="889">
                  <c:v>0.17799999999999999</c:v>
                </c:pt>
                <c:pt idx="890">
                  <c:v>0.1782</c:v>
                </c:pt>
                <c:pt idx="891">
                  <c:v>0.1784</c:v>
                </c:pt>
                <c:pt idx="892">
                  <c:v>0.17860000000000001</c:v>
                </c:pt>
                <c:pt idx="893">
                  <c:v>0.17879999999999999</c:v>
                </c:pt>
                <c:pt idx="894">
                  <c:v>0.17899999999999999</c:v>
                </c:pt>
                <c:pt idx="895">
                  <c:v>0.1792</c:v>
                </c:pt>
                <c:pt idx="896">
                  <c:v>0.1794</c:v>
                </c:pt>
                <c:pt idx="897">
                  <c:v>0.17960000000000001</c:v>
                </c:pt>
                <c:pt idx="898">
                  <c:v>0.17979999999999999</c:v>
                </c:pt>
                <c:pt idx="899">
                  <c:v>0.18</c:v>
                </c:pt>
                <c:pt idx="900">
                  <c:v>0.1802</c:v>
                </c:pt>
                <c:pt idx="901">
                  <c:v>0.1804</c:v>
                </c:pt>
                <c:pt idx="902">
                  <c:v>0.18060000000000001</c:v>
                </c:pt>
                <c:pt idx="903">
                  <c:v>0.18079999999999999</c:v>
                </c:pt>
                <c:pt idx="904">
                  <c:v>0.18099999999999999</c:v>
                </c:pt>
                <c:pt idx="905">
                  <c:v>0.1812</c:v>
                </c:pt>
                <c:pt idx="906">
                  <c:v>0.18140000000000001</c:v>
                </c:pt>
                <c:pt idx="907">
                  <c:v>0.18160000000000001</c:v>
                </c:pt>
                <c:pt idx="908">
                  <c:v>0.18179999999999999</c:v>
                </c:pt>
                <c:pt idx="909">
                  <c:v>0.182</c:v>
                </c:pt>
                <c:pt idx="910">
                  <c:v>0.1822</c:v>
                </c:pt>
                <c:pt idx="911">
                  <c:v>0.18240000000000001</c:v>
                </c:pt>
                <c:pt idx="912">
                  <c:v>0.18260000000000001</c:v>
                </c:pt>
                <c:pt idx="913">
                  <c:v>0.18279999999999999</c:v>
                </c:pt>
                <c:pt idx="914">
                  <c:v>0.183</c:v>
                </c:pt>
                <c:pt idx="915">
                  <c:v>0.1832</c:v>
                </c:pt>
                <c:pt idx="916">
                  <c:v>0.18340000000000001</c:v>
                </c:pt>
                <c:pt idx="917">
                  <c:v>0.18360000000000001</c:v>
                </c:pt>
                <c:pt idx="918">
                  <c:v>0.18379999999999999</c:v>
                </c:pt>
                <c:pt idx="919">
                  <c:v>0.184</c:v>
                </c:pt>
                <c:pt idx="920">
                  <c:v>0.1842</c:v>
                </c:pt>
                <c:pt idx="921">
                  <c:v>0.18440000000000001</c:v>
                </c:pt>
                <c:pt idx="922">
                  <c:v>0.18459999999999999</c:v>
                </c:pt>
                <c:pt idx="923">
                  <c:v>0.18479999999999999</c:v>
                </c:pt>
                <c:pt idx="924">
                  <c:v>0.185</c:v>
                </c:pt>
                <c:pt idx="925">
                  <c:v>0.1852</c:v>
                </c:pt>
                <c:pt idx="926">
                  <c:v>0.18540000000000001</c:v>
                </c:pt>
                <c:pt idx="927">
                  <c:v>0.18559999999999999</c:v>
                </c:pt>
                <c:pt idx="928">
                  <c:v>0.18579999999999999</c:v>
                </c:pt>
                <c:pt idx="929">
                  <c:v>0.186</c:v>
                </c:pt>
                <c:pt idx="930">
                  <c:v>0.1862</c:v>
                </c:pt>
                <c:pt idx="931">
                  <c:v>0.18640000000000001</c:v>
                </c:pt>
                <c:pt idx="932">
                  <c:v>0.18659999999999999</c:v>
                </c:pt>
                <c:pt idx="933">
                  <c:v>0.18679999999999999</c:v>
                </c:pt>
                <c:pt idx="934">
                  <c:v>0.187</c:v>
                </c:pt>
                <c:pt idx="935">
                  <c:v>0.18720000000000001</c:v>
                </c:pt>
                <c:pt idx="936">
                  <c:v>0.18740000000000001</c:v>
                </c:pt>
                <c:pt idx="937">
                  <c:v>0.18759999999999999</c:v>
                </c:pt>
                <c:pt idx="938">
                  <c:v>0.18779999999999999</c:v>
                </c:pt>
                <c:pt idx="939">
                  <c:v>0.188</c:v>
                </c:pt>
                <c:pt idx="940">
                  <c:v>0.18820000000000001</c:v>
                </c:pt>
                <c:pt idx="941">
                  <c:v>0.18840000000000001</c:v>
                </c:pt>
                <c:pt idx="942">
                  <c:v>0.18859999999999999</c:v>
                </c:pt>
                <c:pt idx="943">
                  <c:v>0.1888</c:v>
                </c:pt>
                <c:pt idx="944">
                  <c:v>0.189</c:v>
                </c:pt>
                <c:pt idx="945">
                  <c:v>0.18920000000000001</c:v>
                </c:pt>
                <c:pt idx="946">
                  <c:v>0.18940000000000001</c:v>
                </c:pt>
                <c:pt idx="947">
                  <c:v>0.18959999999999999</c:v>
                </c:pt>
                <c:pt idx="948">
                  <c:v>0.1898</c:v>
                </c:pt>
                <c:pt idx="949">
                  <c:v>0.19</c:v>
                </c:pt>
                <c:pt idx="950">
                  <c:v>0.19020000000000001</c:v>
                </c:pt>
                <c:pt idx="951">
                  <c:v>0.19040000000000001</c:v>
                </c:pt>
                <c:pt idx="952">
                  <c:v>0.19059999999999999</c:v>
                </c:pt>
                <c:pt idx="953">
                  <c:v>0.1908</c:v>
                </c:pt>
                <c:pt idx="954">
                  <c:v>0.191</c:v>
                </c:pt>
                <c:pt idx="955">
                  <c:v>0.19120000000000001</c:v>
                </c:pt>
                <c:pt idx="956">
                  <c:v>0.19139999999999999</c:v>
                </c:pt>
                <c:pt idx="957">
                  <c:v>0.19159999999999999</c:v>
                </c:pt>
                <c:pt idx="958">
                  <c:v>0.1918</c:v>
                </c:pt>
                <c:pt idx="959">
                  <c:v>0.192</c:v>
                </c:pt>
                <c:pt idx="960">
                  <c:v>0.19220000000000001</c:v>
                </c:pt>
                <c:pt idx="961">
                  <c:v>0.19239999999999999</c:v>
                </c:pt>
                <c:pt idx="962">
                  <c:v>0.19259999999999999</c:v>
                </c:pt>
                <c:pt idx="963">
                  <c:v>0.1928</c:v>
                </c:pt>
                <c:pt idx="964">
                  <c:v>0.193</c:v>
                </c:pt>
                <c:pt idx="965">
                  <c:v>0.19320000000000001</c:v>
                </c:pt>
                <c:pt idx="966">
                  <c:v>0.19339999999999999</c:v>
                </c:pt>
                <c:pt idx="967">
                  <c:v>0.19359999999999999</c:v>
                </c:pt>
                <c:pt idx="968">
                  <c:v>0.1938</c:v>
                </c:pt>
                <c:pt idx="969">
                  <c:v>0.19400000000000001</c:v>
                </c:pt>
                <c:pt idx="970">
                  <c:v>0.19420000000000001</c:v>
                </c:pt>
                <c:pt idx="971">
                  <c:v>0.19439999999999999</c:v>
                </c:pt>
                <c:pt idx="972">
                  <c:v>0.1946</c:v>
                </c:pt>
                <c:pt idx="973">
                  <c:v>0.1948</c:v>
                </c:pt>
                <c:pt idx="974">
                  <c:v>0.19500000000000001</c:v>
                </c:pt>
                <c:pt idx="975">
                  <c:v>0.19520000000000001</c:v>
                </c:pt>
                <c:pt idx="976">
                  <c:v>0.19539999999999999</c:v>
                </c:pt>
                <c:pt idx="977">
                  <c:v>0.1956</c:v>
                </c:pt>
                <c:pt idx="978">
                  <c:v>0.1958</c:v>
                </c:pt>
                <c:pt idx="979">
                  <c:v>0.19600000000000001</c:v>
                </c:pt>
                <c:pt idx="980">
                  <c:v>0.19620000000000001</c:v>
                </c:pt>
                <c:pt idx="981">
                  <c:v>0.19639999999999999</c:v>
                </c:pt>
                <c:pt idx="982">
                  <c:v>0.1966</c:v>
                </c:pt>
                <c:pt idx="983">
                  <c:v>0.1968</c:v>
                </c:pt>
                <c:pt idx="984">
                  <c:v>0.19700000000000001</c:v>
                </c:pt>
                <c:pt idx="985">
                  <c:v>0.19719999999999999</c:v>
                </c:pt>
                <c:pt idx="986">
                  <c:v>0.19739999999999999</c:v>
                </c:pt>
                <c:pt idx="987">
                  <c:v>0.1976</c:v>
                </c:pt>
                <c:pt idx="988">
                  <c:v>0.1978</c:v>
                </c:pt>
                <c:pt idx="989">
                  <c:v>0.19800000000000001</c:v>
                </c:pt>
                <c:pt idx="990">
                  <c:v>0.19819999999999999</c:v>
                </c:pt>
                <c:pt idx="991">
                  <c:v>0.19839999999999999</c:v>
                </c:pt>
                <c:pt idx="992">
                  <c:v>0.1986</c:v>
                </c:pt>
                <c:pt idx="993">
                  <c:v>0.1988</c:v>
                </c:pt>
                <c:pt idx="994">
                  <c:v>0.19900000000000001</c:v>
                </c:pt>
                <c:pt idx="995">
                  <c:v>0.19919999999999999</c:v>
                </c:pt>
                <c:pt idx="996">
                  <c:v>0.19939999999999999</c:v>
                </c:pt>
                <c:pt idx="997">
                  <c:v>0.1996</c:v>
                </c:pt>
                <c:pt idx="998">
                  <c:v>0.19980000000000001</c:v>
                </c:pt>
                <c:pt idx="999">
                  <c:v>0.2</c:v>
                </c:pt>
                <c:pt idx="1000">
                  <c:v>0.20019999999999999</c:v>
                </c:pt>
                <c:pt idx="1001">
                  <c:v>0.20039999999999999</c:v>
                </c:pt>
                <c:pt idx="1002">
                  <c:v>0.2006</c:v>
                </c:pt>
                <c:pt idx="1003">
                  <c:v>0.20080000000000001</c:v>
                </c:pt>
                <c:pt idx="1004">
                  <c:v>0.20100000000000001</c:v>
                </c:pt>
                <c:pt idx="1005">
                  <c:v>0.20119999999999999</c:v>
                </c:pt>
                <c:pt idx="1006">
                  <c:v>0.2014</c:v>
                </c:pt>
                <c:pt idx="1007">
                  <c:v>0.2016</c:v>
                </c:pt>
                <c:pt idx="1008">
                  <c:v>0.20180000000000001</c:v>
                </c:pt>
                <c:pt idx="1009">
                  <c:v>0.20200000000000001</c:v>
                </c:pt>
                <c:pt idx="1010">
                  <c:v>0.20219999999999999</c:v>
                </c:pt>
                <c:pt idx="1011">
                  <c:v>0.2024</c:v>
                </c:pt>
                <c:pt idx="1012">
                  <c:v>0.2026</c:v>
                </c:pt>
                <c:pt idx="1013">
                  <c:v>0.20280000000000001</c:v>
                </c:pt>
                <c:pt idx="1014">
                  <c:v>0.20300000000000001</c:v>
                </c:pt>
                <c:pt idx="1015">
                  <c:v>0.20319999999999999</c:v>
                </c:pt>
                <c:pt idx="1016">
                  <c:v>0.2034</c:v>
                </c:pt>
                <c:pt idx="1017">
                  <c:v>0.2036</c:v>
                </c:pt>
                <c:pt idx="1018">
                  <c:v>0.20380000000000001</c:v>
                </c:pt>
                <c:pt idx="1019">
                  <c:v>0.20399999999999999</c:v>
                </c:pt>
                <c:pt idx="1020">
                  <c:v>0.20419999999999999</c:v>
                </c:pt>
                <c:pt idx="1021">
                  <c:v>0.2044</c:v>
                </c:pt>
                <c:pt idx="1022">
                  <c:v>0.2046</c:v>
                </c:pt>
                <c:pt idx="1023">
                  <c:v>0.20480000000000001</c:v>
                </c:pt>
                <c:pt idx="1024">
                  <c:v>0.20499999999999999</c:v>
                </c:pt>
                <c:pt idx="1025">
                  <c:v>0.20519999999999999</c:v>
                </c:pt>
                <c:pt idx="1026">
                  <c:v>0.2054</c:v>
                </c:pt>
                <c:pt idx="1027">
                  <c:v>0.2056</c:v>
                </c:pt>
                <c:pt idx="1028">
                  <c:v>0.20580000000000001</c:v>
                </c:pt>
                <c:pt idx="1029">
                  <c:v>0.20599999999999999</c:v>
                </c:pt>
                <c:pt idx="1030">
                  <c:v>0.20619999999999999</c:v>
                </c:pt>
                <c:pt idx="1031">
                  <c:v>0.2064</c:v>
                </c:pt>
                <c:pt idx="1032">
                  <c:v>0.20660000000000001</c:v>
                </c:pt>
                <c:pt idx="1033">
                  <c:v>0.20680000000000001</c:v>
                </c:pt>
                <c:pt idx="1034">
                  <c:v>0.20699999999999999</c:v>
                </c:pt>
                <c:pt idx="1035">
                  <c:v>0.2072</c:v>
                </c:pt>
                <c:pt idx="1036">
                  <c:v>0.2074</c:v>
                </c:pt>
                <c:pt idx="1037">
                  <c:v>0.20760000000000001</c:v>
                </c:pt>
                <c:pt idx="1038">
                  <c:v>0.20780000000000001</c:v>
                </c:pt>
                <c:pt idx="1039">
                  <c:v>0.20799999999999999</c:v>
                </c:pt>
                <c:pt idx="1040">
                  <c:v>0.2082</c:v>
                </c:pt>
                <c:pt idx="1041">
                  <c:v>0.2084</c:v>
                </c:pt>
                <c:pt idx="1042">
                  <c:v>0.20860000000000001</c:v>
                </c:pt>
                <c:pt idx="1043">
                  <c:v>0.20880000000000001</c:v>
                </c:pt>
                <c:pt idx="1044">
                  <c:v>0.20899999999999999</c:v>
                </c:pt>
                <c:pt idx="1045">
                  <c:v>0.2092</c:v>
                </c:pt>
                <c:pt idx="1046">
                  <c:v>0.2094</c:v>
                </c:pt>
                <c:pt idx="1047">
                  <c:v>0.20960000000000001</c:v>
                </c:pt>
                <c:pt idx="1048">
                  <c:v>0.20979999999999999</c:v>
                </c:pt>
                <c:pt idx="1049">
                  <c:v>0.21</c:v>
                </c:pt>
                <c:pt idx="1050">
                  <c:v>0.2102</c:v>
                </c:pt>
                <c:pt idx="1051">
                  <c:v>0.2104</c:v>
                </c:pt>
                <c:pt idx="1052">
                  <c:v>0.21060000000000001</c:v>
                </c:pt>
                <c:pt idx="1053">
                  <c:v>0.21079999999999999</c:v>
                </c:pt>
                <c:pt idx="1054">
                  <c:v>0.21099999999999999</c:v>
                </c:pt>
                <c:pt idx="1055">
                  <c:v>0.2112</c:v>
                </c:pt>
                <c:pt idx="1056">
                  <c:v>0.2114</c:v>
                </c:pt>
                <c:pt idx="1057">
                  <c:v>0.21160000000000001</c:v>
                </c:pt>
                <c:pt idx="1058">
                  <c:v>0.21179999999999999</c:v>
                </c:pt>
                <c:pt idx="1059">
                  <c:v>0.21199999999999999</c:v>
                </c:pt>
                <c:pt idx="1060">
                  <c:v>0.2122</c:v>
                </c:pt>
                <c:pt idx="1061">
                  <c:v>0.21240000000000001</c:v>
                </c:pt>
                <c:pt idx="1062">
                  <c:v>0.21260000000000001</c:v>
                </c:pt>
                <c:pt idx="1063">
                  <c:v>0.21279999999999999</c:v>
                </c:pt>
                <c:pt idx="1064">
                  <c:v>0.21299999999999999</c:v>
                </c:pt>
                <c:pt idx="1065">
                  <c:v>0.2132</c:v>
                </c:pt>
                <c:pt idx="1066">
                  <c:v>0.21340000000000001</c:v>
                </c:pt>
                <c:pt idx="1067">
                  <c:v>0.21360000000000001</c:v>
                </c:pt>
                <c:pt idx="1068">
                  <c:v>0.21379999999999999</c:v>
                </c:pt>
                <c:pt idx="1069">
                  <c:v>0.214</c:v>
                </c:pt>
                <c:pt idx="1070">
                  <c:v>0.2142</c:v>
                </c:pt>
                <c:pt idx="1071">
                  <c:v>0.21440000000000001</c:v>
                </c:pt>
                <c:pt idx="1072">
                  <c:v>0.21460000000000001</c:v>
                </c:pt>
                <c:pt idx="1073">
                  <c:v>0.21479999999999999</c:v>
                </c:pt>
                <c:pt idx="1074">
                  <c:v>0.215</c:v>
                </c:pt>
                <c:pt idx="1075">
                  <c:v>0.2152</c:v>
                </c:pt>
                <c:pt idx="1076">
                  <c:v>0.21540000000000001</c:v>
                </c:pt>
                <c:pt idx="1077">
                  <c:v>0.21560000000000001</c:v>
                </c:pt>
                <c:pt idx="1078">
                  <c:v>0.21579999999999999</c:v>
                </c:pt>
                <c:pt idx="1079">
                  <c:v>0.216</c:v>
                </c:pt>
                <c:pt idx="1080">
                  <c:v>0.2162</c:v>
                </c:pt>
                <c:pt idx="1081">
                  <c:v>0.21640000000000001</c:v>
                </c:pt>
                <c:pt idx="1082">
                  <c:v>0.21659999999999999</c:v>
                </c:pt>
                <c:pt idx="1083">
                  <c:v>0.21679999999999999</c:v>
                </c:pt>
                <c:pt idx="1084">
                  <c:v>0.217</c:v>
                </c:pt>
                <c:pt idx="1085">
                  <c:v>0.2172</c:v>
                </c:pt>
                <c:pt idx="1086">
                  <c:v>0.21740000000000001</c:v>
                </c:pt>
                <c:pt idx="1087">
                  <c:v>0.21759999999999999</c:v>
                </c:pt>
                <c:pt idx="1088">
                  <c:v>0.21779999999999999</c:v>
                </c:pt>
                <c:pt idx="1089">
                  <c:v>0.218</c:v>
                </c:pt>
                <c:pt idx="1090">
                  <c:v>0.21820000000000001</c:v>
                </c:pt>
                <c:pt idx="1091">
                  <c:v>0.21840000000000001</c:v>
                </c:pt>
                <c:pt idx="1092">
                  <c:v>0.21859999999999999</c:v>
                </c:pt>
                <c:pt idx="1093">
                  <c:v>0.21879999999999999</c:v>
                </c:pt>
                <c:pt idx="1094">
                  <c:v>0.219</c:v>
                </c:pt>
                <c:pt idx="1095">
                  <c:v>0.21920000000000001</c:v>
                </c:pt>
                <c:pt idx="1096">
                  <c:v>0.21940000000000001</c:v>
                </c:pt>
                <c:pt idx="1097">
                  <c:v>0.21959999999999999</c:v>
                </c:pt>
                <c:pt idx="1098">
                  <c:v>0.2198</c:v>
                </c:pt>
                <c:pt idx="1099">
                  <c:v>0.22</c:v>
                </c:pt>
                <c:pt idx="1100">
                  <c:v>0.22020000000000001</c:v>
                </c:pt>
                <c:pt idx="1101">
                  <c:v>0.22040000000000001</c:v>
                </c:pt>
                <c:pt idx="1102">
                  <c:v>0.22059999999999999</c:v>
                </c:pt>
                <c:pt idx="1103">
                  <c:v>0.2208</c:v>
                </c:pt>
                <c:pt idx="1104">
                  <c:v>0.221</c:v>
                </c:pt>
                <c:pt idx="1105">
                  <c:v>0.22120000000000001</c:v>
                </c:pt>
                <c:pt idx="1106">
                  <c:v>0.22140000000000001</c:v>
                </c:pt>
                <c:pt idx="1107">
                  <c:v>0.22159999999999999</c:v>
                </c:pt>
                <c:pt idx="1108">
                  <c:v>0.2218</c:v>
                </c:pt>
                <c:pt idx="1109">
                  <c:v>0.222</c:v>
                </c:pt>
                <c:pt idx="1110">
                  <c:v>0.22220000000000001</c:v>
                </c:pt>
                <c:pt idx="1111">
                  <c:v>0.22239999999999999</c:v>
                </c:pt>
                <c:pt idx="1112">
                  <c:v>0.22259999999999999</c:v>
                </c:pt>
                <c:pt idx="1113">
                  <c:v>0.2228</c:v>
                </c:pt>
                <c:pt idx="1114">
                  <c:v>0.223</c:v>
                </c:pt>
                <c:pt idx="1115">
                  <c:v>0.22320000000000001</c:v>
                </c:pt>
                <c:pt idx="1116">
                  <c:v>0.22339999999999999</c:v>
                </c:pt>
                <c:pt idx="1117">
                  <c:v>0.22359999999999999</c:v>
                </c:pt>
                <c:pt idx="1118">
                  <c:v>0.2238</c:v>
                </c:pt>
                <c:pt idx="1119">
                  <c:v>0.224</c:v>
                </c:pt>
                <c:pt idx="1120">
                  <c:v>0.22420000000000001</c:v>
                </c:pt>
                <c:pt idx="1121">
                  <c:v>0.22439999999999999</c:v>
                </c:pt>
                <c:pt idx="1122">
                  <c:v>0.22459999999999999</c:v>
                </c:pt>
                <c:pt idx="1123">
                  <c:v>0.2248</c:v>
                </c:pt>
                <c:pt idx="1124">
                  <c:v>0.22500000000000001</c:v>
                </c:pt>
                <c:pt idx="1125">
                  <c:v>0.22520000000000001</c:v>
                </c:pt>
                <c:pt idx="1126">
                  <c:v>0.22539999999999999</c:v>
                </c:pt>
                <c:pt idx="1127">
                  <c:v>0.22559999999999999</c:v>
                </c:pt>
                <c:pt idx="1128">
                  <c:v>0.2258</c:v>
                </c:pt>
                <c:pt idx="1129">
                  <c:v>0.22600000000000001</c:v>
                </c:pt>
                <c:pt idx="1130">
                  <c:v>0.22620000000000001</c:v>
                </c:pt>
                <c:pt idx="1131">
                  <c:v>0.22639999999999999</c:v>
                </c:pt>
                <c:pt idx="1132">
                  <c:v>0.2266</c:v>
                </c:pt>
                <c:pt idx="1133">
                  <c:v>0.2268</c:v>
                </c:pt>
                <c:pt idx="1134">
                  <c:v>0.22700000000000001</c:v>
                </c:pt>
                <c:pt idx="1135">
                  <c:v>0.22720000000000001</c:v>
                </c:pt>
                <c:pt idx="1136">
                  <c:v>0.22739999999999999</c:v>
                </c:pt>
                <c:pt idx="1137">
                  <c:v>0.2276</c:v>
                </c:pt>
                <c:pt idx="1138">
                  <c:v>0.2278</c:v>
                </c:pt>
                <c:pt idx="1139">
                  <c:v>0.22800000000000001</c:v>
                </c:pt>
                <c:pt idx="1140">
                  <c:v>0.22819999999999999</c:v>
                </c:pt>
                <c:pt idx="1141">
                  <c:v>0.22839999999999999</c:v>
                </c:pt>
                <c:pt idx="1142">
                  <c:v>0.2286</c:v>
                </c:pt>
                <c:pt idx="1143">
                  <c:v>0.2288</c:v>
                </c:pt>
                <c:pt idx="1144">
                  <c:v>0.22900000000000001</c:v>
                </c:pt>
                <c:pt idx="1145">
                  <c:v>0.22919999999999999</c:v>
                </c:pt>
                <c:pt idx="1146">
                  <c:v>0.22939999999999999</c:v>
                </c:pt>
                <c:pt idx="1147">
                  <c:v>0.2296</c:v>
                </c:pt>
                <c:pt idx="1148">
                  <c:v>0.2298</c:v>
                </c:pt>
                <c:pt idx="1149">
                  <c:v>0.23</c:v>
                </c:pt>
                <c:pt idx="1150">
                  <c:v>0.23019999999999999</c:v>
                </c:pt>
                <c:pt idx="1151">
                  <c:v>0.23039999999999999</c:v>
                </c:pt>
                <c:pt idx="1152">
                  <c:v>0.2306</c:v>
                </c:pt>
                <c:pt idx="1153">
                  <c:v>0.23080000000000001</c:v>
                </c:pt>
                <c:pt idx="1154">
                  <c:v>0.23100000000000001</c:v>
                </c:pt>
                <c:pt idx="1155">
                  <c:v>0.23119999999999999</c:v>
                </c:pt>
                <c:pt idx="1156">
                  <c:v>0.23139999999999999</c:v>
                </c:pt>
                <c:pt idx="1157">
                  <c:v>0.2316</c:v>
                </c:pt>
                <c:pt idx="1158">
                  <c:v>0.23180000000000001</c:v>
                </c:pt>
                <c:pt idx="1159">
                  <c:v>0.23200000000000001</c:v>
                </c:pt>
                <c:pt idx="1160">
                  <c:v>0.23219999999999999</c:v>
                </c:pt>
                <c:pt idx="1161">
                  <c:v>0.2324</c:v>
                </c:pt>
                <c:pt idx="1162">
                  <c:v>0.2326</c:v>
                </c:pt>
                <c:pt idx="1163">
                  <c:v>0.23280000000000001</c:v>
                </c:pt>
                <c:pt idx="1164">
                  <c:v>0.23300000000000001</c:v>
                </c:pt>
                <c:pt idx="1165">
                  <c:v>0.23319999999999999</c:v>
                </c:pt>
                <c:pt idx="1166">
                  <c:v>0.2334</c:v>
                </c:pt>
                <c:pt idx="1167">
                  <c:v>0.2336</c:v>
                </c:pt>
                <c:pt idx="1168">
                  <c:v>0.23380000000000001</c:v>
                </c:pt>
                <c:pt idx="1169">
                  <c:v>0.23400000000000001</c:v>
                </c:pt>
                <c:pt idx="1170">
                  <c:v>0.23419999999999999</c:v>
                </c:pt>
                <c:pt idx="1171">
                  <c:v>0.2344</c:v>
                </c:pt>
                <c:pt idx="1172">
                  <c:v>0.2346</c:v>
                </c:pt>
                <c:pt idx="1173">
                  <c:v>0.23480000000000001</c:v>
                </c:pt>
                <c:pt idx="1174">
                  <c:v>0.23499999999999999</c:v>
                </c:pt>
                <c:pt idx="1175">
                  <c:v>0.23519999999999999</c:v>
                </c:pt>
                <c:pt idx="1176">
                  <c:v>0.2354</c:v>
                </c:pt>
                <c:pt idx="1177">
                  <c:v>0.2356</c:v>
                </c:pt>
                <c:pt idx="1178">
                  <c:v>0.23580000000000001</c:v>
                </c:pt>
                <c:pt idx="1179">
                  <c:v>0.23599999999999999</c:v>
                </c:pt>
                <c:pt idx="1180">
                  <c:v>0.23619999999999999</c:v>
                </c:pt>
                <c:pt idx="1181">
                  <c:v>0.2364</c:v>
                </c:pt>
                <c:pt idx="1182">
                  <c:v>0.2366</c:v>
                </c:pt>
                <c:pt idx="1183">
                  <c:v>0.23680000000000001</c:v>
                </c:pt>
                <c:pt idx="1184">
                  <c:v>0.23699999999999999</c:v>
                </c:pt>
                <c:pt idx="1185">
                  <c:v>0.23719999999999999</c:v>
                </c:pt>
                <c:pt idx="1186">
                  <c:v>0.2374</c:v>
                </c:pt>
                <c:pt idx="1187">
                  <c:v>0.23760000000000001</c:v>
                </c:pt>
                <c:pt idx="1188">
                  <c:v>0.23780000000000001</c:v>
                </c:pt>
                <c:pt idx="1189">
                  <c:v>0.23799999999999999</c:v>
                </c:pt>
                <c:pt idx="1190">
                  <c:v>0.2382</c:v>
                </c:pt>
                <c:pt idx="1191">
                  <c:v>0.2384</c:v>
                </c:pt>
                <c:pt idx="1192">
                  <c:v>0.23860000000000001</c:v>
                </c:pt>
                <c:pt idx="1193">
                  <c:v>0.23880000000000001</c:v>
                </c:pt>
                <c:pt idx="1194">
                  <c:v>0.23899999999999999</c:v>
                </c:pt>
                <c:pt idx="1195">
                  <c:v>0.2392</c:v>
                </c:pt>
                <c:pt idx="1196">
                  <c:v>0.2394</c:v>
                </c:pt>
                <c:pt idx="1197">
                  <c:v>0.23960000000000001</c:v>
                </c:pt>
                <c:pt idx="1198">
                  <c:v>0.23980000000000001</c:v>
                </c:pt>
                <c:pt idx="1199">
                  <c:v>0.24</c:v>
                </c:pt>
                <c:pt idx="1200">
                  <c:v>0.2402</c:v>
                </c:pt>
                <c:pt idx="1201">
                  <c:v>0.2404</c:v>
                </c:pt>
                <c:pt idx="1202">
                  <c:v>0.24060000000000001</c:v>
                </c:pt>
                <c:pt idx="1203">
                  <c:v>0.24079999999999999</c:v>
                </c:pt>
                <c:pt idx="1204">
                  <c:v>0.24099999999999999</c:v>
                </c:pt>
                <c:pt idx="1205">
                  <c:v>0.2412</c:v>
                </c:pt>
                <c:pt idx="1206">
                  <c:v>0.2414</c:v>
                </c:pt>
                <c:pt idx="1207">
                  <c:v>0.24160000000000001</c:v>
                </c:pt>
                <c:pt idx="1208">
                  <c:v>0.24179999999999999</c:v>
                </c:pt>
                <c:pt idx="1209">
                  <c:v>0.24199999999999999</c:v>
                </c:pt>
                <c:pt idx="1210">
                  <c:v>0.2422</c:v>
                </c:pt>
                <c:pt idx="1211">
                  <c:v>0.2424</c:v>
                </c:pt>
                <c:pt idx="1212">
                  <c:v>0.24260000000000001</c:v>
                </c:pt>
                <c:pt idx="1213">
                  <c:v>0.24279999999999999</c:v>
                </c:pt>
                <c:pt idx="1214">
                  <c:v>0.24299999999999999</c:v>
                </c:pt>
                <c:pt idx="1215">
                  <c:v>0.2432</c:v>
                </c:pt>
                <c:pt idx="1216">
                  <c:v>0.24340000000000001</c:v>
                </c:pt>
                <c:pt idx="1217">
                  <c:v>0.24360000000000001</c:v>
                </c:pt>
                <c:pt idx="1218">
                  <c:v>0.24379999999999999</c:v>
                </c:pt>
                <c:pt idx="1219">
                  <c:v>0.24399999999999999</c:v>
                </c:pt>
                <c:pt idx="1220">
                  <c:v>0.2442</c:v>
                </c:pt>
                <c:pt idx="1221">
                  <c:v>0.24440000000000001</c:v>
                </c:pt>
                <c:pt idx="1222">
                  <c:v>0.24460000000000001</c:v>
                </c:pt>
                <c:pt idx="1223">
                  <c:v>0.24479999999999999</c:v>
                </c:pt>
                <c:pt idx="1224">
                  <c:v>0.245</c:v>
                </c:pt>
                <c:pt idx="1225">
                  <c:v>0.2452</c:v>
                </c:pt>
                <c:pt idx="1226">
                  <c:v>0.24540000000000001</c:v>
                </c:pt>
                <c:pt idx="1227">
                  <c:v>0.24560000000000001</c:v>
                </c:pt>
                <c:pt idx="1228">
                  <c:v>0.24579999999999999</c:v>
                </c:pt>
                <c:pt idx="1229">
                  <c:v>0.246</c:v>
                </c:pt>
                <c:pt idx="1230">
                  <c:v>0.2462</c:v>
                </c:pt>
                <c:pt idx="1231">
                  <c:v>0.24640000000000001</c:v>
                </c:pt>
                <c:pt idx="1232">
                  <c:v>0.24660000000000001</c:v>
                </c:pt>
                <c:pt idx="1233">
                  <c:v>0.24679999999999999</c:v>
                </c:pt>
                <c:pt idx="1234">
                  <c:v>0.247</c:v>
                </c:pt>
                <c:pt idx="1235">
                  <c:v>0.2472</c:v>
                </c:pt>
                <c:pt idx="1236">
                  <c:v>0.24740000000000001</c:v>
                </c:pt>
                <c:pt idx="1237">
                  <c:v>0.24759999999999999</c:v>
                </c:pt>
                <c:pt idx="1238">
                  <c:v>0.24779999999999999</c:v>
                </c:pt>
                <c:pt idx="1239">
                  <c:v>0.248</c:v>
                </c:pt>
                <c:pt idx="1240">
                  <c:v>0.2482</c:v>
                </c:pt>
                <c:pt idx="1241">
                  <c:v>0.24840000000000001</c:v>
                </c:pt>
                <c:pt idx="1242">
                  <c:v>0.24859999999999999</c:v>
                </c:pt>
                <c:pt idx="1243">
                  <c:v>0.24879999999999999</c:v>
                </c:pt>
                <c:pt idx="1244">
                  <c:v>0.249</c:v>
                </c:pt>
                <c:pt idx="1245">
                  <c:v>0.2492</c:v>
                </c:pt>
                <c:pt idx="1246">
                  <c:v>0.24940000000000001</c:v>
                </c:pt>
                <c:pt idx="1247">
                  <c:v>0.24959999999999999</c:v>
                </c:pt>
                <c:pt idx="1248">
                  <c:v>0.24979999999999999</c:v>
                </c:pt>
                <c:pt idx="1249">
                  <c:v>0.25</c:v>
                </c:pt>
                <c:pt idx="1250">
                  <c:v>0.25019999999999998</c:v>
                </c:pt>
                <c:pt idx="1251">
                  <c:v>0.25040000000000001</c:v>
                </c:pt>
                <c:pt idx="1252">
                  <c:v>0.25059999999999999</c:v>
                </c:pt>
                <c:pt idx="1253">
                  <c:v>0.25080000000000002</c:v>
                </c:pt>
                <c:pt idx="1254">
                  <c:v>0.251</c:v>
                </c:pt>
                <c:pt idx="1255">
                  <c:v>0.25119999999999998</c:v>
                </c:pt>
                <c:pt idx="1256">
                  <c:v>0.25140000000000001</c:v>
                </c:pt>
                <c:pt idx="1257">
                  <c:v>0.25159999999999999</c:v>
                </c:pt>
                <c:pt idx="1258">
                  <c:v>0.25180000000000002</c:v>
                </c:pt>
                <c:pt idx="1259">
                  <c:v>0.252</c:v>
                </c:pt>
                <c:pt idx="1260">
                  <c:v>0.25219999999999998</c:v>
                </c:pt>
                <c:pt idx="1261">
                  <c:v>0.25240000000000001</c:v>
                </c:pt>
                <c:pt idx="1262">
                  <c:v>0.25259999999999999</c:v>
                </c:pt>
                <c:pt idx="1263">
                  <c:v>0.25280000000000002</c:v>
                </c:pt>
                <c:pt idx="1264">
                  <c:v>0.253</c:v>
                </c:pt>
                <c:pt idx="1265">
                  <c:v>0.25319999999999998</c:v>
                </c:pt>
                <c:pt idx="1266">
                  <c:v>0.25340000000000001</c:v>
                </c:pt>
                <c:pt idx="1267">
                  <c:v>0.25359999999999999</c:v>
                </c:pt>
                <c:pt idx="1268">
                  <c:v>0.25380000000000003</c:v>
                </c:pt>
                <c:pt idx="1269">
                  <c:v>0.254</c:v>
                </c:pt>
                <c:pt idx="1270">
                  <c:v>0.25419999999999998</c:v>
                </c:pt>
                <c:pt idx="1271">
                  <c:v>0.25440000000000002</c:v>
                </c:pt>
                <c:pt idx="1272">
                  <c:v>0.25459999999999999</c:v>
                </c:pt>
                <c:pt idx="1273">
                  <c:v>0.25480000000000003</c:v>
                </c:pt>
                <c:pt idx="1274">
                  <c:v>0.255</c:v>
                </c:pt>
                <c:pt idx="1275">
                  <c:v>0.25519999999999998</c:v>
                </c:pt>
                <c:pt idx="1276">
                  <c:v>0.25540000000000002</c:v>
                </c:pt>
                <c:pt idx="1277">
                  <c:v>0.25559999999999999</c:v>
                </c:pt>
                <c:pt idx="1278">
                  <c:v>0.25580000000000003</c:v>
                </c:pt>
                <c:pt idx="1279">
                  <c:v>0.25600000000000001</c:v>
                </c:pt>
                <c:pt idx="1280">
                  <c:v>0.25619999999999998</c:v>
                </c:pt>
                <c:pt idx="1281">
                  <c:v>0.25640000000000002</c:v>
                </c:pt>
                <c:pt idx="1282">
                  <c:v>0.25659999999999999</c:v>
                </c:pt>
                <c:pt idx="1283">
                  <c:v>0.25679999999999997</c:v>
                </c:pt>
                <c:pt idx="1284">
                  <c:v>0.25700000000000001</c:v>
                </c:pt>
                <c:pt idx="1285">
                  <c:v>0.25719999999999998</c:v>
                </c:pt>
                <c:pt idx="1286">
                  <c:v>0.25740000000000002</c:v>
                </c:pt>
                <c:pt idx="1287">
                  <c:v>0.2576</c:v>
                </c:pt>
                <c:pt idx="1288">
                  <c:v>0.25779999999999997</c:v>
                </c:pt>
                <c:pt idx="1289">
                  <c:v>0.25800000000000001</c:v>
                </c:pt>
                <c:pt idx="1290">
                  <c:v>0.25819999999999999</c:v>
                </c:pt>
                <c:pt idx="1291">
                  <c:v>0.25840000000000002</c:v>
                </c:pt>
                <c:pt idx="1292">
                  <c:v>0.2586</c:v>
                </c:pt>
                <c:pt idx="1293">
                  <c:v>0.25879999999999997</c:v>
                </c:pt>
                <c:pt idx="1294">
                  <c:v>0.25900000000000001</c:v>
                </c:pt>
                <c:pt idx="1295">
                  <c:v>0.25919999999999999</c:v>
                </c:pt>
                <c:pt idx="1296">
                  <c:v>0.25940000000000002</c:v>
                </c:pt>
                <c:pt idx="1297">
                  <c:v>0.2596</c:v>
                </c:pt>
                <c:pt idx="1298">
                  <c:v>0.25979999999999998</c:v>
                </c:pt>
                <c:pt idx="1299">
                  <c:v>0.26</c:v>
                </c:pt>
                <c:pt idx="1300">
                  <c:v>0.26019999999999999</c:v>
                </c:pt>
                <c:pt idx="1301">
                  <c:v>0.26040000000000002</c:v>
                </c:pt>
                <c:pt idx="1302">
                  <c:v>0.2606</c:v>
                </c:pt>
                <c:pt idx="1303">
                  <c:v>0.26079999999999998</c:v>
                </c:pt>
                <c:pt idx="1304">
                  <c:v>0.26100000000000001</c:v>
                </c:pt>
                <c:pt idx="1305">
                  <c:v>0.26119999999999999</c:v>
                </c:pt>
                <c:pt idx="1306">
                  <c:v>0.26140000000000002</c:v>
                </c:pt>
                <c:pt idx="1307">
                  <c:v>0.2616</c:v>
                </c:pt>
                <c:pt idx="1308">
                  <c:v>0.26179999999999998</c:v>
                </c:pt>
                <c:pt idx="1309">
                  <c:v>0.26200000000000001</c:v>
                </c:pt>
                <c:pt idx="1310">
                  <c:v>0.26219999999999999</c:v>
                </c:pt>
                <c:pt idx="1311">
                  <c:v>0.26240000000000002</c:v>
                </c:pt>
                <c:pt idx="1312">
                  <c:v>0.2626</c:v>
                </c:pt>
                <c:pt idx="1313">
                  <c:v>0.26279999999999998</c:v>
                </c:pt>
                <c:pt idx="1314">
                  <c:v>0.26300000000000001</c:v>
                </c:pt>
                <c:pt idx="1315">
                  <c:v>0.26319999999999999</c:v>
                </c:pt>
                <c:pt idx="1316">
                  <c:v>0.26340000000000002</c:v>
                </c:pt>
                <c:pt idx="1317">
                  <c:v>0.2636</c:v>
                </c:pt>
                <c:pt idx="1318">
                  <c:v>0.26379999999999998</c:v>
                </c:pt>
                <c:pt idx="1319">
                  <c:v>0.26400000000000001</c:v>
                </c:pt>
                <c:pt idx="1320">
                  <c:v>0.26419999999999999</c:v>
                </c:pt>
                <c:pt idx="1321">
                  <c:v>0.26440000000000002</c:v>
                </c:pt>
                <c:pt idx="1322">
                  <c:v>0.2646</c:v>
                </c:pt>
                <c:pt idx="1323">
                  <c:v>0.26479999999999998</c:v>
                </c:pt>
                <c:pt idx="1324">
                  <c:v>0.26500000000000001</c:v>
                </c:pt>
                <c:pt idx="1325">
                  <c:v>0.26519999999999999</c:v>
                </c:pt>
                <c:pt idx="1326">
                  <c:v>0.26540000000000002</c:v>
                </c:pt>
                <c:pt idx="1327">
                  <c:v>0.2656</c:v>
                </c:pt>
                <c:pt idx="1328">
                  <c:v>0.26579999999999998</c:v>
                </c:pt>
                <c:pt idx="1329">
                  <c:v>0.26600000000000001</c:v>
                </c:pt>
                <c:pt idx="1330">
                  <c:v>0.26619999999999999</c:v>
                </c:pt>
                <c:pt idx="1331">
                  <c:v>0.26640000000000003</c:v>
                </c:pt>
                <c:pt idx="1332">
                  <c:v>0.2666</c:v>
                </c:pt>
                <c:pt idx="1333">
                  <c:v>0.26679999999999998</c:v>
                </c:pt>
                <c:pt idx="1334">
                  <c:v>0.26700000000000002</c:v>
                </c:pt>
                <c:pt idx="1335">
                  <c:v>0.26719999999999999</c:v>
                </c:pt>
                <c:pt idx="1336">
                  <c:v>0.26740000000000003</c:v>
                </c:pt>
                <c:pt idx="1337">
                  <c:v>0.2676</c:v>
                </c:pt>
                <c:pt idx="1338">
                  <c:v>0.26779999999999998</c:v>
                </c:pt>
                <c:pt idx="1339">
                  <c:v>0.26800000000000002</c:v>
                </c:pt>
                <c:pt idx="1340">
                  <c:v>0.26819999999999999</c:v>
                </c:pt>
                <c:pt idx="1341">
                  <c:v>0.26840000000000003</c:v>
                </c:pt>
                <c:pt idx="1342">
                  <c:v>0.26860000000000001</c:v>
                </c:pt>
                <c:pt idx="1343">
                  <c:v>0.26879999999999998</c:v>
                </c:pt>
                <c:pt idx="1344">
                  <c:v>0.26900000000000002</c:v>
                </c:pt>
                <c:pt idx="1345">
                  <c:v>0.26919999999999999</c:v>
                </c:pt>
                <c:pt idx="1346">
                  <c:v>0.26939999999999997</c:v>
                </c:pt>
                <c:pt idx="1347">
                  <c:v>0.26960000000000001</c:v>
                </c:pt>
                <c:pt idx="1348">
                  <c:v>0.26979999999999998</c:v>
                </c:pt>
                <c:pt idx="1349">
                  <c:v>0.27</c:v>
                </c:pt>
                <c:pt idx="1350">
                  <c:v>0.2702</c:v>
                </c:pt>
                <c:pt idx="1351">
                  <c:v>0.27039999999999997</c:v>
                </c:pt>
                <c:pt idx="1352">
                  <c:v>0.27060000000000001</c:v>
                </c:pt>
                <c:pt idx="1353">
                  <c:v>0.27079999999999999</c:v>
                </c:pt>
                <c:pt idx="1354">
                  <c:v>0.27100000000000002</c:v>
                </c:pt>
                <c:pt idx="1355">
                  <c:v>0.2712</c:v>
                </c:pt>
                <c:pt idx="1356">
                  <c:v>0.27139999999999997</c:v>
                </c:pt>
                <c:pt idx="1357">
                  <c:v>0.27160000000000001</c:v>
                </c:pt>
                <c:pt idx="1358">
                  <c:v>0.27179999999999999</c:v>
                </c:pt>
                <c:pt idx="1359">
                  <c:v>0.27200000000000002</c:v>
                </c:pt>
                <c:pt idx="1360">
                  <c:v>0.2722</c:v>
                </c:pt>
                <c:pt idx="1361">
                  <c:v>0.27239999999999998</c:v>
                </c:pt>
                <c:pt idx="1362">
                  <c:v>0.27260000000000001</c:v>
                </c:pt>
                <c:pt idx="1363">
                  <c:v>0.27279999999999999</c:v>
                </c:pt>
                <c:pt idx="1364">
                  <c:v>0.27300000000000002</c:v>
                </c:pt>
                <c:pt idx="1365">
                  <c:v>0.2732</c:v>
                </c:pt>
                <c:pt idx="1366">
                  <c:v>0.27339999999999998</c:v>
                </c:pt>
                <c:pt idx="1367">
                  <c:v>0.27360000000000001</c:v>
                </c:pt>
                <c:pt idx="1368">
                  <c:v>0.27379999999999999</c:v>
                </c:pt>
                <c:pt idx="1369">
                  <c:v>0.27400000000000002</c:v>
                </c:pt>
                <c:pt idx="1370">
                  <c:v>0.2742</c:v>
                </c:pt>
                <c:pt idx="1371">
                  <c:v>0.27439999999999998</c:v>
                </c:pt>
                <c:pt idx="1372">
                  <c:v>0.27460000000000001</c:v>
                </c:pt>
                <c:pt idx="1373">
                  <c:v>0.27479999999999999</c:v>
                </c:pt>
                <c:pt idx="1374">
                  <c:v>0.27500000000000002</c:v>
                </c:pt>
                <c:pt idx="1375">
                  <c:v>0.2752</c:v>
                </c:pt>
                <c:pt idx="1376">
                  <c:v>0.27539999999999998</c:v>
                </c:pt>
                <c:pt idx="1377">
                  <c:v>0.27560000000000001</c:v>
                </c:pt>
                <c:pt idx="1378">
                  <c:v>0.27579999999999999</c:v>
                </c:pt>
                <c:pt idx="1379">
                  <c:v>0.27600000000000002</c:v>
                </c:pt>
                <c:pt idx="1380">
                  <c:v>0.2762</c:v>
                </c:pt>
                <c:pt idx="1381">
                  <c:v>0.27639999999999998</c:v>
                </c:pt>
                <c:pt idx="1382">
                  <c:v>0.27660000000000001</c:v>
                </c:pt>
                <c:pt idx="1383">
                  <c:v>0.27679999999999999</c:v>
                </c:pt>
                <c:pt idx="1384">
                  <c:v>0.27700000000000002</c:v>
                </c:pt>
                <c:pt idx="1385">
                  <c:v>0.2772</c:v>
                </c:pt>
                <c:pt idx="1386">
                  <c:v>0.27739999999999998</c:v>
                </c:pt>
                <c:pt idx="1387">
                  <c:v>0.27760000000000001</c:v>
                </c:pt>
                <c:pt idx="1388">
                  <c:v>0.27779999999999999</c:v>
                </c:pt>
                <c:pt idx="1389">
                  <c:v>0.27800000000000002</c:v>
                </c:pt>
                <c:pt idx="1390">
                  <c:v>0.2782</c:v>
                </c:pt>
                <c:pt idx="1391">
                  <c:v>0.27839999999999998</c:v>
                </c:pt>
                <c:pt idx="1392">
                  <c:v>0.27860000000000001</c:v>
                </c:pt>
                <c:pt idx="1393">
                  <c:v>0.27879999999999999</c:v>
                </c:pt>
                <c:pt idx="1394">
                  <c:v>0.27900000000000003</c:v>
                </c:pt>
                <c:pt idx="1395">
                  <c:v>0.2792</c:v>
                </c:pt>
                <c:pt idx="1396">
                  <c:v>0.27939999999999998</c:v>
                </c:pt>
                <c:pt idx="1397">
                  <c:v>0.27960000000000002</c:v>
                </c:pt>
                <c:pt idx="1398">
                  <c:v>0.27979999999999999</c:v>
                </c:pt>
                <c:pt idx="1399">
                  <c:v>0.28000000000000003</c:v>
                </c:pt>
                <c:pt idx="1400">
                  <c:v>0.2802</c:v>
                </c:pt>
                <c:pt idx="1401">
                  <c:v>0.28039999999999998</c:v>
                </c:pt>
                <c:pt idx="1402">
                  <c:v>0.28060000000000002</c:v>
                </c:pt>
                <c:pt idx="1403">
                  <c:v>0.28079999999999999</c:v>
                </c:pt>
                <c:pt idx="1404">
                  <c:v>0.28100000000000003</c:v>
                </c:pt>
                <c:pt idx="1405">
                  <c:v>0.28120000000000001</c:v>
                </c:pt>
                <c:pt idx="1406">
                  <c:v>0.28139999999999998</c:v>
                </c:pt>
                <c:pt idx="1407">
                  <c:v>0.28160000000000002</c:v>
                </c:pt>
                <c:pt idx="1408">
                  <c:v>0.28179999999999999</c:v>
                </c:pt>
                <c:pt idx="1409">
                  <c:v>0.28199999999999997</c:v>
                </c:pt>
                <c:pt idx="1410">
                  <c:v>0.28220000000000001</c:v>
                </c:pt>
                <c:pt idx="1411">
                  <c:v>0.28239999999999998</c:v>
                </c:pt>
                <c:pt idx="1412">
                  <c:v>0.28260000000000002</c:v>
                </c:pt>
                <c:pt idx="1413">
                  <c:v>0.2828</c:v>
                </c:pt>
                <c:pt idx="1414">
                  <c:v>0.28299999999999997</c:v>
                </c:pt>
                <c:pt idx="1415">
                  <c:v>0.28320000000000001</c:v>
                </c:pt>
                <c:pt idx="1416">
                  <c:v>0.28339999999999999</c:v>
                </c:pt>
                <c:pt idx="1417">
                  <c:v>0.28360000000000002</c:v>
                </c:pt>
                <c:pt idx="1418">
                  <c:v>0.2838</c:v>
                </c:pt>
                <c:pt idx="1419">
                  <c:v>0.28399999999999997</c:v>
                </c:pt>
                <c:pt idx="1420">
                  <c:v>0.28420000000000001</c:v>
                </c:pt>
                <c:pt idx="1421">
                  <c:v>0.28439999999999999</c:v>
                </c:pt>
                <c:pt idx="1422">
                  <c:v>0.28460000000000002</c:v>
                </c:pt>
                <c:pt idx="1423">
                  <c:v>0.2848</c:v>
                </c:pt>
                <c:pt idx="1424">
                  <c:v>0.28499999999999998</c:v>
                </c:pt>
                <c:pt idx="1425">
                  <c:v>0.28520000000000001</c:v>
                </c:pt>
                <c:pt idx="1426">
                  <c:v>0.28539999999999999</c:v>
                </c:pt>
                <c:pt idx="1427">
                  <c:v>0.28560000000000002</c:v>
                </c:pt>
                <c:pt idx="1428">
                  <c:v>0.2858</c:v>
                </c:pt>
                <c:pt idx="1429">
                  <c:v>0.28599999999999998</c:v>
                </c:pt>
                <c:pt idx="1430">
                  <c:v>0.28620000000000001</c:v>
                </c:pt>
                <c:pt idx="1431">
                  <c:v>0.28639999999999999</c:v>
                </c:pt>
                <c:pt idx="1432">
                  <c:v>0.28660000000000002</c:v>
                </c:pt>
                <c:pt idx="1433">
                  <c:v>0.2868</c:v>
                </c:pt>
                <c:pt idx="1434">
                  <c:v>0.28699999999999998</c:v>
                </c:pt>
                <c:pt idx="1435">
                  <c:v>0.28720000000000001</c:v>
                </c:pt>
                <c:pt idx="1436">
                  <c:v>0.28739999999999999</c:v>
                </c:pt>
                <c:pt idx="1437">
                  <c:v>0.28760000000000002</c:v>
                </c:pt>
                <c:pt idx="1438">
                  <c:v>0.2878</c:v>
                </c:pt>
                <c:pt idx="1439">
                  <c:v>0.28799999999999998</c:v>
                </c:pt>
                <c:pt idx="1440">
                  <c:v>0.28820000000000001</c:v>
                </c:pt>
                <c:pt idx="1441">
                  <c:v>0.28839999999999999</c:v>
                </c:pt>
                <c:pt idx="1442">
                  <c:v>0.28860000000000002</c:v>
                </c:pt>
                <c:pt idx="1443">
                  <c:v>0.2888</c:v>
                </c:pt>
                <c:pt idx="1444">
                  <c:v>0.28899999999999998</c:v>
                </c:pt>
                <c:pt idx="1445">
                  <c:v>0.28920000000000001</c:v>
                </c:pt>
                <c:pt idx="1446">
                  <c:v>0.28939999999999999</c:v>
                </c:pt>
                <c:pt idx="1447">
                  <c:v>0.28960000000000002</c:v>
                </c:pt>
                <c:pt idx="1448">
                  <c:v>0.2898</c:v>
                </c:pt>
                <c:pt idx="1449">
                  <c:v>0.28999999999999998</c:v>
                </c:pt>
                <c:pt idx="1450">
                  <c:v>0.29020000000000001</c:v>
                </c:pt>
                <c:pt idx="1451">
                  <c:v>0.29039999999999999</c:v>
                </c:pt>
                <c:pt idx="1452">
                  <c:v>0.29060000000000002</c:v>
                </c:pt>
                <c:pt idx="1453">
                  <c:v>0.2908</c:v>
                </c:pt>
                <c:pt idx="1454">
                  <c:v>0.29099999999999998</c:v>
                </c:pt>
                <c:pt idx="1455">
                  <c:v>0.29120000000000001</c:v>
                </c:pt>
                <c:pt idx="1456">
                  <c:v>0.29139999999999999</c:v>
                </c:pt>
                <c:pt idx="1457">
                  <c:v>0.29160000000000003</c:v>
                </c:pt>
                <c:pt idx="1458">
                  <c:v>0.2918</c:v>
                </c:pt>
                <c:pt idx="1459">
                  <c:v>0.29199999999999998</c:v>
                </c:pt>
                <c:pt idx="1460">
                  <c:v>0.29220000000000002</c:v>
                </c:pt>
                <c:pt idx="1461">
                  <c:v>0.29239999999999999</c:v>
                </c:pt>
                <c:pt idx="1462">
                  <c:v>0.29260000000000003</c:v>
                </c:pt>
                <c:pt idx="1463">
                  <c:v>0.2928</c:v>
                </c:pt>
                <c:pt idx="1464">
                  <c:v>0.29299999999999998</c:v>
                </c:pt>
                <c:pt idx="1465">
                  <c:v>0.29320000000000002</c:v>
                </c:pt>
                <c:pt idx="1466">
                  <c:v>0.29339999999999999</c:v>
                </c:pt>
                <c:pt idx="1467">
                  <c:v>0.29360000000000003</c:v>
                </c:pt>
                <c:pt idx="1468">
                  <c:v>0.29380000000000001</c:v>
                </c:pt>
                <c:pt idx="1469">
                  <c:v>0.29399999999999998</c:v>
                </c:pt>
                <c:pt idx="1470">
                  <c:v>0.29420000000000002</c:v>
                </c:pt>
                <c:pt idx="1471">
                  <c:v>0.2944</c:v>
                </c:pt>
                <c:pt idx="1472">
                  <c:v>0.29459999999999997</c:v>
                </c:pt>
                <c:pt idx="1473">
                  <c:v>0.29480000000000001</c:v>
                </c:pt>
                <c:pt idx="1474">
                  <c:v>0.29499999999999998</c:v>
                </c:pt>
                <c:pt idx="1475">
                  <c:v>0.29520000000000002</c:v>
                </c:pt>
                <c:pt idx="1476">
                  <c:v>0.2954</c:v>
                </c:pt>
                <c:pt idx="1477">
                  <c:v>0.29559999999999997</c:v>
                </c:pt>
                <c:pt idx="1478">
                  <c:v>0.29580000000000001</c:v>
                </c:pt>
                <c:pt idx="1479">
                  <c:v>0.29599999999999999</c:v>
                </c:pt>
                <c:pt idx="1480">
                  <c:v>0.29620000000000002</c:v>
                </c:pt>
                <c:pt idx="1481">
                  <c:v>0.2964</c:v>
                </c:pt>
                <c:pt idx="1482">
                  <c:v>0.29659999999999997</c:v>
                </c:pt>
                <c:pt idx="1483">
                  <c:v>0.29680000000000001</c:v>
                </c:pt>
                <c:pt idx="1484">
                  <c:v>0.29699999999999999</c:v>
                </c:pt>
                <c:pt idx="1485">
                  <c:v>0.29720000000000002</c:v>
                </c:pt>
                <c:pt idx="1486">
                  <c:v>0.2974</c:v>
                </c:pt>
                <c:pt idx="1487">
                  <c:v>0.29759999999999998</c:v>
                </c:pt>
                <c:pt idx="1488">
                  <c:v>0.29780000000000001</c:v>
                </c:pt>
                <c:pt idx="1489">
                  <c:v>0.29799999999999999</c:v>
                </c:pt>
                <c:pt idx="1490">
                  <c:v>0.29820000000000002</c:v>
                </c:pt>
                <c:pt idx="1491">
                  <c:v>0.2984</c:v>
                </c:pt>
                <c:pt idx="1492">
                  <c:v>0.29859999999999998</c:v>
                </c:pt>
                <c:pt idx="1493">
                  <c:v>0.29880000000000001</c:v>
                </c:pt>
                <c:pt idx="1494">
                  <c:v>0.29899999999999999</c:v>
                </c:pt>
                <c:pt idx="1495">
                  <c:v>0.29920000000000002</c:v>
                </c:pt>
                <c:pt idx="1496">
                  <c:v>0.2994</c:v>
                </c:pt>
                <c:pt idx="1497">
                  <c:v>0.29959999999999998</c:v>
                </c:pt>
                <c:pt idx="1498">
                  <c:v>0.29980000000000001</c:v>
                </c:pt>
                <c:pt idx="1499">
                  <c:v>0.3</c:v>
                </c:pt>
                <c:pt idx="1500">
                  <c:v>0.30020000000000002</c:v>
                </c:pt>
                <c:pt idx="1501">
                  <c:v>0.3004</c:v>
                </c:pt>
                <c:pt idx="1502">
                  <c:v>0.30059999999999998</c:v>
                </c:pt>
                <c:pt idx="1503">
                  <c:v>0.30080000000000001</c:v>
                </c:pt>
                <c:pt idx="1504">
                  <c:v>0.30099999999999999</c:v>
                </c:pt>
                <c:pt idx="1505">
                  <c:v>0.30120000000000002</c:v>
                </c:pt>
                <c:pt idx="1506">
                  <c:v>0.3014</c:v>
                </c:pt>
                <c:pt idx="1507">
                  <c:v>0.30159999999999998</c:v>
                </c:pt>
                <c:pt idx="1508">
                  <c:v>0.30180000000000001</c:v>
                </c:pt>
                <c:pt idx="1509">
                  <c:v>0.30199999999999999</c:v>
                </c:pt>
                <c:pt idx="1510">
                  <c:v>0.30220000000000002</c:v>
                </c:pt>
                <c:pt idx="1511">
                  <c:v>0.3024</c:v>
                </c:pt>
                <c:pt idx="1512">
                  <c:v>0.30259999999999998</c:v>
                </c:pt>
                <c:pt idx="1513">
                  <c:v>0.30280000000000001</c:v>
                </c:pt>
                <c:pt idx="1514">
                  <c:v>0.30299999999999999</c:v>
                </c:pt>
                <c:pt idx="1515">
                  <c:v>0.30320000000000003</c:v>
                </c:pt>
                <c:pt idx="1516">
                  <c:v>0.3034</c:v>
                </c:pt>
                <c:pt idx="1517">
                  <c:v>0.30359999999999998</c:v>
                </c:pt>
                <c:pt idx="1518">
                  <c:v>0.30380000000000001</c:v>
                </c:pt>
                <c:pt idx="1519">
                  <c:v>0.30399999999999999</c:v>
                </c:pt>
                <c:pt idx="1520">
                  <c:v>0.30420000000000003</c:v>
                </c:pt>
                <c:pt idx="1521">
                  <c:v>0.3044</c:v>
                </c:pt>
                <c:pt idx="1522">
                  <c:v>0.30459999999999998</c:v>
                </c:pt>
                <c:pt idx="1523">
                  <c:v>0.30480000000000002</c:v>
                </c:pt>
                <c:pt idx="1524">
                  <c:v>0.30499999999999999</c:v>
                </c:pt>
                <c:pt idx="1525">
                  <c:v>0.30520000000000003</c:v>
                </c:pt>
                <c:pt idx="1526">
                  <c:v>0.3054</c:v>
                </c:pt>
                <c:pt idx="1527">
                  <c:v>0.30559999999999998</c:v>
                </c:pt>
                <c:pt idx="1528">
                  <c:v>0.30580000000000002</c:v>
                </c:pt>
                <c:pt idx="1529">
                  <c:v>0.30599999999999999</c:v>
                </c:pt>
                <c:pt idx="1530">
                  <c:v>0.30620000000000003</c:v>
                </c:pt>
                <c:pt idx="1531">
                  <c:v>0.30640000000000001</c:v>
                </c:pt>
                <c:pt idx="1532">
                  <c:v>0.30659999999999998</c:v>
                </c:pt>
                <c:pt idx="1533">
                  <c:v>0.30680000000000002</c:v>
                </c:pt>
                <c:pt idx="1534">
                  <c:v>0.307</c:v>
                </c:pt>
                <c:pt idx="1535">
                  <c:v>0.30719999999999997</c:v>
                </c:pt>
                <c:pt idx="1536">
                  <c:v>0.30740000000000001</c:v>
                </c:pt>
                <c:pt idx="1537">
                  <c:v>0.30759999999999998</c:v>
                </c:pt>
                <c:pt idx="1538">
                  <c:v>0.30780000000000002</c:v>
                </c:pt>
                <c:pt idx="1539">
                  <c:v>0.308</c:v>
                </c:pt>
                <c:pt idx="1540">
                  <c:v>0.30819999999999997</c:v>
                </c:pt>
                <c:pt idx="1541">
                  <c:v>0.30840000000000001</c:v>
                </c:pt>
                <c:pt idx="1542">
                  <c:v>0.30859999999999999</c:v>
                </c:pt>
                <c:pt idx="1543">
                  <c:v>0.30880000000000002</c:v>
                </c:pt>
                <c:pt idx="1544">
                  <c:v>0.309</c:v>
                </c:pt>
                <c:pt idx="1545">
                  <c:v>0.30919999999999997</c:v>
                </c:pt>
                <c:pt idx="1546">
                  <c:v>0.30940000000000001</c:v>
                </c:pt>
                <c:pt idx="1547">
                  <c:v>0.30959999999999999</c:v>
                </c:pt>
                <c:pt idx="1548">
                  <c:v>0.30980000000000002</c:v>
                </c:pt>
                <c:pt idx="1549">
                  <c:v>0.31</c:v>
                </c:pt>
                <c:pt idx="1550">
                  <c:v>0.31019999999999998</c:v>
                </c:pt>
                <c:pt idx="1551">
                  <c:v>0.31040000000000001</c:v>
                </c:pt>
                <c:pt idx="1552">
                  <c:v>0.31059999999999999</c:v>
                </c:pt>
                <c:pt idx="1553">
                  <c:v>0.31080000000000002</c:v>
                </c:pt>
                <c:pt idx="1554">
                  <c:v>0.311</c:v>
                </c:pt>
                <c:pt idx="1555">
                  <c:v>0.31119999999999998</c:v>
                </c:pt>
                <c:pt idx="1556">
                  <c:v>0.31140000000000001</c:v>
                </c:pt>
                <c:pt idx="1557">
                  <c:v>0.31159999999999999</c:v>
                </c:pt>
                <c:pt idx="1558">
                  <c:v>0.31180000000000002</c:v>
                </c:pt>
                <c:pt idx="1559">
                  <c:v>0.312</c:v>
                </c:pt>
                <c:pt idx="1560">
                  <c:v>0.31219999999999998</c:v>
                </c:pt>
                <c:pt idx="1561">
                  <c:v>0.31240000000000001</c:v>
                </c:pt>
                <c:pt idx="1562">
                  <c:v>0.31259999999999999</c:v>
                </c:pt>
                <c:pt idx="1563">
                  <c:v>0.31280000000000002</c:v>
                </c:pt>
                <c:pt idx="1564">
                  <c:v>0.313</c:v>
                </c:pt>
                <c:pt idx="1565">
                  <c:v>0.31319999999999998</c:v>
                </c:pt>
                <c:pt idx="1566">
                  <c:v>0.31340000000000001</c:v>
                </c:pt>
                <c:pt idx="1567">
                  <c:v>0.31359999999999999</c:v>
                </c:pt>
                <c:pt idx="1568">
                  <c:v>0.31380000000000002</c:v>
                </c:pt>
                <c:pt idx="1569">
                  <c:v>0.314</c:v>
                </c:pt>
                <c:pt idx="1570">
                  <c:v>0.31419999999999998</c:v>
                </c:pt>
                <c:pt idx="1571">
                  <c:v>0.31440000000000001</c:v>
                </c:pt>
                <c:pt idx="1572">
                  <c:v>0.31459999999999999</c:v>
                </c:pt>
                <c:pt idx="1573">
                  <c:v>0.31480000000000002</c:v>
                </c:pt>
                <c:pt idx="1574">
                  <c:v>0.315</c:v>
                </c:pt>
                <c:pt idx="1575">
                  <c:v>0.31519999999999998</c:v>
                </c:pt>
                <c:pt idx="1576">
                  <c:v>0.31540000000000001</c:v>
                </c:pt>
                <c:pt idx="1577">
                  <c:v>0.31559999999999999</c:v>
                </c:pt>
                <c:pt idx="1578">
                  <c:v>0.31580000000000003</c:v>
                </c:pt>
                <c:pt idx="1579">
                  <c:v>0.316</c:v>
                </c:pt>
                <c:pt idx="1580">
                  <c:v>0.31619999999999998</c:v>
                </c:pt>
                <c:pt idx="1581">
                  <c:v>0.31640000000000001</c:v>
                </c:pt>
                <c:pt idx="1582">
                  <c:v>0.31659999999999999</c:v>
                </c:pt>
                <c:pt idx="1583">
                  <c:v>0.31680000000000003</c:v>
                </c:pt>
                <c:pt idx="1584">
                  <c:v>0.317</c:v>
                </c:pt>
                <c:pt idx="1585">
                  <c:v>0.31719999999999998</c:v>
                </c:pt>
                <c:pt idx="1586">
                  <c:v>0.31740000000000002</c:v>
                </c:pt>
                <c:pt idx="1587">
                  <c:v>0.31759999999999999</c:v>
                </c:pt>
                <c:pt idx="1588">
                  <c:v>0.31780000000000003</c:v>
                </c:pt>
                <c:pt idx="1589">
                  <c:v>0.318</c:v>
                </c:pt>
                <c:pt idx="1590">
                  <c:v>0.31819999999999998</c:v>
                </c:pt>
                <c:pt idx="1591">
                  <c:v>0.31840000000000002</c:v>
                </c:pt>
                <c:pt idx="1592">
                  <c:v>0.31859999999999999</c:v>
                </c:pt>
                <c:pt idx="1593">
                  <c:v>0.31879999999999997</c:v>
                </c:pt>
                <c:pt idx="1594">
                  <c:v>0.31900000000000001</c:v>
                </c:pt>
                <c:pt idx="1595">
                  <c:v>0.31919999999999998</c:v>
                </c:pt>
                <c:pt idx="1596">
                  <c:v>0.31940000000000002</c:v>
                </c:pt>
                <c:pt idx="1597">
                  <c:v>0.3196</c:v>
                </c:pt>
                <c:pt idx="1598">
                  <c:v>0.31979999999999997</c:v>
                </c:pt>
                <c:pt idx="1599">
                  <c:v>0.32</c:v>
                </c:pt>
                <c:pt idx="1600">
                  <c:v>0.32019999999999998</c:v>
                </c:pt>
                <c:pt idx="1601">
                  <c:v>0.32040000000000002</c:v>
                </c:pt>
                <c:pt idx="1602">
                  <c:v>0.3206</c:v>
                </c:pt>
                <c:pt idx="1603">
                  <c:v>0.32079999999999997</c:v>
                </c:pt>
                <c:pt idx="1604">
                  <c:v>0.32100000000000001</c:v>
                </c:pt>
                <c:pt idx="1605">
                  <c:v>0.32119999999999999</c:v>
                </c:pt>
                <c:pt idx="1606">
                  <c:v>0.32140000000000002</c:v>
                </c:pt>
                <c:pt idx="1607">
                  <c:v>0.3216</c:v>
                </c:pt>
                <c:pt idx="1608">
                  <c:v>0.32179999999999997</c:v>
                </c:pt>
                <c:pt idx="1609">
                  <c:v>0.32200000000000001</c:v>
                </c:pt>
                <c:pt idx="1610">
                  <c:v>0.32219999999999999</c:v>
                </c:pt>
                <c:pt idx="1611">
                  <c:v>0.32240000000000002</c:v>
                </c:pt>
                <c:pt idx="1612">
                  <c:v>0.3226</c:v>
                </c:pt>
                <c:pt idx="1613">
                  <c:v>0.32279999999999998</c:v>
                </c:pt>
                <c:pt idx="1614">
                  <c:v>0.32300000000000001</c:v>
                </c:pt>
                <c:pt idx="1615">
                  <c:v>0.32319999999999999</c:v>
                </c:pt>
                <c:pt idx="1616">
                  <c:v>0.32340000000000002</c:v>
                </c:pt>
                <c:pt idx="1617">
                  <c:v>0.3236</c:v>
                </c:pt>
                <c:pt idx="1618">
                  <c:v>0.32379999999999998</c:v>
                </c:pt>
                <c:pt idx="1619">
                  <c:v>0.32400000000000001</c:v>
                </c:pt>
                <c:pt idx="1620">
                  <c:v>0.32419999999999999</c:v>
                </c:pt>
                <c:pt idx="1621">
                  <c:v>0.32440000000000002</c:v>
                </c:pt>
                <c:pt idx="1622">
                  <c:v>0.3246</c:v>
                </c:pt>
                <c:pt idx="1623">
                  <c:v>0.32479999999999998</c:v>
                </c:pt>
                <c:pt idx="1624">
                  <c:v>0.32500000000000001</c:v>
                </c:pt>
                <c:pt idx="1625">
                  <c:v>0.32519999999999999</c:v>
                </c:pt>
                <c:pt idx="1626">
                  <c:v>0.32540000000000002</c:v>
                </c:pt>
                <c:pt idx="1627">
                  <c:v>0.3256</c:v>
                </c:pt>
                <c:pt idx="1628">
                  <c:v>0.32579999999999998</c:v>
                </c:pt>
                <c:pt idx="1629">
                  <c:v>0.32600000000000001</c:v>
                </c:pt>
                <c:pt idx="1630">
                  <c:v>0.32619999999999999</c:v>
                </c:pt>
                <c:pt idx="1631">
                  <c:v>0.32640000000000002</c:v>
                </c:pt>
                <c:pt idx="1632">
                  <c:v>0.3266</c:v>
                </c:pt>
                <c:pt idx="1633">
                  <c:v>0.32679999999999998</c:v>
                </c:pt>
                <c:pt idx="1634">
                  <c:v>0.32700000000000001</c:v>
                </c:pt>
                <c:pt idx="1635">
                  <c:v>0.32719999999999999</c:v>
                </c:pt>
                <c:pt idx="1636">
                  <c:v>0.32740000000000002</c:v>
                </c:pt>
                <c:pt idx="1637">
                  <c:v>0.3276</c:v>
                </c:pt>
                <c:pt idx="1638">
                  <c:v>0.32779999999999998</c:v>
                </c:pt>
                <c:pt idx="1639">
                  <c:v>0.32800000000000001</c:v>
                </c:pt>
                <c:pt idx="1640">
                  <c:v>0.32819999999999999</c:v>
                </c:pt>
                <c:pt idx="1641">
                  <c:v>0.32840000000000003</c:v>
                </c:pt>
                <c:pt idx="1642">
                  <c:v>0.3286</c:v>
                </c:pt>
                <c:pt idx="1643">
                  <c:v>0.32879999999999998</c:v>
                </c:pt>
                <c:pt idx="1644">
                  <c:v>0.32900000000000001</c:v>
                </c:pt>
                <c:pt idx="1645">
                  <c:v>0.32919999999999999</c:v>
                </c:pt>
                <c:pt idx="1646">
                  <c:v>0.32940000000000003</c:v>
                </c:pt>
                <c:pt idx="1647">
                  <c:v>0.3296</c:v>
                </c:pt>
                <c:pt idx="1648">
                  <c:v>0.32979999999999998</c:v>
                </c:pt>
                <c:pt idx="1649">
                  <c:v>0.33</c:v>
                </c:pt>
                <c:pt idx="1650">
                  <c:v>0.33019999999999999</c:v>
                </c:pt>
                <c:pt idx="1651">
                  <c:v>0.33040000000000003</c:v>
                </c:pt>
                <c:pt idx="1652">
                  <c:v>0.3306</c:v>
                </c:pt>
                <c:pt idx="1653">
                  <c:v>0.33079999999999998</c:v>
                </c:pt>
                <c:pt idx="1654">
                  <c:v>0.33100000000000002</c:v>
                </c:pt>
                <c:pt idx="1655">
                  <c:v>0.33119999999999999</c:v>
                </c:pt>
                <c:pt idx="1656">
                  <c:v>0.33139999999999997</c:v>
                </c:pt>
                <c:pt idx="1657">
                  <c:v>0.33160000000000001</c:v>
                </c:pt>
                <c:pt idx="1658">
                  <c:v>0.33179999999999998</c:v>
                </c:pt>
                <c:pt idx="1659">
                  <c:v>0.33200000000000002</c:v>
                </c:pt>
                <c:pt idx="1660">
                  <c:v>0.3322</c:v>
                </c:pt>
                <c:pt idx="1661">
                  <c:v>0.33239999999999997</c:v>
                </c:pt>
                <c:pt idx="1662">
                  <c:v>0.33260000000000001</c:v>
                </c:pt>
                <c:pt idx="1663">
                  <c:v>0.33279999999999998</c:v>
                </c:pt>
                <c:pt idx="1664">
                  <c:v>0.33300000000000002</c:v>
                </c:pt>
                <c:pt idx="1665">
                  <c:v>0.3332</c:v>
                </c:pt>
                <c:pt idx="1666">
                  <c:v>0.33339999999999997</c:v>
                </c:pt>
                <c:pt idx="1667">
                  <c:v>0.33360000000000001</c:v>
                </c:pt>
                <c:pt idx="1668">
                  <c:v>0.33379999999999999</c:v>
                </c:pt>
                <c:pt idx="1669">
                  <c:v>0.33400000000000002</c:v>
                </c:pt>
                <c:pt idx="1670">
                  <c:v>0.3342</c:v>
                </c:pt>
                <c:pt idx="1671">
                  <c:v>0.33439999999999998</c:v>
                </c:pt>
                <c:pt idx="1672">
                  <c:v>0.33460000000000001</c:v>
                </c:pt>
                <c:pt idx="1673">
                  <c:v>0.33479999999999999</c:v>
                </c:pt>
                <c:pt idx="1674">
                  <c:v>0.33500000000000002</c:v>
                </c:pt>
                <c:pt idx="1675">
                  <c:v>0.3352</c:v>
                </c:pt>
                <c:pt idx="1676">
                  <c:v>0.33539999999999998</c:v>
                </c:pt>
                <c:pt idx="1677">
                  <c:v>0.33560000000000001</c:v>
                </c:pt>
                <c:pt idx="1678">
                  <c:v>0.33579999999999999</c:v>
                </c:pt>
                <c:pt idx="1679">
                  <c:v>0.33600000000000002</c:v>
                </c:pt>
                <c:pt idx="1680">
                  <c:v>0.3362</c:v>
                </c:pt>
                <c:pt idx="1681">
                  <c:v>0.33639999999999998</c:v>
                </c:pt>
                <c:pt idx="1682">
                  <c:v>0.33660000000000001</c:v>
                </c:pt>
                <c:pt idx="1683">
                  <c:v>0.33679999999999999</c:v>
                </c:pt>
                <c:pt idx="1684">
                  <c:v>0.33700000000000002</c:v>
                </c:pt>
                <c:pt idx="1685">
                  <c:v>0.3372</c:v>
                </c:pt>
                <c:pt idx="1686">
                  <c:v>0.33739999999999998</c:v>
                </c:pt>
                <c:pt idx="1687">
                  <c:v>0.33760000000000001</c:v>
                </c:pt>
                <c:pt idx="1688">
                  <c:v>0.33779999999999999</c:v>
                </c:pt>
                <c:pt idx="1689">
                  <c:v>0.33800000000000002</c:v>
                </c:pt>
                <c:pt idx="1690">
                  <c:v>0.3382</c:v>
                </c:pt>
                <c:pt idx="1691">
                  <c:v>0.33839999999999998</c:v>
                </c:pt>
                <c:pt idx="1692">
                  <c:v>0.33860000000000001</c:v>
                </c:pt>
                <c:pt idx="1693">
                  <c:v>0.33879999999999999</c:v>
                </c:pt>
                <c:pt idx="1694">
                  <c:v>0.33900000000000002</c:v>
                </c:pt>
                <c:pt idx="1695">
                  <c:v>0.3392</c:v>
                </c:pt>
                <c:pt idx="1696">
                  <c:v>0.33939999999999998</c:v>
                </c:pt>
                <c:pt idx="1697">
                  <c:v>0.33960000000000001</c:v>
                </c:pt>
                <c:pt idx="1698">
                  <c:v>0.33979999999999999</c:v>
                </c:pt>
                <c:pt idx="1699">
                  <c:v>0.34</c:v>
                </c:pt>
                <c:pt idx="1700">
                  <c:v>0.3402</c:v>
                </c:pt>
                <c:pt idx="1701">
                  <c:v>0.34039999999999998</c:v>
                </c:pt>
                <c:pt idx="1702">
                  <c:v>0.34060000000000001</c:v>
                </c:pt>
                <c:pt idx="1703">
                  <c:v>0.34079999999999999</c:v>
                </c:pt>
                <c:pt idx="1704">
                  <c:v>0.34100000000000003</c:v>
                </c:pt>
                <c:pt idx="1705">
                  <c:v>0.3412</c:v>
                </c:pt>
                <c:pt idx="1706">
                  <c:v>0.34139999999999998</c:v>
                </c:pt>
                <c:pt idx="1707">
                  <c:v>0.34160000000000001</c:v>
                </c:pt>
                <c:pt idx="1708">
                  <c:v>0.34179999999999999</c:v>
                </c:pt>
                <c:pt idx="1709">
                  <c:v>0.34200000000000003</c:v>
                </c:pt>
                <c:pt idx="1710">
                  <c:v>0.3422</c:v>
                </c:pt>
                <c:pt idx="1711">
                  <c:v>0.34239999999999998</c:v>
                </c:pt>
                <c:pt idx="1712">
                  <c:v>0.34260000000000002</c:v>
                </c:pt>
                <c:pt idx="1713">
                  <c:v>0.34279999999999999</c:v>
                </c:pt>
                <c:pt idx="1714">
                  <c:v>0.34300000000000003</c:v>
                </c:pt>
                <c:pt idx="1715">
                  <c:v>0.34320000000000001</c:v>
                </c:pt>
                <c:pt idx="1716">
                  <c:v>0.34339999999999998</c:v>
                </c:pt>
                <c:pt idx="1717">
                  <c:v>0.34360000000000002</c:v>
                </c:pt>
                <c:pt idx="1718">
                  <c:v>0.34379999999999999</c:v>
                </c:pt>
                <c:pt idx="1719">
                  <c:v>0.34399999999999997</c:v>
                </c:pt>
                <c:pt idx="1720">
                  <c:v>0.34420000000000001</c:v>
                </c:pt>
                <c:pt idx="1721">
                  <c:v>0.34439999999999998</c:v>
                </c:pt>
                <c:pt idx="1722">
                  <c:v>0.34460000000000002</c:v>
                </c:pt>
                <c:pt idx="1723">
                  <c:v>0.3448</c:v>
                </c:pt>
                <c:pt idx="1724">
                  <c:v>0.34499999999999997</c:v>
                </c:pt>
                <c:pt idx="1725">
                  <c:v>0.34520000000000001</c:v>
                </c:pt>
                <c:pt idx="1726">
                  <c:v>0.34539999999999998</c:v>
                </c:pt>
                <c:pt idx="1727">
                  <c:v>0.34560000000000002</c:v>
                </c:pt>
                <c:pt idx="1728">
                  <c:v>0.3458</c:v>
                </c:pt>
                <c:pt idx="1729">
                  <c:v>0.34599999999999997</c:v>
                </c:pt>
                <c:pt idx="1730">
                  <c:v>0.34620000000000001</c:v>
                </c:pt>
                <c:pt idx="1731">
                  <c:v>0.34639999999999999</c:v>
                </c:pt>
                <c:pt idx="1732">
                  <c:v>0.34660000000000002</c:v>
                </c:pt>
                <c:pt idx="1733">
                  <c:v>0.3468</c:v>
                </c:pt>
                <c:pt idx="1734">
                  <c:v>0.34699999999999998</c:v>
                </c:pt>
                <c:pt idx="1735">
                  <c:v>0.34720000000000001</c:v>
                </c:pt>
                <c:pt idx="1736">
                  <c:v>0.34739999999999999</c:v>
                </c:pt>
                <c:pt idx="1737">
                  <c:v>0.34760000000000002</c:v>
                </c:pt>
                <c:pt idx="1738">
                  <c:v>0.3478</c:v>
                </c:pt>
                <c:pt idx="1739">
                  <c:v>0.34799999999999998</c:v>
                </c:pt>
                <c:pt idx="1740">
                  <c:v>0.34820000000000001</c:v>
                </c:pt>
                <c:pt idx="1741">
                  <c:v>0.34839999999999999</c:v>
                </c:pt>
                <c:pt idx="1742">
                  <c:v>0.34860000000000002</c:v>
                </c:pt>
                <c:pt idx="1743">
                  <c:v>0.3488</c:v>
                </c:pt>
                <c:pt idx="1744">
                  <c:v>0.34899999999999998</c:v>
                </c:pt>
                <c:pt idx="1745">
                  <c:v>0.34920000000000001</c:v>
                </c:pt>
                <c:pt idx="1746">
                  <c:v>0.34939999999999999</c:v>
                </c:pt>
                <c:pt idx="1747">
                  <c:v>0.34960000000000002</c:v>
                </c:pt>
                <c:pt idx="1748">
                  <c:v>0.3498</c:v>
                </c:pt>
                <c:pt idx="1749">
                  <c:v>0.35</c:v>
                </c:pt>
                <c:pt idx="1750">
                  <c:v>0.35020000000000001</c:v>
                </c:pt>
                <c:pt idx="1751">
                  <c:v>0.35039999999999999</c:v>
                </c:pt>
                <c:pt idx="1752">
                  <c:v>0.35060000000000002</c:v>
                </c:pt>
                <c:pt idx="1753">
                  <c:v>0.3508</c:v>
                </c:pt>
                <c:pt idx="1754">
                  <c:v>0.35099999999999998</c:v>
                </c:pt>
                <c:pt idx="1755">
                  <c:v>0.35120000000000001</c:v>
                </c:pt>
                <c:pt idx="1756">
                  <c:v>0.35139999999999999</c:v>
                </c:pt>
                <c:pt idx="1757">
                  <c:v>0.35160000000000002</c:v>
                </c:pt>
                <c:pt idx="1758">
                  <c:v>0.3518</c:v>
                </c:pt>
                <c:pt idx="1759">
                  <c:v>0.35199999999999998</c:v>
                </c:pt>
                <c:pt idx="1760">
                  <c:v>0.35220000000000001</c:v>
                </c:pt>
                <c:pt idx="1761">
                  <c:v>0.35239999999999999</c:v>
                </c:pt>
                <c:pt idx="1762">
                  <c:v>0.35260000000000002</c:v>
                </c:pt>
                <c:pt idx="1763">
                  <c:v>0.3528</c:v>
                </c:pt>
                <c:pt idx="1764">
                  <c:v>0.35299999999999998</c:v>
                </c:pt>
                <c:pt idx="1765">
                  <c:v>0.35320000000000001</c:v>
                </c:pt>
                <c:pt idx="1766">
                  <c:v>0.35339999999999999</c:v>
                </c:pt>
                <c:pt idx="1767">
                  <c:v>0.35360000000000003</c:v>
                </c:pt>
                <c:pt idx="1768">
                  <c:v>0.3538</c:v>
                </c:pt>
                <c:pt idx="1769">
                  <c:v>0.35399999999999998</c:v>
                </c:pt>
                <c:pt idx="1770">
                  <c:v>0.35420000000000001</c:v>
                </c:pt>
                <c:pt idx="1771">
                  <c:v>0.35439999999999999</c:v>
                </c:pt>
                <c:pt idx="1772">
                  <c:v>0.35460000000000003</c:v>
                </c:pt>
                <c:pt idx="1773">
                  <c:v>0.3548</c:v>
                </c:pt>
                <c:pt idx="1774">
                  <c:v>0.35499999999999998</c:v>
                </c:pt>
                <c:pt idx="1775">
                  <c:v>0.35520000000000002</c:v>
                </c:pt>
                <c:pt idx="1776">
                  <c:v>0.35539999999999999</c:v>
                </c:pt>
                <c:pt idx="1777">
                  <c:v>0.35560000000000003</c:v>
                </c:pt>
                <c:pt idx="1778">
                  <c:v>0.35580000000000001</c:v>
                </c:pt>
                <c:pt idx="1779">
                  <c:v>0.35599999999999998</c:v>
                </c:pt>
                <c:pt idx="1780">
                  <c:v>0.35620000000000002</c:v>
                </c:pt>
                <c:pt idx="1781">
                  <c:v>0.35639999999999999</c:v>
                </c:pt>
                <c:pt idx="1782">
                  <c:v>0.35659999999999997</c:v>
                </c:pt>
                <c:pt idx="1783">
                  <c:v>0.35680000000000001</c:v>
                </c:pt>
                <c:pt idx="1784">
                  <c:v>0.35699999999999998</c:v>
                </c:pt>
                <c:pt idx="1785">
                  <c:v>0.35720000000000002</c:v>
                </c:pt>
                <c:pt idx="1786">
                  <c:v>0.3574</c:v>
                </c:pt>
                <c:pt idx="1787">
                  <c:v>0.35759999999999997</c:v>
                </c:pt>
                <c:pt idx="1788">
                  <c:v>0.35780000000000001</c:v>
                </c:pt>
                <c:pt idx="1789">
                  <c:v>0.35799999999999998</c:v>
                </c:pt>
                <c:pt idx="1790">
                  <c:v>0.35820000000000002</c:v>
                </c:pt>
                <c:pt idx="1791">
                  <c:v>0.3584</c:v>
                </c:pt>
                <c:pt idx="1792">
                  <c:v>0.35859999999999997</c:v>
                </c:pt>
                <c:pt idx="1793">
                  <c:v>0.35880000000000001</c:v>
                </c:pt>
                <c:pt idx="1794">
                  <c:v>0.35899999999999999</c:v>
                </c:pt>
                <c:pt idx="1795">
                  <c:v>0.35920000000000002</c:v>
                </c:pt>
                <c:pt idx="1796">
                  <c:v>0.3594</c:v>
                </c:pt>
                <c:pt idx="1797">
                  <c:v>0.35959999999999998</c:v>
                </c:pt>
                <c:pt idx="1798">
                  <c:v>0.35980000000000001</c:v>
                </c:pt>
                <c:pt idx="1799">
                  <c:v>0.36</c:v>
                </c:pt>
                <c:pt idx="1800">
                  <c:v>0.36020000000000002</c:v>
                </c:pt>
                <c:pt idx="1801">
                  <c:v>0.3604</c:v>
                </c:pt>
                <c:pt idx="1802">
                  <c:v>0.36059999999999998</c:v>
                </c:pt>
                <c:pt idx="1803">
                  <c:v>0.36080000000000001</c:v>
                </c:pt>
                <c:pt idx="1804">
                  <c:v>0.36099999999999999</c:v>
                </c:pt>
                <c:pt idx="1805">
                  <c:v>0.36120000000000002</c:v>
                </c:pt>
                <c:pt idx="1806">
                  <c:v>0.3614</c:v>
                </c:pt>
                <c:pt idx="1807">
                  <c:v>0.36159999999999998</c:v>
                </c:pt>
                <c:pt idx="1808">
                  <c:v>0.36180000000000001</c:v>
                </c:pt>
                <c:pt idx="1809">
                  <c:v>0.36199999999999999</c:v>
                </c:pt>
                <c:pt idx="1810">
                  <c:v>0.36220000000000002</c:v>
                </c:pt>
                <c:pt idx="1811">
                  <c:v>0.3624</c:v>
                </c:pt>
                <c:pt idx="1812">
                  <c:v>0.36259999999999998</c:v>
                </c:pt>
                <c:pt idx="1813">
                  <c:v>0.36280000000000001</c:v>
                </c:pt>
                <c:pt idx="1814">
                  <c:v>0.36299999999999999</c:v>
                </c:pt>
                <c:pt idx="1815">
                  <c:v>0.36320000000000002</c:v>
                </c:pt>
                <c:pt idx="1816">
                  <c:v>0.3634</c:v>
                </c:pt>
                <c:pt idx="1817">
                  <c:v>0.36359999999999998</c:v>
                </c:pt>
                <c:pt idx="1818">
                  <c:v>0.36380000000000001</c:v>
                </c:pt>
                <c:pt idx="1819">
                  <c:v>0.36399999999999999</c:v>
                </c:pt>
                <c:pt idx="1820">
                  <c:v>0.36420000000000002</c:v>
                </c:pt>
                <c:pt idx="1821">
                  <c:v>0.3644</c:v>
                </c:pt>
                <c:pt idx="1822">
                  <c:v>0.36459999999999998</c:v>
                </c:pt>
                <c:pt idx="1823">
                  <c:v>0.36480000000000001</c:v>
                </c:pt>
                <c:pt idx="1824">
                  <c:v>0.36499999999999999</c:v>
                </c:pt>
                <c:pt idx="1825">
                  <c:v>0.36520000000000002</c:v>
                </c:pt>
                <c:pt idx="1826">
                  <c:v>0.3654</c:v>
                </c:pt>
                <c:pt idx="1827">
                  <c:v>0.36559999999999998</c:v>
                </c:pt>
                <c:pt idx="1828">
                  <c:v>0.36580000000000001</c:v>
                </c:pt>
                <c:pt idx="1829">
                  <c:v>0.36599999999999999</c:v>
                </c:pt>
                <c:pt idx="1830">
                  <c:v>0.36620000000000003</c:v>
                </c:pt>
                <c:pt idx="1831">
                  <c:v>0.3664</c:v>
                </c:pt>
                <c:pt idx="1832">
                  <c:v>0.36659999999999998</c:v>
                </c:pt>
                <c:pt idx="1833">
                  <c:v>0.36680000000000001</c:v>
                </c:pt>
                <c:pt idx="1834">
                  <c:v>0.36699999999999999</c:v>
                </c:pt>
                <c:pt idx="1835">
                  <c:v>0.36720000000000003</c:v>
                </c:pt>
                <c:pt idx="1836">
                  <c:v>0.3674</c:v>
                </c:pt>
                <c:pt idx="1837">
                  <c:v>0.36759999999999998</c:v>
                </c:pt>
                <c:pt idx="1838">
                  <c:v>0.36780000000000002</c:v>
                </c:pt>
                <c:pt idx="1839">
                  <c:v>0.36799999999999999</c:v>
                </c:pt>
                <c:pt idx="1840">
                  <c:v>0.36820000000000003</c:v>
                </c:pt>
                <c:pt idx="1841">
                  <c:v>0.36840000000000001</c:v>
                </c:pt>
                <c:pt idx="1842">
                  <c:v>0.36859999999999998</c:v>
                </c:pt>
                <c:pt idx="1843">
                  <c:v>0.36880000000000002</c:v>
                </c:pt>
                <c:pt idx="1844">
                  <c:v>0.36899999999999999</c:v>
                </c:pt>
                <c:pt idx="1845">
                  <c:v>0.36919999999999997</c:v>
                </c:pt>
                <c:pt idx="1846">
                  <c:v>0.36940000000000001</c:v>
                </c:pt>
                <c:pt idx="1847">
                  <c:v>0.36959999999999998</c:v>
                </c:pt>
                <c:pt idx="1848">
                  <c:v>0.36980000000000002</c:v>
                </c:pt>
                <c:pt idx="1849">
                  <c:v>0.37</c:v>
                </c:pt>
                <c:pt idx="1850">
                  <c:v>0.37019999999999997</c:v>
                </c:pt>
                <c:pt idx="1851">
                  <c:v>0.37040000000000001</c:v>
                </c:pt>
                <c:pt idx="1852">
                  <c:v>0.37059999999999998</c:v>
                </c:pt>
                <c:pt idx="1853">
                  <c:v>0.37080000000000002</c:v>
                </c:pt>
                <c:pt idx="1854">
                  <c:v>0.371</c:v>
                </c:pt>
                <c:pt idx="1855">
                  <c:v>0.37119999999999997</c:v>
                </c:pt>
                <c:pt idx="1856">
                  <c:v>0.37140000000000001</c:v>
                </c:pt>
                <c:pt idx="1857">
                  <c:v>0.37159999999999999</c:v>
                </c:pt>
                <c:pt idx="1858">
                  <c:v>0.37180000000000002</c:v>
                </c:pt>
                <c:pt idx="1859">
                  <c:v>0.372</c:v>
                </c:pt>
                <c:pt idx="1860">
                  <c:v>0.37219999999999998</c:v>
                </c:pt>
                <c:pt idx="1861">
                  <c:v>0.37240000000000001</c:v>
                </c:pt>
                <c:pt idx="1862">
                  <c:v>0.37259999999999999</c:v>
                </c:pt>
                <c:pt idx="1863">
                  <c:v>0.37280000000000002</c:v>
                </c:pt>
                <c:pt idx="1864">
                  <c:v>0.373</c:v>
                </c:pt>
                <c:pt idx="1865">
                  <c:v>0.37319999999999998</c:v>
                </c:pt>
                <c:pt idx="1866">
                  <c:v>0.37340000000000001</c:v>
                </c:pt>
                <c:pt idx="1867">
                  <c:v>0.37359999999999999</c:v>
                </c:pt>
                <c:pt idx="1868">
                  <c:v>0.37380000000000002</c:v>
                </c:pt>
                <c:pt idx="1869">
                  <c:v>0.374</c:v>
                </c:pt>
                <c:pt idx="1870">
                  <c:v>0.37419999999999998</c:v>
                </c:pt>
                <c:pt idx="1871">
                  <c:v>0.37440000000000001</c:v>
                </c:pt>
                <c:pt idx="1872">
                  <c:v>0.37459999999999999</c:v>
                </c:pt>
                <c:pt idx="1873">
                  <c:v>0.37480000000000002</c:v>
                </c:pt>
                <c:pt idx="1874">
                  <c:v>0.375</c:v>
                </c:pt>
                <c:pt idx="1875">
                  <c:v>0.37519999999999998</c:v>
                </c:pt>
                <c:pt idx="1876">
                  <c:v>0.37540000000000001</c:v>
                </c:pt>
                <c:pt idx="1877">
                  <c:v>0.37559999999999999</c:v>
                </c:pt>
                <c:pt idx="1878">
                  <c:v>0.37580000000000002</c:v>
                </c:pt>
                <c:pt idx="1879">
                  <c:v>0.376</c:v>
                </c:pt>
                <c:pt idx="1880">
                  <c:v>0.37619999999999998</c:v>
                </c:pt>
                <c:pt idx="1881">
                  <c:v>0.37640000000000001</c:v>
                </c:pt>
                <c:pt idx="1882">
                  <c:v>0.37659999999999999</c:v>
                </c:pt>
                <c:pt idx="1883">
                  <c:v>0.37680000000000002</c:v>
                </c:pt>
                <c:pt idx="1884">
                  <c:v>0.377</c:v>
                </c:pt>
                <c:pt idx="1885">
                  <c:v>0.37719999999999998</c:v>
                </c:pt>
                <c:pt idx="1886">
                  <c:v>0.37740000000000001</c:v>
                </c:pt>
                <c:pt idx="1887">
                  <c:v>0.37759999999999999</c:v>
                </c:pt>
                <c:pt idx="1888">
                  <c:v>0.37780000000000002</c:v>
                </c:pt>
                <c:pt idx="1889">
                  <c:v>0.378</c:v>
                </c:pt>
                <c:pt idx="1890">
                  <c:v>0.37819999999999998</c:v>
                </c:pt>
                <c:pt idx="1891">
                  <c:v>0.37840000000000001</c:v>
                </c:pt>
                <c:pt idx="1892">
                  <c:v>0.37859999999999999</c:v>
                </c:pt>
                <c:pt idx="1893">
                  <c:v>0.37880000000000003</c:v>
                </c:pt>
                <c:pt idx="1894">
                  <c:v>0.379</c:v>
                </c:pt>
                <c:pt idx="1895">
                  <c:v>0.37919999999999998</c:v>
                </c:pt>
                <c:pt idx="1896">
                  <c:v>0.37940000000000002</c:v>
                </c:pt>
                <c:pt idx="1897">
                  <c:v>0.37959999999999999</c:v>
                </c:pt>
                <c:pt idx="1898">
                  <c:v>0.37980000000000003</c:v>
                </c:pt>
                <c:pt idx="1899">
                  <c:v>0.38</c:v>
                </c:pt>
                <c:pt idx="1900">
                  <c:v>0.38019999999999998</c:v>
                </c:pt>
                <c:pt idx="1901">
                  <c:v>0.38040000000000002</c:v>
                </c:pt>
                <c:pt idx="1902">
                  <c:v>0.38059999999999999</c:v>
                </c:pt>
                <c:pt idx="1903">
                  <c:v>0.38080000000000003</c:v>
                </c:pt>
                <c:pt idx="1904">
                  <c:v>0.38100000000000001</c:v>
                </c:pt>
                <c:pt idx="1905">
                  <c:v>0.38119999999999998</c:v>
                </c:pt>
                <c:pt idx="1906">
                  <c:v>0.38140000000000002</c:v>
                </c:pt>
                <c:pt idx="1907">
                  <c:v>0.38159999999999999</c:v>
                </c:pt>
                <c:pt idx="1908">
                  <c:v>0.38179999999999997</c:v>
                </c:pt>
                <c:pt idx="1909">
                  <c:v>0.38200000000000001</c:v>
                </c:pt>
                <c:pt idx="1910">
                  <c:v>0.38219999999999998</c:v>
                </c:pt>
                <c:pt idx="1911">
                  <c:v>0.38240000000000002</c:v>
                </c:pt>
                <c:pt idx="1912">
                  <c:v>0.3826</c:v>
                </c:pt>
                <c:pt idx="1913">
                  <c:v>0.38279999999999997</c:v>
                </c:pt>
                <c:pt idx="1914">
                  <c:v>0.38300000000000001</c:v>
                </c:pt>
                <c:pt idx="1915">
                  <c:v>0.38319999999999999</c:v>
                </c:pt>
                <c:pt idx="1916">
                  <c:v>0.38340000000000002</c:v>
                </c:pt>
                <c:pt idx="1917">
                  <c:v>0.3836</c:v>
                </c:pt>
                <c:pt idx="1918">
                  <c:v>0.38379999999999997</c:v>
                </c:pt>
                <c:pt idx="1919">
                  <c:v>0.38400000000000001</c:v>
                </c:pt>
                <c:pt idx="1920">
                  <c:v>0.38419999999999999</c:v>
                </c:pt>
                <c:pt idx="1921">
                  <c:v>0.38440000000000002</c:v>
                </c:pt>
                <c:pt idx="1922">
                  <c:v>0.3846</c:v>
                </c:pt>
                <c:pt idx="1923">
                  <c:v>0.38479999999999998</c:v>
                </c:pt>
                <c:pt idx="1924">
                  <c:v>0.38500000000000001</c:v>
                </c:pt>
                <c:pt idx="1925">
                  <c:v>0.38519999999999999</c:v>
                </c:pt>
                <c:pt idx="1926">
                  <c:v>0.38540000000000002</c:v>
                </c:pt>
                <c:pt idx="1927">
                  <c:v>0.3856</c:v>
                </c:pt>
                <c:pt idx="1928">
                  <c:v>0.38579999999999998</c:v>
                </c:pt>
                <c:pt idx="1929">
                  <c:v>0.38600000000000001</c:v>
                </c:pt>
                <c:pt idx="1930">
                  <c:v>0.38619999999999999</c:v>
                </c:pt>
                <c:pt idx="1931">
                  <c:v>0.38640000000000002</c:v>
                </c:pt>
                <c:pt idx="1932">
                  <c:v>0.3866</c:v>
                </c:pt>
                <c:pt idx="1933">
                  <c:v>0.38679999999999998</c:v>
                </c:pt>
                <c:pt idx="1934">
                  <c:v>0.38700000000000001</c:v>
                </c:pt>
                <c:pt idx="1935">
                  <c:v>0.38719999999999999</c:v>
                </c:pt>
                <c:pt idx="1936">
                  <c:v>0.38740000000000002</c:v>
                </c:pt>
                <c:pt idx="1937">
                  <c:v>0.3876</c:v>
                </c:pt>
                <c:pt idx="1938">
                  <c:v>0.38779999999999998</c:v>
                </c:pt>
                <c:pt idx="1939">
                  <c:v>0.38800000000000001</c:v>
                </c:pt>
                <c:pt idx="1940">
                  <c:v>0.38819999999999999</c:v>
                </c:pt>
                <c:pt idx="1941">
                  <c:v>0.38840000000000002</c:v>
                </c:pt>
                <c:pt idx="1942">
                  <c:v>0.3886</c:v>
                </c:pt>
                <c:pt idx="1943">
                  <c:v>0.38879999999999998</c:v>
                </c:pt>
                <c:pt idx="1944">
                  <c:v>0.38900000000000001</c:v>
                </c:pt>
                <c:pt idx="1945">
                  <c:v>0.38919999999999999</c:v>
                </c:pt>
                <c:pt idx="1946">
                  <c:v>0.38940000000000002</c:v>
                </c:pt>
                <c:pt idx="1947">
                  <c:v>0.3896</c:v>
                </c:pt>
                <c:pt idx="1948">
                  <c:v>0.38979999999999998</c:v>
                </c:pt>
                <c:pt idx="1949">
                  <c:v>0.39</c:v>
                </c:pt>
                <c:pt idx="1950">
                  <c:v>0.39019999999999999</c:v>
                </c:pt>
                <c:pt idx="1951">
                  <c:v>0.39040000000000002</c:v>
                </c:pt>
                <c:pt idx="1952">
                  <c:v>0.3906</c:v>
                </c:pt>
                <c:pt idx="1953">
                  <c:v>0.39079999999999998</c:v>
                </c:pt>
                <c:pt idx="1954">
                  <c:v>0.39100000000000001</c:v>
                </c:pt>
                <c:pt idx="1955">
                  <c:v>0.39119999999999999</c:v>
                </c:pt>
                <c:pt idx="1956">
                  <c:v>0.39140000000000003</c:v>
                </c:pt>
                <c:pt idx="1957">
                  <c:v>0.3916</c:v>
                </c:pt>
                <c:pt idx="1958">
                  <c:v>0.39179999999999998</c:v>
                </c:pt>
                <c:pt idx="1959">
                  <c:v>0.39200000000000002</c:v>
                </c:pt>
                <c:pt idx="1960">
                  <c:v>0.39219999999999999</c:v>
                </c:pt>
                <c:pt idx="1961">
                  <c:v>0.39240000000000003</c:v>
                </c:pt>
                <c:pt idx="1962">
                  <c:v>0.3926</c:v>
                </c:pt>
                <c:pt idx="1963">
                  <c:v>0.39279999999999998</c:v>
                </c:pt>
                <c:pt idx="1964">
                  <c:v>0.39300000000000002</c:v>
                </c:pt>
                <c:pt idx="1965">
                  <c:v>0.39319999999999999</c:v>
                </c:pt>
                <c:pt idx="1966">
                  <c:v>0.39340000000000003</c:v>
                </c:pt>
                <c:pt idx="1967">
                  <c:v>0.39360000000000001</c:v>
                </c:pt>
                <c:pt idx="1968">
                  <c:v>0.39379999999999998</c:v>
                </c:pt>
                <c:pt idx="1969">
                  <c:v>0.39400000000000002</c:v>
                </c:pt>
                <c:pt idx="1970">
                  <c:v>0.39419999999999999</c:v>
                </c:pt>
                <c:pt idx="1971">
                  <c:v>0.39439999999999997</c:v>
                </c:pt>
                <c:pt idx="1972">
                  <c:v>0.39460000000000001</c:v>
                </c:pt>
                <c:pt idx="1973">
                  <c:v>0.39479999999999998</c:v>
                </c:pt>
                <c:pt idx="1974">
                  <c:v>0.39500000000000002</c:v>
                </c:pt>
                <c:pt idx="1975">
                  <c:v>0.3952</c:v>
                </c:pt>
                <c:pt idx="1976">
                  <c:v>0.39539999999999997</c:v>
                </c:pt>
                <c:pt idx="1977">
                  <c:v>0.39560000000000001</c:v>
                </c:pt>
                <c:pt idx="1978">
                  <c:v>0.39579999999999999</c:v>
                </c:pt>
                <c:pt idx="1979">
                  <c:v>0.39600000000000002</c:v>
                </c:pt>
                <c:pt idx="1980">
                  <c:v>0.3962</c:v>
                </c:pt>
                <c:pt idx="1981">
                  <c:v>0.39639999999999997</c:v>
                </c:pt>
                <c:pt idx="1982">
                  <c:v>0.39660000000000001</c:v>
                </c:pt>
                <c:pt idx="1983">
                  <c:v>0.39679999999999999</c:v>
                </c:pt>
                <c:pt idx="1984">
                  <c:v>0.39700000000000002</c:v>
                </c:pt>
                <c:pt idx="1985">
                  <c:v>0.3972</c:v>
                </c:pt>
                <c:pt idx="1986">
                  <c:v>0.39739999999999998</c:v>
                </c:pt>
                <c:pt idx="1987">
                  <c:v>0.39760000000000001</c:v>
                </c:pt>
                <c:pt idx="1988">
                  <c:v>0.39779999999999999</c:v>
                </c:pt>
                <c:pt idx="1989">
                  <c:v>0.39800000000000002</c:v>
                </c:pt>
                <c:pt idx="1990">
                  <c:v>0.3982</c:v>
                </c:pt>
                <c:pt idx="1991">
                  <c:v>0.39839999999999998</c:v>
                </c:pt>
                <c:pt idx="1992">
                  <c:v>0.39860000000000001</c:v>
                </c:pt>
                <c:pt idx="1993">
                  <c:v>0.39879999999999999</c:v>
                </c:pt>
                <c:pt idx="1994">
                  <c:v>0.39900000000000002</c:v>
                </c:pt>
                <c:pt idx="1995">
                  <c:v>0.3992</c:v>
                </c:pt>
                <c:pt idx="1996">
                  <c:v>0.39939999999999998</c:v>
                </c:pt>
                <c:pt idx="1997">
                  <c:v>0.39960000000000001</c:v>
                </c:pt>
                <c:pt idx="1998">
                  <c:v>0.39979999999999999</c:v>
                </c:pt>
                <c:pt idx="1999">
                  <c:v>0.4</c:v>
                </c:pt>
                <c:pt idx="2000">
                  <c:v>0.4002</c:v>
                </c:pt>
                <c:pt idx="2001">
                  <c:v>0.40039999999999998</c:v>
                </c:pt>
                <c:pt idx="2002">
                  <c:v>0.40060000000000001</c:v>
                </c:pt>
                <c:pt idx="2003">
                  <c:v>0.40079999999999999</c:v>
                </c:pt>
                <c:pt idx="2004">
                  <c:v>0.40100000000000002</c:v>
                </c:pt>
                <c:pt idx="2005">
                  <c:v>0.4012</c:v>
                </c:pt>
                <c:pt idx="2006">
                  <c:v>0.40139999999999998</c:v>
                </c:pt>
                <c:pt idx="2007">
                  <c:v>0.40160000000000001</c:v>
                </c:pt>
                <c:pt idx="2008">
                  <c:v>0.40179999999999999</c:v>
                </c:pt>
                <c:pt idx="2009">
                  <c:v>0.40200000000000002</c:v>
                </c:pt>
                <c:pt idx="2010">
                  <c:v>0.4022</c:v>
                </c:pt>
                <c:pt idx="2011">
                  <c:v>0.40239999999999998</c:v>
                </c:pt>
                <c:pt idx="2012">
                  <c:v>0.40260000000000001</c:v>
                </c:pt>
                <c:pt idx="2013">
                  <c:v>0.40279999999999999</c:v>
                </c:pt>
                <c:pt idx="2014">
                  <c:v>0.40300000000000002</c:v>
                </c:pt>
                <c:pt idx="2015">
                  <c:v>0.4032</c:v>
                </c:pt>
                <c:pt idx="2016">
                  <c:v>0.40339999999999998</c:v>
                </c:pt>
                <c:pt idx="2017">
                  <c:v>0.40360000000000001</c:v>
                </c:pt>
                <c:pt idx="2018">
                  <c:v>0.40379999999999999</c:v>
                </c:pt>
                <c:pt idx="2019">
                  <c:v>0.40400000000000003</c:v>
                </c:pt>
                <c:pt idx="2020">
                  <c:v>0.4042</c:v>
                </c:pt>
                <c:pt idx="2021">
                  <c:v>0.40439999999999998</c:v>
                </c:pt>
                <c:pt idx="2022">
                  <c:v>0.40460000000000002</c:v>
                </c:pt>
                <c:pt idx="2023">
                  <c:v>0.40479999999999999</c:v>
                </c:pt>
                <c:pt idx="2024">
                  <c:v>0.40500000000000003</c:v>
                </c:pt>
                <c:pt idx="2025">
                  <c:v>0.4052</c:v>
                </c:pt>
                <c:pt idx="2026">
                  <c:v>0.40539999999999998</c:v>
                </c:pt>
                <c:pt idx="2027">
                  <c:v>0.40560000000000002</c:v>
                </c:pt>
                <c:pt idx="2028">
                  <c:v>0.40579999999999999</c:v>
                </c:pt>
                <c:pt idx="2029">
                  <c:v>0.40600000000000003</c:v>
                </c:pt>
                <c:pt idx="2030">
                  <c:v>0.40620000000000001</c:v>
                </c:pt>
                <c:pt idx="2031">
                  <c:v>0.40639999999999998</c:v>
                </c:pt>
                <c:pt idx="2032">
                  <c:v>0.40660000000000002</c:v>
                </c:pt>
                <c:pt idx="2033">
                  <c:v>0.40679999999999999</c:v>
                </c:pt>
                <c:pt idx="2034">
                  <c:v>0.40699999999999997</c:v>
                </c:pt>
                <c:pt idx="2035">
                  <c:v>0.40720000000000001</c:v>
                </c:pt>
                <c:pt idx="2036">
                  <c:v>0.40739999999999998</c:v>
                </c:pt>
                <c:pt idx="2037">
                  <c:v>0.40760000000000002</c:v>
                </c:pt>
                <c:pt idx="2038">
                  <c:v>0.4078</c:v>
                </c:pt>
                <c:pt idx="2039">
                  <c:v>0.40799999999999997</c:v>
                </c:pt>
                <c:pt idx="2040">
                  <c:v>0.40820000000000001</c:v>
                </c:pt>
                <c:pt idx="2041">
                  <c:v>0.40839999999999999</c:v>
                </c:pt>
                <c:pt idx="2042">
                  <c:v>0.40860000000000002</c:v>
                </c:pt>
                <c:pt idx="2043">
                  <c:v>0.4088</c:v>
                </c:pt>
                <c:pt idx="2044">
                  <c:v>0.40899999999999997</c:v>
                </c:pt>
                <c:pt idx="2045">
                  <c:v>0.40920000000000001</c:v>
                </c:pt>
                <c:pt idx="2046">
                  <c:v>0.40939999999999999</c:v>
                </c:pt>
                <c:pt idx="2047">
                  <c:v>0.40960000000000002</c:v>
                </c:pt>
                <c:pt idx="2048">
                  <c:v>0.4098</c:v>
                </c:pt>
                <c:pt idx="2049">
                  <c:v>0.41</c:v>
                </c:pt>
                <c:pt idx="2050">
                  <c:v>0.41020000000000001</c:v>
                </c:pt>
                <c:pt idx="2051">
                  <c:v>0.41039999999999999</c:v>
                </c:pt>
                <c:pt idx="2052">
                  <c:v>0.41060000000000002</c:v>
                </c:pt>
                <c:pt idx="2053">
                  <c:v>0.4108</c:v>
                </c:pt>
                <c:pt idx="2054">
                  <c:v>0.41099999999999998</c:v>
                </c:pt>
                <c:pt idx="2055">
                  <c:v>0.41120000000000001</c:v>
                </c:pt>
                <c:pt idx="2056">
                  <c:v>0.41139999999999999</c:v>
                </c:pt>
                <c:pt idx="2057">
                  <c:v>0.41160000000000002</c:v>
                </c:pt>
                <c:pt idx="2058">
                  <c:v>0.4118</c:v>
                </c:pt>
                <c:pt idx="2059">
                  <c:v>0.41199999999999998</c:v>
                </c:pt>
                <c:pt idx="2060">
                  <c:v>0.41220000000000001</c:v>
                </c:pt>
                <c:pt idx="2061">
                  <c:v>0.41239999999999999</c:v>
                </c:pt>
                <c:pt idx="2062">
                  <c:v>0.41260000000000002</c:v>
                </c:pt>
                <c:pt idx="2063">
                  <c:v>0.4128</c:v>
                </c:pt>
                <c:pt idx="2064">
                  <c:v>0.41299999999999998</c:v>
                </c:pt>
                <c:pt idx="2065">
                  <c:v>0.41320000000000001</c:v>
                </c:pt>
                <c:pt idx="2066">
                  <c:v>0.41339999999999999</c:v>
                </c:pt>
                <c:pt idx="2067">
                  <c:v>0.41360000000000002</c:v>
                </c:pt>
                <c:pt idx="2068">
                  <c:v>0.4138</c:v>
                </c:pt>
                <c:pt idx="2069">
                  <c:v>0.41399999999999998</c:v>
                </c:pt>
                <c:pt idx="2070">
                  <c:v>0.41420000000000001</c:v>
                </c:pt>
                <c:pt idx="2071">
                  <c:v>0.41439999999999999</c:v>
                </c:pt>
                <c:pt idx="2072">
                  <c:v>0.41460000000000002</c:v>
                </c:pt>
                <c:pt idx="2073">
                  <c:v>0.4148</c:v>
                </c:pt>
                <c:pt idx="2074">
                  <c:v>0.41499999999999998</c:v>
                </c:pt>
                <c:pt idx="2075">
                  <c:v>0.41520000000000001</c:v>
                </c:pt>
                <c:pt idx="2076">
                  <c:v>0.41539999999999999</c:v>
                </c:pt>
                <c:pt idx="2077">
                  <c:v>0.41560000000000002</c:v>
                </c:pt>
                <c:pt idx="2078">
                  <c:v>0.4158</c:v>
                </c:pt>
                <c:pt idx="2079">
                  <c:v>0.41599999999999998</c:v>
                </c:pt>
                <c:pt idx="2080">
                  <c:v>0.41620000000000001</c:v>
                </c:pt>
                <c:pt idx="2081">
                  <c:v>0.41639999999999999</c:v>
                </c:pt>
                <c:pt idx="2082">
                  <c:v>0.41660000000000003</c:v>
                </c:pt>
                <c:pt idx="2083">
                  <c:v>0.4168</c:v>
                </c:pt>
                <c:pt idx="2084">
                  <c:v>0.41699999999999998</c:v>
                </c:pt>
                <c:pt idx="2085">
                  <c:v>0.41720000000000002</c:v>
                </c:pt>
                <c:pt idx="2086">
                  <c:v>0.41739999999999999</c:v>
                </c:pt>
                <c:pt idx="2087">
                  <c:v>0.41760000000000003</c:v>
                </c:pt>
                <c:pt idx="2088">
                  <c:v>0.4178</c:v>
                </c:pt>
                <c:pt idx="2089">
                  <c:v>0.41799999999999998</c:v>
                </c:pt>
                <c:pt idx="2090">
                  <c:v>0.41820000000000002</c:v>
                </c:pt>
                <c:pt idx="2091">
                  <c:v>0.41839999999999999</c:v>
                </c:pt>
                <c:pt idx="2092">
                  <c:v>0.41860000000000003</c:v>
                </c:pt>
                <c:pt idx="2093">
                  <c:v>0.41880000000000001</c:v>
                </c:pt>
                <c:pt idx="2094">
                  <c:v>0.41899999999999998</c:v>
                </c:pt>
                <c:pt idx="2095">
                  <c:v>0.41920000000000002</c:v>
                </c:pt>
                <c:pt idx="2096">
                  <c:v>0.4194</c:v>
                </c:pt>
                <c:pt idx="2097">
                  <c:v>0.41959999999999997</c:v>
                </c:pt>
                <c:pt idx="2098">
                  <c:v>0.41980000000000001</c:v>
                </c:pt>
                <c:pt idx="2099">
                  <c:v>0.42</c:v>
                </c:pt>
                <c:pt idx="2100">
                  <c:v>0.42020000000000002</c:v>
                </c:pt>
                <c:pt idx="2101">
                  <c:v>0.4204</c:v>
                </c:pt>
                <c:pt idx="2102">
                  <c:v>0.42059999999999997</c:v>
                </c:pt>
                <c:pt idx="2103">
                  <c:v>0.42080000000000001</c:v>
                </c:pt>
                <c:pt idx="2104">
                  <c:v>0.42099999999999999</c:v>
                </c:pt>
                <c:pt idx="2105">
                  <c:v>0.42120000000000002</c:v>
                </c:pt>
                <c:pt idx="2106">
                  <c:v>0.4214</c:v>
                </c:pt>
                <c:pt idx="2107">
                  <c:v>0.42159999999999997</c:v>
                </c:pt>
                <c:pt idx="2108">
                  <c:v>0.42180000000000001</c:v>
                </c:pt>
                <c:pt idx="2109">
                  <c:v>0.42199999999999999</c:v>
                </c:pt>
                <c:pt idx="2110">
                  <c:v>0.42220000000000002</c:v>
                </c:pt>
                <c:pt idx="2111">
                  <c:v>0.4224</c:v>
                </c:pt>
                <c:pt idx="2112">
                  <c:v>0.42259999999999998</c:v>
                </c:pt>
                <c:pt idx="2113">
                  <c:v>0.42280000000000001</c:v>
                </c:pt>
                <c:pt idx="2114">
                  <c:v>0.42299999999999999</c:v>
                </c:pt>
                <c:pt idx="2115">
                  <c:v>0.42320000000000002</c:v>
                </c:pt>
                <c:pt idx="2116">
                  <c:v>0.4234</c:v>
                </c:pt>
                <c:pt idx="2117">
                  <c:v>0.42359999999999998</c:v>
                </c:pt>
                <c:pt idx="2118">
                  <c:v>0.42380000000000001</c:v>
                </c:pt>
                <c:pt idx="2119">
                  <c:v>0.42399999999999999</c:v>
                </c:pt>
                <c:pt idx="2120">
                  <c:v>0.42420000000000002</c:v>
                </c:pt>
                <c:pt idx="2121">
                  <c:v>0.4244</c:v>
                </c:pt>
                <c:pt idx="2122">
                  <c:v>0.42459999999999998</c:v>
                </c:pt>
                <c:pt idx="2123">
                  <c:v>0.42480000000000001</c:v>
                </c:pt>
                <c:pt idx="2124">
                  <c:v>0.42499999999999999</c:v>
                </c:pt>
                <c:pt idx="2125">
                  <c:v>0.42520000000000002</c:v>
                </c:pt>
                <c:pt idx="2126">
                  <c:v>0.4254</c:v>
                </c:pt>
                <c:pt idx="2127">
                  <c:v>0.42559999999999998</c:v>
                </c:pt>
                <c:pt idx="2128">
                  <c:v>0.42580000000000001</c:v>
                </c:pt>
                <c:pt idx="2129">
                  <c:v>0.42599999999999999</c:v>
                </c:pt>
                <c:pt idx="2130">
                  <c:v>0.42620000000000002</c:v>
                </c:pt>
                <c:pt idx="2131">
                  <c:v>0.4264</c:v>
                </c:pt>
                <c:pt idx="2132">
                  <c:v>0.42659999999999998</c:v>
                </c:pt>
                <c:pt idx="2133">
                  <c:v>0.42680000000000001</c:v>
                </c:pt>
                <c:pt idx="2134">
                  <c:v>0.42699999999999999</c:v>
                </c:pt>
                <c:pt idx="2135">
                  <c:v>0.42720000000000002</c:v>
                </c:pt>
                <c:pt idx="2136">
                  <c:v>0.4274</c:v>
                </c:pt>
                <c:pt idx="2137">
                  <c:v>0.42759999999999998</c:v>
                </c:pt>
                <c:pt idx="2138">
                  <c:v>0.42780000000000001</c:v>
                </c:pt>
                <c:pt idx="2139">
                  <c:v>0.42799999999999999</c:v>
                </c:pt>
                <c:pt idx="2140">
                  <c:v>0.42820000000000003</c:v>
                </c:pt>
                <c:pt idx="2141">
                  <c:v>0.4284</c:v>
                </c:pt>
                <c:pt idx="2142">
                  <c:v>0.42859999999999998</c:v>
                </c:pt>
                <c:pt idx="2143">
                  <c:v>0.42880000000000001</c:v>
                </c:pt>
                <c:pt idx="2144">
                  <c:v>0.42899999999999999</c:v>
                </c:pt>
                <c:pt idx="2145">
                  <c:v>0.42920000000000003</c:v>
                </c:pt>
                <c:pt idx="2146">
                  <c:v>0.4294</c:v>
                </c:pt>
                <c:pt idx="2147">
                  <c:v>0.42959999999999998</c:v>
                </c:pt>
                <c:pt idx="2148">
                  <c:v>0.42980000000000002</c:v>
                </c:pt>
                <c:pt idx="2149">
                  <c:v>0.43</c:v>
                </c:pt>
                <c:pt idx="2150">
                  <c:v>0.43020000000000003</c:v>
                </c:pt>
                <c:pt idx="2151">
                  <c:v>0.4304</c:v>
                </c:pt>
                <c:pt idx="2152">
                  <c:v>0.43059999999999998</c:v>
                </c:pt>
                <c:pt idx="2153">
                  <c:v>0.43080000000000002</c:v>
                </c:pt>
                <c:pt idx="2154">
                  <c:v>0.43099999999999999</c:v>
                </c:pt>
                <c:pt idx="2155">
                  <c:v>0.43120000000000003</c:v>
                </c:pt>
                <c:pt idx="2156">
                  <c:v>0.43140000000000001</c:v>
                </c:pt>
                <c:pt idx="2157">
                  <c:v>0.43159999999999998</c:v>
                </c:pt>
                <c:pt idx="2158">
                  <c:v>0.43180000000000002</c:v>
                </c:pt>
                <c:pt idx="2159">
                  <c:v>0.432</c:v>
                </c:pt>
                <c:pt idx="2160">
                  <c:v>0.43219999999999997</c:v>
                </c:pt>
                <c:pt idx="2161">
                  <c:v>0.43240000000000001</c:v>
                </c:pt>
                <c:pt idx="2162">
                  <c:v>0.43259999999999998</c:v>
                </c:pt>
                <c:pt idx="2163">
                  <c:v>0.43280000000000002</c:v>
                </c:pt>
                <c:pt idx="2164">
                  <c:v>0.433</c:v>
                </c:pt>
                <c:pt idx="2165">
                  <c:v>0.43319999999999997</c:v>
                </c:pt>
                <c:pt idx="2166">
                  <c:v>0.43340000000000001</c:v>
                </c:pt>
                <c:pt idx="2167">
                  <c:v>0.43359999999999999</c:v>
                </c:pt>
                <c:pt idx="2168">
                  <c:v>0.43380000000000002</c:v>
                </c:pt>
                <c:pt idx="2169">
                  <c:v>0.434</c:v>
                </c:pt>
                <c:pt idx="2170">
                  <c:v>0.43419999999999997</c:v>
                </c:pt>
                <c:pt idx="2171">
                  <c:v>0.43440000000000001</c:v>
                </c:pt>
                <c:pt idx="2172">
                  <c:v>0.43459999999999999</c:v>
                </c:pt>
                <c:pt idx="2173">
                  <c:v>0.43480000000000002</c:v>
                </c:pt>
                <c:pt idx="2174">
                  <c:v>0.435</c:v>
                </c:pt>
                <c:pt idx="2175">
                  <c:v>0.43519999999999998</c:v>
                </c:pt>
                <c:pt idx="2176">
                  <c:v>0.43540000000000001</c:v>
                </c:pt>
                <c:pt idx="2177">
                  <c:v>0.43559999999999999</c:v>
                </c:pt>
                <c:pt idx="2178">
                  <c:v>0.43580000000000002</c:v>
                </c:pt>
                <c:pt idx="2179">
                  <c:v>0.436</c:v>
                </c:pt>
                <c:pt idx="2180">
                  <c:v>0.43619999999999998</c:v>
                </c:pt>
                <c:pt idx="2181">
                  <c:v>0.43640000000000001</c:v>
                </c:pt>
                <c:pt idx="2182">
                  <c:v>0.43659999999999999</c:v>
                </c:pt>
                <c:pt idx="2183">
                  <c:v>0.43680000000000002</c:v>
                </c:pt>
                <c:pt idx="2184">
                  <c:v>0.437</c:v>
                </c:pt>
                <c:pt idx="2185">
                  <c:v>0.43719999999999998</c:v>
                </c:pt>
                <c:pt idx="2186">
                  <c:v>0.43740000000000001</c:v>
                </c:pt>
                <c:pt idx="2187">
                  <c:v>0.43759999999999999</c:v>
                </c:pt>
                <c:pt idx="2188">
                  <c:v>0.43780000000000002</c:v>
                </c:pt>
                <c:pt idx="2189">
                  <c:v>0.438</c:v>
                </c:pt>
                <c:pt idx="2190">
                  <c:v>0.43819999999999998</c:v>
                </c:pt>
                <c:pt idx="2191">
                  <c:v>0.43840000000000001</c:v>
                </c:pt>
                <c:pt idx="2192">
                  <c:v>0.43859999999999999</c:v>
                </c:pt>
                <c:pt idx="2193">
                  <c:v>0.43880000000000002</c:v>
                </c:pt>
                <c:pt idx="2194">
                  <c:v>0.439</c:v>
                </c:pt>
                <c:pt idx="2195">
                  <c:v>0.43919999999999998</c:v>
                </c:pt>
                <c:pt idx="2196">
                  <c:v>0.43940000000000001</c:v>
                </c:pt>
                <c:pt idx="2197">
                  <c:v>0.43959999999999999</c:v>
                </c:pt>
                <c:pt idx="2198">
                  <c:v>0.43980000000000002</c:v>
                </c:pt>
                <c:pt idx="2199">
                  <c:v>0.44</c:v>
                </c:pt>
                <c:pt idx="2200">
                  <c:v>0.44019999999999998</c:v>
                </c:pt>
                <c:pt idx="2201">
                  <c:v>0.44040000000000001</c:v>
                </c:pt>
                <c:pt idx="2202">
                  <c:v>0.44059999999999999</c:v>
                </c:pt>
                <c:pt idx="2203">
                  <c:v>0.44080000000000003</c:v>
                </c:pt>
                <c:pt idx="2204">
                  <c:v>0.441</c:v>
                </c:pt>
                <c:pt idx="2205">
                  <c:v>0.44119999999999998</c:v>
                </c:pt>
                <c:pt idx="2206">
                  <c:v>0.44140000000000001</c:v>
                </c:pt>
                <c:pt idx="2207">
                  <c:v>0.44159999999999999</c:v>
                </c:pt>
                <c:pt idx="2208">
                  <c:v>0.44180000000000003</c:v>
                </c:pt>
                <c:pt idx="2209">
                  <c:v>0.442</c:v>
                </c:pt>
                <c:pt idx="2210">
                  <c:v>0.44219999999999998</c:v>
                </c:pt>
                <c:pt idx="2211">
                  <c:v>0.44240000000000002</c:v>
                </c:pt>
                <c:pt idx="2212">
                  <c:v>0.44259999999999999</c:v>
                </c:pt>
                <c:pt idx="2213">
                  <c:v>0.44280000000000003</c:v>
                </c:pt>
                <c:pt idx="2214">
                  <c:v>0.443</c:v>
                </c:pt>
                <c:pt idx="2215">
                  <c:v>0.44319999999999998</c:v>
                </c:pt>
                <c:pt idx="2216">
                  <c:v>0.44340000000000002</c:v>
                </c:pt>
                <c:pt idx="2217">
                  <c:v>0.44359999999999999</c:v>
                </c:pt>
                <c:pt idx="2218">
                  <c:v>0.44379999999999997</c:v>
                </c:pt>
                <c:pt idx="2219">
                  <c:v>0.44400000000000001</c:v>
                </c:pt>
                <c:pt idx="2220">
                  <c:v>0.44419999999999998</c:v>
                </c:pt>
                <c:pt idx="2221">
                  <c:v>0.44440000000000002</c:v>
                </c:pt>
                <c:pt idx="2222">
                  <c:v>0.4446</c:v>
                </c:pt>
                <c:pt idx="2223">
                  <c:v>0.44479999999999997</c:v>
                </c:pt>
                <c:pt idx="2224">
                  <c:v>0.44500000000000001</c:v>
                </c:pt>
                <c:pt idx="2225">
                  <c:v>0.44519999999999998</c:v>
                </c:pt>
                <c:pt idx="2226">
                  <c:v>0.44540000000000002</c:v>
                </c:pt>
                <c:pt idx="2227">
                  <c:v>0.4456</c:v>
                </c:pt>
                <c:pt idx="2228">
                  <c:v>0.44579999999999997</c:v>
                </c:pt>
                <c:pt idx="2229">
                  <c:v>0.44600000000000001</c:v>
                </c:pt>
                <c:pt idx="2230">
                  <c:v>0.44619999999999999</c:v>
                </c:pt>
                <c:pt idx="2231">
                  <c:v>0.44640000000000002</c:v>
                </c:pt>
                <c:pt idx="2232">
                  <c:v>0.4466</c:v>
                </c:pt>
                <c:pt idx="2233">
                  <c:v>0.44679999999999997</c:v>
                </c:pt>
                <c:pt idx="2234">
                  <c:v>0.44700000000000001</c:v>
                </c:pt>
                <c:pt idx="2235">
                  <c:v>0.44719999999999999</c:v>
                </c:pt>
                <c:pt idx="2236">
                  <c:v>0.44740000000000002</c:v>
                </c:pt>
                <c:pt idx="2237">
                  <c:v>0.4476</c:v>
                </c:pt>
                <c:pt idx="2238">
                  <c:v>0.44779999999999998</c:v>
                </c:pt>
                <c:pt idx="2239">
                  <c:v>0.44800000000000001</c:v>
                </c:pt>
                <c:pt idx="2240">
                  <c:v>0.44819999999999999</c:v>
                </c:pt>
                <c:pt idx="2241">
                  <c:v>0.44840000000000002</c:v>
                </c:pt>
                <c:pt idx="2242">
                  <c:v>0.4486</c:v>
                </c:pt>
                <c:pt idx="2243">
                  <c:v>0.44879999999999998</c:v>
                </c:pt>
                <c:pt idx="2244">
                  <c:v>0.44900000000000001</c:v>
                </c:pt>
                <c:pt idx="2245">
                  <c:v>0.44919999999999999</c:v>
                </c:pt>
                <c:pt idx="2246">
                  <c:v>0.44940000000000002</c:v>
                </c:pt>
                <c:pt idx="2247">
                  <c:v>0.4496</c:v>
                </c:pt>
                <c:pt idx="2248">
                  <c:v>0.44979999999999998</c:v>
                </c:pt>
                <c:pt idx="2249">
                  <c:v>0.45</c:v>
                </c:pt>
                <c:pt idx="2250">
                  <c:v>0.45019999999999999</c:v>
                </c:pt>
                <c:pt idx="2251">
                  <c:v>0.45040000000000002</c:v>
                </c:pt>
                <c:pt idx="2252">
                  <c:v>0.4506</c:v>
                </c:pt>
                <c:pt idx="2253">
                  <c:v>0.45079999999999998</c:v>
                </c:pt>
                <c:pt idx="2254">
                  <c:v>0.45100000000000001</c:v>
                </c:pt>
                <c:pt idx="2255">
                  <c:v>0.45119999999999999</c:v>
                </c:pt>
                <c:pt idx="2256">
                  <c:v>0.45140000000000002</c:v>
                </c:pt>
                <c:pt idx="2257">
                  <c:v>0.4516</c:v>
                </c:pt>
                <c:pt idx="2258">
                  <c:v>0.45179999999999998</c:v>
                </c:pt>
                <c:pt idx="2259">
                  <c:v>0.45200000000000001</c:v>
                </c:pt>
                <c:pt idx="2260">
                  <c:v>0.45219999999999999</c:v>
                </c:pt>
                <c:pt idx="2261">
                  <c:v>0.45240000000000002</c:v>
                </c:pt>
                <c:pt idx="2262">
                  <c:v>0.4526</c:v>
                </c:pt>
                <c:pt idx="2263">
                  <c:v>0.45279999999999998</c:v>
                </c:pt>
                <c:pt idx="2264">
                  <c:v>0.45300000000000001</c:v>
                </c:pt>
                <c:pt idx="2265">
                  <c:v>0.45319999999999999</c:v>
                </c:pt>
                <c:pt idx="2266">
                  <c:v>0.45340000000000003</c:v>
                </c:pt>
                <c:pt idx="2267">
                  <c:v>0.4536</c:v>
                </c:pt>
                <c:pt idx="2268">
                  <c:v>0.45379999999999998</c:v>
                </c:pt>
                <c:pt idx="2269">
                  <c:v>0.45400000000000001</c:v>
                </c:pt>
                <c:pt idx="2270">
                  <c:v>0.45419999999999999</c:v>
                </c:pt>
                <c:pt idx="2271">
                  <c:v>0.45440000000000003</c:v>
                </c:pt>
                <c:pt idx="2272">
                  <c:v>0.4546</c:v>
                </c:pt>
                <c:pt idx="2273">
                  <c:v>0.45479999999999998</c:v>
                </c:pt>
                <c:pt idx="2274">
                  <c:v>0.45500000000000002</c:v>
                </c:pt>
                <c:pt idx="2275">
                  <c:v>0.45519999999999999</c:v>
                </c:pt>
                <c:pt idx="2276">
                  <c:v>0.45540000000000003</c:v>
                </c:pt>
                <c:pt idx="2277">
                  <c:v>0.4556</c:v>
                </c:pt>
                <c:pt idx="2278">
                  <c:v>0.45579999999999998</c:v>
                </c:pt>
                <c:pt idx="2279">
                  <c:v>0.45600000000000002</c:v>
                </c:pt>
                <c:pt idx="2280">
                  <c:v>0.45619999999999999</c:v>
                </c:pt>
                <c:pt idx="2281">
                  <c:v>0.45639999999999997</c:v>
                </c:pt>
                <c:pt idx="2282">
                  <c:v>0.45660000000000001</c:v>
                </c:pt>
                <c:pt idx="2283">
                  <c:v>0.45679999999999998</c:v>
                </c:pt>
                <c:pt idx="2284">
                  <c:v>0.45700000000000002</c:v>
                </c:pt>
                <c:pt idx="2285">
                  <c:v>0.4572</c:v>
                </c:pt>
                <c:pt idx="2286">
                  <c:v>0.45739999999999997</c:v>
                </c:pt>
                <c:pt idx="2287">
                  <c:v>0.45760000000000001</c:v>
                </c:pt>
                <c:pt idx="2288">
                  <c:v>0.45779999999999998</c:v>
                </c:pt>
                <c:pt idx="2289">
                  <c:v>0.45800000000000002</c:v>
                </c:pt>
                <c:pt idx="2290">
                  <c:v>0.4582</c:v>
                </c:pt>
                <c:pt idx="2291">
                  <c:v>0.45839999999999997</c:v>
                </c:pt>
                <c:pt idx="2292">
                  <c:v>0.45860000000000001</c:v>
                </c:pt>
                <c:pt idx="2293">
                  <c:v>0.45879999999999999</c:v>
                </c:pt>
                <c:pt idx="2294">
                  <c:v>0.45900000000000002</c:v>
                </c:pt>
                <c:pt idx="2295">
                  <c:v>0.4592</c:v>
                </c:pt>
                <c:pt idx="2296">
                  <c:v>0.45939999999999998</c:v>
                </c:pt>
                <c:pt idx="2297">
                  <c:v>0.45960000000000001</c:v>
                </c:pt>
                <c:pt idx="2298">
                  <c:v>0.45979999999999999</c:v>
                </c:pt>
                <c:pt idx="2299">
                  <c:v>0.46</c:v>
                </c:pt>
                <c:pt idx="2300">
                  <c:v>0.4602</c:v>
                </c:pt>
                <c:pt idx="2301">
                  <c:v>0.46039999999999998</c:v>
                </c:pt>
                <c:pt idx="2302">
                  <c:v>0.46060000000000001</c:v>
                </c:pt>
                <c:pt idx="2303">
                  <c:v>0.46079999999999999</c:v>
                </c:pt>
                <c:pt idx="2304">
                  <c:v>0.46100000000000002</c:v>
                </c:pt>
                <c:pt idx="2305">
                  <c:v>0.4612</c:v>
                </c:pt>
                <c:pt idx="2306">
                  <c:v>0.46139999999999998</c:v>
                </c:pt>
                <c:pt idx="2307">
                  <c:v>0.46160000000000001</c:v>
                </c:pt>
                <c:pt idx="2308">
                  <c:v>0.46179999999999999</c:v>
                </c:pt>
                <c:pt idx="2309">
                  <c:v>0.46200000000000002</c:v>
                </c:pt>
                <c:pt idx="2310">
                  <c:v>0.4622</c:v>
                </c:pt>
                <c:pt idx="2311">
                  <c:v>0.46239999999999998</c:v>
                </c:pt>
                <c:pt idx="2312">
                  <c:v>0.46260000000000001</c:v>
                </c:pt>
                <c:pt idx="2313">
                  <c:v>0.46279999999999999</c:v>
                </c:pt>
                <c:pt idx="2314">
                  <c:v>0.46300000000000002</c:v>
                </c:pt>
                <c:pt idx="2315">
                  <c:v>0.4632</c:v>
                </c:pt>
                <c:pt idx="2316">
                  <c:v>0.46339999999999998</c:v>
                </c:pt>
                <c:pt idx="2317">
                  <c:v>0.46360000000000001</c:v>
                </c:pt>
                <c:pt idx="2318">
                  <c:v>0.46379999999999999</c:v>
                </c:pt>
                <c:pt idx="2319">
                  <c:v>0.46400000000000002</c:v>
                </c:pt>
                <c:pt idx="2320">
                  <c:v>0.4642</c:v>
                </c:pt>
                <c:pt idx="2321">
                  <c:v>0.46439999999999998</c:v>
                </c:pt>
                <c:pt idx="2322">
                  <c:v>0.46460000000000001</c:v>
                </c:pt>
                <c:pt idx="2323">
                  <c:v>0.46479999999999999</c:v>
                </c:pt>
                <c:pt idx="2324">
                  <c:v>0.46500000000000002</c:v>
                </c:pt>
                <c:pt idx="2325">
                  <c:v>0.4652</c:v>
                </c:pt>
                <c:pt idx="2326">
                  <c:v>0.46539999999999998</c:v>
                </c:pt>
                <c:pt idx="2327">
                  <c:v>0.46560000000000001</c:v>
                </c:pt>
                <c:pt idx="2328">
                  <c:v>0.46579999999999999</c:v>
                </c:pt>
                <c:pt idx="2329">
                  <c:v>0.46600000000000003</c:v>
                </c:pt>
                <c:pt idx="2330">
                  <c:v>0.4662</c:v>
                </c:pt>
                <c:pt idx="2331">
                  <c:v>0.46639999999999998</c:v>
                </c:pt>
                <c:pt idx="2332">
                  <c:v>0.46660000000000001</c:v>
                </c:pt>
                <c:pt idx="2333">
                  <c:v>0.46679999999999999</c:v>
                </c:pt>
                <c:pt idx="2334">
                  <c:v>0.46700000000000003</c:v>
                </c:pt>
                <c:pt idx="2335">
                  <c:v>0.4672</c:v>
                </c:pt>
                <c:pt idx="2336">
                  <c:v>0.46739999999999998</c:v>
                </c:pt>
                <c:pt idx="2337">
                  <c:v>0.46760000000000002</c:v>
                </c:pt>
                <c:pt idx="2338">
                  <c:v>0.46779999999999999</c:v>
                </c:pt>
                <c:pt idx="2339">
                  <c:v>0.46800000000000003</c:v>
                </c:pt>
                <c:pt idx="2340">
                  <c:v>0.46820000000000001</c:v>
                </c:pt>
                <c:pt idx="2341">
                  <c:v>0.46839999999999998</c:v>
                </c:pt>
                <c:pt idx="2342">
                  <c:v>0.46860000000000002</c:v>
                </c:pt>
                <c:pt idx="2343">
                  <c:v>0.46879999999999999</c:v>
                </c:pt>
                <c:pt idx="2344">
                  <c:v>0.46899999999999997</c:v>
                </c:pt>
                <c:pt idx="2345">
                  <c:v>0.46920000000000001</c:v>
                </c:pt>
                <c:pt idx="2346">
                  <c:v>0.46939999999999998</c:v>
                </c:pt>
                <c:pt idx="2347">
                  <c:v>0.46960000000000002</c:v>
                </c:pt>
                <c:pt idx="2348">
                  <c:v>0.4698</c:v>
                </c:pt>
                <c:pt idx="2349">
                  <c:v>0.47</c:v>
                </c:pt>
                <c:pt idx="2350">
                  <c:v>0.47020000000000001</c:v>
                </c:pt>
                <c:pt idx="2351">
                  <c:v>0.47039999999999998</c:v>
                </c:pt>
                <c:pt idx="2352">
                  <c:v>0.47060000000000002</c:v>
                </c:pt>
                <c:pt idx="2353">
                  <c:v>0.4708</c:v>
                </c:pt>
                <c:pt idx="2354">
                  <c:v>0.47099999999999997</c:v>
                </c:pt>
                <c:pt idx="2355">
                  <c:v>0.47120000000000001</c:v>
                </c:pt>
                <c:pt idx="2356">
                  <c:v>0.47139999999999999</c:v>
                </c:pt>
                <c:pt idx="2357">
                  <c:v>0.47160000000000002</c:v>
                </c:pt>
                <c:pt idx="2358">
                  <c:v>0.4718</c:v>
                </c:pt>
                <c:pt idx="2359">
                  <c:v>0.47199999999999998</c:v>
                </c:pt>
                <c:pt idx="2360">
                  <c:v>0.47220000000000001</c:v>
                </c:pt>
                <c:pt idx="2361">
                  <c:v>0.47239999999999999</c:v>
                </c:pt>
                <c:pt idx="2362">
                  <c:v>0.47260000000000002</c:v>
                </c:pt>
                <c:pt idx="2363">
                  <c:v>0.4728</c:v>
                </c:pt>
                <c:pt idx="2364">
                  <c:v>0.47299999999999998</c:v>
                </c:pt>
                <c:pt idx="2365">
                  <c:v>0.47320000000000001</c:v>
                </c:pt>
                <c:pt idx="2366">
                  <c:v>0.47339999999999999</c:v>
                </c:pt>
                <c:pt idx="2367">
                  <c:v>0.47360000000000002</c:v>
                </c:pt>
                <c:pt idx="2368">
                  <c:v>0.4738</c:v>
                </c:pt>
                <c:pt idx="2369">
                  <c:v>0.47399999999999998</c:v>
                </c:pt>
                <c:pt idx="2370">
                  <c:v>0.47420000000000001</c:v>
                </c:pt>
                <c:pt idx="2371">
                  <c:v>0.47439999999999999</c:v>
                </c:pt>
                <c:pt idx="2372">
                  <c:v>0.47460000000000002</c:v>
                </c:pt>
                <c:pt idx="2373">
                  <c:v>0.4748</c:v>
                </c:pt>
                <c:pt idx="2374">
                  <c:v>0.47499999999999998</c:v>
                </c:pt>
                <c:pt idx="2375">
                  <c:v>0.47520000000000001</c:v>
                </c:pt>
                <c:pt idx="2376">
                  <c:v>0.47539999999999999</c:v>
                </c:pt>
                <c:pt idx="2377">
                  <c:v>0.47560000000000002</c:v>
                </c:pt>
                <c:pt idx="2378">
                  <c:v>0.4758</c:v>
                </c:pt>
                <c:pt idx="2379">
                  <c:v>0.47599999999999998</c:v>
                </c:pt>
                <c:pt idx="2380">
                  <c:v>0.47620000000000001</c:v>
                </c:pt>
                <c:pt idx="2381">
                  <c:v>0.47639999999999999</c:v>
                </c:pt>
                <c:pt idx="2382">
                  <c:v>0.47660000000000002</c:v>
                </c:pt>
                <c:pt idx="2383">
                  <c:v>0.4768</c:v>
                </c:pt>
                <c:pt idx="2384">
                  <c:v>0.47699999999999998</c:v>
                </c:pt>
                <c:pt idx="2385">
                  <c:v>0.47720000000000001</c:v>
                </c:pt>
                <c:pt idx="2386">
                  <c:v>0.47739999999999999</c:v>
                </c:pt>
                <c:pt idx="2387">
                  <c:v>0.47760000000000002</c:v>
                </c:pt>
                <c:pt idx="2388">
                  <c:v>0.4778</c:v>
                </c:pt>
                <c:pt idx="2389">
                  <c:v>0.47799999999999998</c:v>
                </c:pt>
                <c:pt idx="2390">
                  <c:v>0.47820000000000001</c:v>
                </c:pt>
                <c:pt idx="2391">
                  <c:v>0.47839999999999999</c:v>
                </c:pt>
                <c:pt idx="2392">
                  <c:v>0.47860000000000003</c:v>
                </c:pt>
                <c:pt idx="2393">
                  <c:v>0.4788</c:v>
                </c:pt>
                <c:pt idx="2394">
                  <c:v>0.47899999999999998</c:v>
                </c:pt>
                <c:pt idx="2395">
                  <c:v>0.47920000000000001</c:v>
                </c:pt>
                <c:pt idx="2396">
                  <c:v>0.47939999999999999</c:v>
                </c:pt>
                <c:pt idx="2397">
                  <c:v>0.47960000000000003</c:v>
                </c:pt>
                <c:pt idx="2398">
                  <c:v>0.4798</c:v>
                </c:pt>
                <c:pt idx="2399">
                  <c:v>0.48</c:v>
                </c:pt>
                <c:pt idx="2400">
                  <c:v>0.48020000000000002</c:v>
                </c:pt>
                <c:pt idx="2401">
                  <c:v>0.48039999999999999</c:v>
                </c:pt>
                <c:pt idx="2402">
                  <c:v>0.48060000000000003</c:v>
                </c:pt>
                <c:pt idx="2403">
                  <c:v>0.48080000000000001</c:v>
                </c:pt>
                <c:pt idx="2404">
                  <c:v>0.48099999999999998</c:v>
                </c:pt>
                <c:pt idx="2405">
                  <c:v>0.48120000000000002</c:v>
                </c:pt>
                <c:pt idx="2406">
                  <c:v>0.48139999999999999</c:v>
                </c:pt>
                <c:pt idx="2407">
                  <c:v>0.48159999999999997</c:v>
                </c:pt>
                <c:pt idx="2408">
                  <c:v>0.48180000000000001</c:v>
                </c:pt>
                <c:pt idx="2409">
                  <c:v>0.48199999999999998</c:v>
                </c:pt>
                <c:pt idx="2410">
                  <c:v>0.48220000000000002</c:v>
                </c:pt>
                <c:pt idx="2411">
                  <c:v>0.4824</c:v>
                </c:pt>
                <c:pt idx="2412">
                  <c:v>0.48259999999999997</c:v>
                </c:pt>
                <c:pt idx="2413">
                  <c:v>0.48280000000000001</c:v>
                </c:pt>
                <c:pt idx="2414">
                  <c:v>0.48299999999999998</c:v>
                </c:pt>
                <c:pt idx="2415">
                  <c:v>0.48320000000000002</c:v>
                </c:pt>
                <c:pt idx="2416">
                  <c:v>0.4834</c:v>
                </c:pt>
                <c:pt idx="2417">
                  <c:v>0.48359999999999997</c:v>
                </c:pt>
                <c:pt idx="2418">
                  <c:v>0.48380000000000001</c:v>
                </c:pt>
                <c:pt idx="2419">
                  <c:v>0.48399999999999999</c:v>
                </c:pt>
                <c:pt idx="2420">
                  <c:v>0.48420000000000002</c:v>
                </c:pt>
                <c:pt idx="2421">
                  <c:v>0.4844</c:v>
                </c:pt>
                <c:pt idx="2422">
                  <c:v>0.48459999999999998</c:v>
                </c:pt>
                <c:pt idx="2423">
                  <c:v>0.48480000000000001</c:v>
                </c:pt>
                <c:pt idx="2424">
                  <c:v>0.48499999999999999</c:v>
                </c:pt>
                <c:pt idx="2425">
                  <c:v>0.48520000000000002</c:v>
                </c:pt>
                <c:pt idx="2426">
                  <c:v>0.4854</c:v>
                </c:pt>
                <c:pt idx="2427">
                  <c:v>0.48559999999999998</c:v>
                </c:pt>
                <c:pt idx="2428">
                  <c:v>0.48580000000000001</c:v>
                </c:pt>
                <c:pt idx="2429">
                  <c:v>0.48599999999999999</c:v>
                </c:pt>
                <c:pt idx="2430">
                  <c:v>0.48620000000000002</c:v>
                </c:pt>
                <c:pt idx="2431">
                  <c:v>0.4864</c:v>
                </c:pt>
                <c:pt idx="2432">
                  <c:v>0.48659999999999998</c:v>
                </c:pt>
                <c:pt idx="2433">
                  <c:v>0.48680000000000001</c:v>
                </c:pt>
                <c:pt idx="2434">
                  <c:v>0.48699999999999999</c:v>
                </c:pt>
                <c:pt idx="2435">
                  <c:v>0.48720000000000002</c:v>
                </c:pt>
                <c:pt idx="2436">
                  <c:v>0.4874</c:v>
                </c:pt>
                <c:pt idx="2437">
                  <c:v>0.48759999999999998</c:v>
                </c:pt>
                <c:pt idx="2438">
                  <c:v>0.48780000000000001</c:v>
                </c:pt>
                <c:pt idx="2439">
                  <c:v>0.48799999999999999</c:v>
                </c:pt>
                <c:pt idx="2440">
                  <c:v>0.48820000000000002</c:v>
                </c:pt>
                <c:pt idx="2441">
                  <c:v>0.4884</c:v>
                </c:pt>
                <c:pt idx="2442">
                  <c:v>0.48859999999999998</c:v>
                </c:pt>
                <c:pt idx="2443">
                  <c:v>0.48880000000000001</c:v>
                </c:pt>
                <c:pt idx="2444">
                  <c:v>0.48899999999999999</c:v>
                </c:pt>
                <c:pt idx="2445">
                  <c:v>0.48920000000000002</c:v>
                </c:pt>
                <c:pt idx="2446">
                  <c:v>0.4894</c:v>
                </c:pt>
                <c:pt idx="2447">
                  <c:v>0.48959999999999998</c:v>
                </c:pt>
                <c:pt idx="2448">
                  <c:v>0.48980000000000001</c:v>
                </c:pt>
                <c:pt idx="2449">
                  <c:v>0.49</c:v>
                </c:pt>
                <c:pt idx="2450">
                  <c:v>0.49020000000000002</c:v>
                </c:pt>
                <c:pt idx="2451">
                  <c:v>0.4904</c:v>
                </c:pt>
                <c:pt idx="2452">
                  <c:v>0.49059999999999998</c:v>
                </c:pt>
                <c:pt idx="2453">
                  <c:v>0.49080000000000001</c:v>
                </c:pt>
                <c:pt idx="2454">
                  <c:v>0.49099999999999999</c:v>
                </c:pt>
                <c:pt idx="2455">
                  <c:v>0.49120000000000003</c:v>
                </c:pt>
                <c:pt idx="2456">
                  <c:v>0.4914</c:v>
                </c:pt>
                <c:pt idx="2457">
                  <c:v>0.49159999999999998</c:v>
                </c:pt>
                <c:pt idx="2458">
                  <c:v>0.49180000000000001</c:v>
                </c:pt>
                <c:pt idx="2459">
                  <c:v>0.49199999999999999</c:v>
                </c:pt>
                <c:pt idx="2460">
                  <c:v>0.49220000000000003</c:v>
                </c:pt>
                <c:pt idx="2461">
                  <c:v>0.4924</c:v>
                </c:pt>
                <c:pt idx="2462">
                  <c:v>0.49259999999999998</c:v>
                </c:pt>
                <c:pt idx="2463">
                  <c:v>0.49280000000000002</c:v>
                </c:pt>
                <c:pt idx="2464">
                  <c:v>0.49299999999999999</c:v>
                </c:pt>
                <c:pt idx="2465">
                  <c:v>0.49320000000000003</c:v>
                </c:pt>
                <c:pt idx="2466">
                  <c:v>0.49340000000000001</c:v>
                </c:pt>
                <c:pt idx="2467">
                  <c:v>0.49359999999999998</c:v>
                </c:pt>
                <c:pt idx="2468">
                  <c:v>0.49380000000000002</c:v>
                </c:pt>
                <c:pt idx="2469">
                  <c:v>0.49399999999999999</c:v>
                </c:pt>
                <c:pt idx="2470">
                  <c:v>0.49419999999999997</c:v>
                </c:pt>
                <c:pt idx="2471">
                  <c:v>0.49440000000000001</c:v>
                </c:pt>
                <c:pt idx="2472">
                  <c:v>0.49459999999999998</c:v>
                </c:pt>
                <c:pt idx="2473">
                  <c:v>0.49480000000000002</c:v>
                </c:pt>
                <c:pt idx="2474">
                  <c:v>0.495</c:v>
                </c:pt>
                <c:pt idx="2475">
                  <c:v>0.49519999999999997</c:v>
                </c:pt>
                <c:pt idx="2476">
                  <c:v>0.49540000000000001</c:v>
                </c:pt>
                <c:pt idx="2477">
                  <c:v>0.49559999999999998</c:v>
                </c:pt>
                <c:pt idx="2478">
                  <c:v>0.49580000000000002</c:v>
                </c:pt>
                <c:pt idx="2479">
                  <c:v>0.496</c:v>
                </c:pt>
                <c:pt idx="2480">
                  <c:v>0.49619999999999997</c:v>
                </c:pt>
                <c:pt idx="2481">
                  <c:v>0.49640000000000001</c:v>
                </c:pt>
                <c:pt idx="2482">
                  <c:v>0.49659999999999999</c:v>
                </c:pt>
                <c:pt idx="2483">
                  <c:v>0.49680000000000002</c:v>
                </c:pt>
                <c:pt idx="2484">
                  <c:v>0.497</c:v>
                </c:pt>
                <c:pt idx="2485">
                  <c:v>0.49719999999999998</c:v>
                </c:pt>
                <c:pt idx="2486">
                  <c:v>0.49740000000000001</c:v>
                </c:pt>
                <c:pt idx="2487">
                  <c:v>0.49759999999999999</c:v>
                </c:pt>
                <c:pt idx="2488">
                  <c:v>0.49780000000000002</c:v>
                </c:pt>
                <c:pt idx="2489">
                  <c:v>0.498</c:v>
                </c:pt>
                <c:pt idx="2490">
                  <c:v>0.49819999999999998</c:v>
                </c:pt>
                <c:pt idx="2491">
                  <c:v>0.49840000000000001</c:v>
                </c:pt>
                <c:pt idx="2492">
                  <c:v>0.49859999999999999</c:v>
                </c:pt>
                <c:pt idx="2493">
                  <c:v>0.49880000000000002</c:v>
                </c:pt>
                <c:pt idx="2494">
                  <c:v>0.499</c:v>
                </c:pt>
                <c:pt idx="2495">
                  <c:v>0.49919999999999998</c:v>
                </c:pt>
                <c:pt idx="2496">
                  <c:v>0.49940000000000001</c:v>
                </c:pt>
                <c:pt idx="2497">
                  <c:v>0.49959999999999999</c:v>
                </c:pt>
                <c:pt idx="2498">
                  <c:v>0.49980000000000002</c:v>
                </c:pt>
                <c:pt idx="2499">
                  <c:v>0.5</c:v>
                </c:pt>
                <c:pt idx="2500">
                  <c:v>0.50019999999999998</c:v>
                </c:pt>
                <c:pt idx="2501">
                  <c:v>0.50039999999999996</c:v>
                </c:pt>
                <c:pt idx="2502">
                  <c:v>0.50060000000000004</c:v>
                </c:pt>
                <c:pt idx="2503">
                  <c:v>0.50080000000000002</c:v>
                </c:pt>
                <c:pt idx="2504">
                  <c:v>0.501</c:v>
                </c:pt>
                <c:pt idx="2505">
                  <c:v>0.50119999999999998</c:v>
                </c:pt>
                <c:pt idx="2506">
                  <c:v>0.50139999999999996</c:v>
                </c:pt>
                <c:pt idx="2507">
                  <c:v>0.50160000000000005</c:v>
                </c:pt>
                <c:pt idx="2508">
                  <c:v>0.50180000000000002</c:v>
                </c:pt>
                <c:pt idx="2509">
                  <c:v>0.502</c:v>
                </c:pt>
                <c:pt idx="2510">
                  <c:v>0.50219999999999998</c:v>
                </c:pt>
                <c:pt idx="2511">
                  <c:v>0.50239999999999996</c:v>
                </c:pt>
                <c:pt idx="2512">
                  <c:v>0.50260000000000005</c:v>
                </c:pt>
                <c:pt idx="2513">
                  <c:v>0.50280000000000002</c:v>
                </c:pt>
                <c:pt idx="2514">
                  <c:v>0.503</c:v>
                </c:pt>
                <c:pt idx="2515">
                  <c:v>0.50319999999999998</c:v>
                </c:pt>
                <c:pt idx="2516">
                  <c:v>0.50339999999999996</c:v>
                </c:pt>
                <c:pt idx="2517">
                  <c:v>0.50360000000000005</c:v>
                </c:pt>
                <c:pt idx="2518">
                  <c:v>0.50380000000000003</c:v>
                </c:pt>
                <c:pt idx="2519">
                  <c:v>0.504</c:v>
                </c:pt>
                <c:pt idx="2520">
                  <c:v>0.50419999999999998</c:v>
                </c:pt>
                <c:pt idx="2521">
                  <c:v>0.50439999999999996</c:v>
                </c:pt>
                <c:pt idx="2522">
                  <c:v>0.50460000000000005</c:v>
                </c:pt>
                <c:pt idx="2523">
                  <c:v>0.50480000000000003</c:v>
                </c:pt>
                <c:pt idx="2524">
                  <c:v>0.505</c:v>
                </c:pt>
                <c:pt idx="2525">
                  <c:v>0.50519999999999998</c:v>
                </c:pt>
                <c:pt idx="2526">
                  <c:v>0.50539999999999996</c:v>
                </c:pt>
                <c:pt idx="2527">
                  <c:v>0.50560000000000005</c:v>
                </c:pt>
                <c:pt idx="2528">
                  <c:v>0.50580000000000003</c:v>
                </c:pt>
                <c:pt idx="2529">
                  <c:v>0.50600000000000001</c:v>
                </c:pt>
                <c:pt idx="2530">
                  <c:v>0.50619999999999998</c:v>
                </c:pt>
                <c:pt idx="2531">
                  <c:v>0.50639999999999996</c:v>
                </c:pt>
                <c:pt idx="2532">
                  <c:v>0.50660000000000005</c:v>
                </c:pt>
                <c:pt idx="2533">
                  <c:v>0.50680000000000003</c:v>
                </c:pt>
                <c:pt idx="2534">
                  <c:v>0.50700000000000001</c:v>
                </c:pt>
                <c:pt idx="2535">
                  <c:v>0.50719999999999998</c:v>
                </c:pt>
                <c:pt idx="2536">
                  <c:v>0.50739999999999996</c:v>
                </c:pt>
                <c:pt idx="2537">
                  <c:v>0.50760000000000005</c:v>
                </c:pt>
                <c:pt idx="2538">
                  <c:v>0.50780000000000003</c:v>
                </c:pt>
                <c:pt idx="2539">
                  <c:v>0.50800000000000001</c:v>
                </c:pt>
                <c:pt idx="2540">
                  <c:v>0.50819999999999999</c:v>
                </c:pt>
                <c:pt idx="2541">
                  <c:v>0.50839999999999996</c:v>
                </c:pt>
                <c:pt idx="2542">
                  <c:v>0.50860000000000005</c:v>
                </c:pt>
                <c:pt idx="2543">
                  <c:v>0.50880000000000003</c:v>
                </c:pt>
                <c:pt idx="2544">
                  <c:v>0.50900000000000001</c:v>
                </c:pt>
                <c:pt idx="2545">
                  <c:v>0.50919999999999999</c:v>
                </c:pt>
                <c:pt idx="2546">
                  <c:v>0.50939999999999996</c:v>
                </c:pt>
                <c:pt idx="2547">
                  <c:v>0.50960000000000005</c:v>
                </c:pt>
                <c:pt idx="2548">
                  <c:v>0.50980000000000003</c:v>
                </c:pt>
                <c:pt idx="2549">
                  <c:v>0.51</c:v>
                </c:pt>
                <c:pt idx="2550">
                  <c:v>0.51019999999999999</c:v>
                </c:pt>
                <c:pt idx="2551">
                  <c:v>0.51039999999999996</c:v>
                </c:pt>
                <c:pt idx="2552">
                  <c:v>0.51060000000000005</c:v>
                </c:pt>
                <c:pt idx="2553">
                  <c:v>0.51080000000000003</c:v>
                </c:pt>
                <c:pt idx="2554">
                  <c:v>0.51100000000000001</c:v>
                </c:pt>
                <c:pt idx="2555">
                  <c:v>0.51119999999999999</c:v>
                </c:pt>
                <c:pt idx="2556">
                  <c:v>0.51139999999999997</c:v>
                </c:pt>
                <c:pt idx="2557">
                  <c:v>0.51160000000000005</c:v>
                </c:pt>
                <c:pt idx="2558">
                  <c:v>0.51180000000000003</c:v>
                </c:pt>
                <c:pt idx="2559">
                  <c:v>0.51200000000000001</c:v>
                </c:pt>
                <c:pt idx="2560">
                  <c:v>0.51219999999999999</c:v>
                </c:pt>
                <c:pt idx="2561">
                  <c:v>0.51239999999999997</c:v>
                </c:pt>
                <c:pt idx="2562">
                  <c:v>0.51259999999999994</c:v>
                </c:pt>
                <c:pt idx="2563">
                  <c:v>0.51280000000000003</c:v>
                </c:pt>
                <c:pt idx="2564">
                  <c:v>0.51300000000000001</c:v>
                </c:pt>
                <c:pt idx="2565">
                  <c:v>0.51319999999999999</c:v>
                </c:pt>
                <c:pt idx="2566">
                  <c:v>0.51339999999999997</c:v>
                </c:pt>
                <c:pt idx="2567">
                  <c:v>0.51359999999999995</c:v>
                </c:pt>
                <c:pt idx="2568">
                  <c:v>0.51380000000000003</c:v>
                </c:pt>
                <c:pt idx="2569">
                  <c:v>0.51400000000000001</c:v>
                </c:pt>
                <c:pt idx="2570">
                  <c:v>0.51419999999999999</c:v>
                </c:pt>
                <c:pt idx="2571">
                  <c:v>0.51439999999999997</c:v>
                </c:pt>
                <c:pt idx="2572">
                  <c:v>0.51459999999999995</c:v>
                </c:pt>
                <c:pt idx="2573">
                  <c:v>0.51480000000000004</c:v>
                </c:pt>
                <c:pt idx="2574">
                  <c:v>0.51500000000000001</c:v>
                </c:pt>
                <c:pt idx="2575">
                  <c:v>0.51519999999999999</c:v>
                </c:pt>
                <c:pt idx="2576">
                  <c:v>0.51539999999999997</c:v>
                </c:pt>
                <c:pt idx="2577">
                  <c:v>0.51559999999999995</c:v>
                </c:pt>
                <c:pt idx="2578">
                  <c:v>0.51580000000000004</c:v>
                </c:pt>
                <c:pt idx="2579">
                  <c:v>0.51600000000000001</c:v>
                </c:pt>
                <c:pt idx="2580">
                  <c:v>0.51619999999999999</c:v>
                </c:pt>
                <c:pt idx="2581">
                  <c:v>0.51639999999999997</c:v>
                </c:pt>
                <c:pt idx="2582">
                  <c:v>0.51659999999999995</c:v>
                </c:pt>
                <c:pt idx="2583">
                  <c:v>0.51680000000000004</c:v>
                </c:pt>
                <c:pt idx="2584">
                  <c:v>0.51700000000000002</c:v>
                </c:pt>
                <c:pt idx="2585">
                  <c:v>0.51719999999999999</c:v>
                </c:pt>
                <c:pt idx="2586">
                  <c:v>0.51739999999999997</c:v>
                </c:pt>
                <c:pt idx="2587">
                  <c:v>0.51759999999999995</c:v>
                </c:pt>
                <c:pt idx="2588">
                  <c:v>0.51780000000000004</c:v>
                </c:pt>
                <c:pt idx="2589">
                  <c:v>0.51800000000000002</c:v>
                </c:pt>
                <c:pt idx="2590">
                  <c:v>0.51819999999999999</c:v>
                </c:pt>
                <c:pt idx="2591">
                  <c:v>0.51839999999999997</c:v>
                </c:pt>
                <c:pt idx="2592">
                  <c:v>0.51859999999999995</c:v>
                </c:pt>
                <c:pt idx="2593">
                  <c:v>0.51880000000000004</c:v>
                </c:pt>
                <c:pt idx="2594">
                  <c:v>0.51900000000000002</c:v>
                </c:pt>
                <c:pt idx="2595">
                  <c:v>0.51919999999999999</c:v>
                </c:pt>
                <c:pt idx="2596">
                  <c:v>0.51939999999999997</c:v>
                </c:pt>
                <c:pt idx="2597">
                  <c:v>0.51959999999999995</c:v>
                </c:pt>
                <c:pt idx="2598">
                  <c:v>0.51980000000000004</c:v>
                </c:pt>
                <c:pt idx="2599">
                  <c:v>0.52</c:v>
                </c:pt>
                <c:pt idx="2600">
                  <c:v>0.5202</c:v>
                </c:pt>
                <c:pt idx="2601">
                  <c:v>0.52039999999999997</c:v>
                </c:pt>
                <c:pt idx="2602">
                  <c:v>0.52059999999999995</c:v>
                </c:pt>
                <c:pt idx="2603">
                  <c:v>0.52080000000000004</c:v>
                </c:pt>
                <c:pt idx="2604">
                  <c:v>0.52100000000000002</c:v>
                </c:pt>
                <c:pt idx="2605">
                  <c:v>0.5212</c:v>
                </c:pt>
                <c:pt idx="2606">
                  <c:v>0.52139999999999997</c:v>
                </c:pt>
                <c:pt idx="2607">
                  <c:v>0.52159999999999995</c:v>
                </c:pt>
                <c:pt idx="2608">
                  <c:v>0.52180000000000004</c:v>
                </c:pt>
                <c:pt idx="2609">
                  <c:v>0.52200000000000002</c:v>
                </c:pt>
                <c:pt idx="2610">
                  <c:v>0.5222</c:v>
                </c:pt>
                <c:pt idx="2611">
                  <c:v>0.52239999999999998</c:v>
                </c:pt>
                <c:pt idx="2612">
                  <c:v>0.52259999999999995</c:v>
                </c:pt>
                <c:pt idx="2613">
                  <c:v>0.52280000000000004</c:v>
                </c:pt>
                <c:pt idx="2614">
                  <c:v>0.52300000000000002</c:v>
                </c:pt>
                <c:pt idx="2615">
                  <c:v>0.5232</c:v>
                </c:pt>
                <c:pt idx="2616">
                  <c:v>0.52339999999999998</c:v>
                </c:pt>
                <c:pt idx="2617">
                  <c:v>0.52359999999999995</c:v>
                </c:pt>
                <c:pt idx="2618">
                  <c:v>0.52380000000000004</c:v>
                </c:pt>
                <c:pt idx="2619">
                  <c:v>0.52400000000000002</c:v>
                </c:pt>
                <c:pt idx="2620">
                  <c:v>0.5242</c:v>
                </c:pt>
                <c:pt idx="2621">
                  <c:v>0.52439999999999998</c:v>
                </c:pt>
                <c:pt idx="2622">
                  <c:v>0.52459999999999996</c:v>
                </c:pt>
                <c:pt idx="2623">
                  <c:v>0.52480000000000004</c:v>
                </c:pt>
                <c:pt idx="2624">
                  <c:v>0.52500000000000002</c:v>
                </c:pt>
                <c:pt idx="2625">
                  <c:v>0.5252</c:v>
                </c:pt>
                <c:pt idx="2626">
                  <c:v>0.52539999999999998</c:v>
                </c:pt>
                <c:pt idx="2627">
                  <c:v>0.52559999999999996</c:v>
                </c:pt>
                <c:pt idx="2628">
                  <c:v>0.52580000000000005</c:v>
                </c:pt>
                <c:pt idx="2629">
                  <c:v>0.52600000000000002</c:v>
                </c:pt>
                <c:pt idx="2630">
                  <c:v>0.5262</c:v>
                </c:pt>
                <c:pt idx="2631">
                  <c:v>0.52639999999999998</c:v>
                </c:pt>
                <c:pt idx="2632">
                  <c:v>0.52659999999999996</c:v>
                </c:pt>
                <c:pt idx="2633">
                  <c:v>0.52680000000000005</c:v>
                </c:pt>
                <c:pt idx="2634">
                  <c:v>0.52700000000000002</c:v>
                </c:pt>
                <c:pt idx="2635">
                  <c:v>0.5272</c:v>
                </c:pt>
                <c:pt idx="2636">
                  <c:v>0.52739999999999998</c:v>
                </c:pt>
                <c:pt idx="2637">
                  <c:v>0.52759999999999996</c:v>
                </c:pt>
                <c:pt idx="2638">
                  <c:v>0.52780000000000005</c:v>
                </c:pt>
                <c:pt idx="2639">
                  <c:v>0.52800000000000002</c:v>
                </c:pt>
                <c:pt idx="2640">
                  <c:v>0.5282</c:v>
                </c:pt>
                <c:pt idx="2641">
                  <c:v>0.52839999999999998</c:v>
                </c:pt>
                <c:pt idx="2642">
                  <c:v>0.52859999999999996</c:v>
                </c:pt>
                <c:pt idx="2643">
                  <c:v>0.52880000000000005</c:v>
                </c:pt>
                <c:pt idx="2644">
                  <c:v>0.52900000000000003</c:v>
                </c:pt>
                <c:pt idx="2645">
                  <c:v>0.5292</c:v>
                </c:pt>
                <c:pt idx="2646">
                  <c:v>0.52939999999999998</c:v>
                </c:pt>
                <c:pt idx="2647">
                  <c:v>0.52959999999999996</c:v>
                </c:pt>
                <c:pt idx="2648">
                  <c:v>0.52980000000000005</c:v>
                </c:pt>
                <c:pt idx="2649">
                  <c:v>0.53</c:v>
                </c:pt>
                <c:pt idx="2650">
                  <c:v>0.5302</c:v>
                </c:pt>
                <c:pt idx="2651">
                  <c:v>0.53039999999999998</c:v>
                </c:pt>
                <c:pt idx="2652">
                  <c:v>0.53059999999999996</c:v>
                </c:pt>
                <c:pt idx="2653">
                  <c:v>0.53080000000000005</c:v>
                </c:pt>
                <c:pt idx="2654">
                  <c:v>0.53100000000000003</c:v>
                </c:pt>
                <c:pt idx="2655">
                  <c:v>0.53120000000000001</c:v>
                </c:pt>
                <c:pt idx="2656">
                  <c:v>0.53139999999999998</c:v>
                </c:pt>
                <c:pt idx="2657">
                  <c:v>0.53159999999999996</c:v>
                </c:pt>
                <c:pt idx="2658">
                  <c:v>0.53180000000000005</c:v>
                </c:pt>
                <c:pt idx="2659">
                  <c:v>0.53200000000000003</c:v>
                </c:pt>
                <c:pt idx="2660">
                  <c:v>0.53220000000000001</c:v>
                </c:pt>
                <c:pt idx="2661">
                  <c:v>0.53239999999999998</c:v>
                </c:pt>
                <c:pt idx="2662">
                  <c:v>0.53259999999999996</c:v>
                </c:pt>
                <c:pt idx="2663">
                  <c:v>0.53280000000000005</c:v>
                </c:pt>
                <c:pt idx="2664">
                  <c:v>0.53300000000000003</c:v>
                </c:pt>
                <c:pt idx="2665">
                  <c:v>0.53320000000000001</c:v>
                </c:pt>
                <c:pt idx="2666">
                  <c:v>0.53339999999999999</c:v>
                </c:pt>
                <c:pt idx="2667">
                  <c:v>0.53359999999999996</c:v>
                </c:pt>
                <c:pt idx="2668">
                  <c:v>0.53380000000000005</c:v>
                </c:pt>
                <c:pt idx="2669">
                  <c:v>0.53400000000000003</c:v>
                </c:pt>
                <c:pt idx="2670">
                  <c:v>0.53420000000000001</c:v>
                </c:pt>
                <c:pt idx="2671">
                  <c:v>0.53439999999999999</c:v>
                </c:pt>
                <c:pt idx="2672">
                  <c:v>0.53459999999999996</c:v>
                </c:pt>
                <c:pt idx="2673">
                  <c:v>0.53480000000000005</c:v>
                </c:pt>
                <c:pt idx="2674">
                  <c:v>0.53500000000000003</c:v>
                </c:pt>
                <c:pt idx="2675">
                  <c:v>0.53520000000000001</c:v>
                </c:pt>
                <c:pt idx="2676">
                  <c:v>0.53539999999999999</c:v>
                </c:pt>
                <c:pt idx="2677">
                  <c:v>0.53559999999999997</c:v>
                </c:pt>
                <c:pt idx="2678">
                  <c:v>0.53580000000000005</c:v>
                </c:pt>
                <c:pt idx="2679">
                  <c:v>0.53600000000000003</c:v>
                </c:pt>
                <c:pt idx="2680">
                  <c:v>0.53620000000000001</c:v>
                </c:pt>
                <c:pt idx="2681">
                  <c:v>0.53639999999999999</c:v>
                </c:pt>
                <c:pt idx="2682">
                  <c:v>0.53659999999999997</c:v>
                </c:pt>
                <c:pt idx="2683">
                  <c:v>0.53680000000000005</c:v>
                </c:pt>
                <c:pt idx="2684">
                  <c:v>0.53700000000000003</c:v>
                </c:pt>
                <c:pt idx="2685">
                  <c:v>0.53720000000000001</c:v>
                </c:pt>
                <c:pt idx="2686">
                  <c:v>0.53739999999999999</c:v>
                </c:pt>
                <c:pt idx="2687">
                  <c:v>0.53759999999999997</c:v>
                </c:pt>
                <c:pt idx="2688">
                  <c:v>0.53779999999999994</c:v>
                </c:pt>
                <c:pt idx="2689">
                  <c:v>0.53800000000000003</c:v>
                </c:pt>
                <c:pt idx="2690">
                  <c:v>0.53820000000000001</c:v>
                </c:pt>
                <c:pt idx="2691">
                  <c:v>0.53839999999999999</c:v>
                </c:pt>
                <c:pt idx="2692">
                  <c:v>0.53859999999999997</c:v>
                </c:pt>
                <c:pt idx="2693">
                  <c:v>0.53879999999999995</c:v>
                </c:pt>
                <c:pt idx="2694">
                  <c:v>0.53900000000000003</c:v>
                </c:pt>
                <c:pt idx="2695">
                  <c:v>0.53920000000000001</c:v>
                </c:pt>
                <c:pt idx="2696">
                  <c:v>0.53939999999999999</c:v>
                </c:pt>
                <c:pt idx="2697">
                  <c:v>0.53959999999999997</c:v>
                </c:pt>
                <c:pt idx="2698">
                  <c:v>0.53979999999999995</c:v>
                </c:pt>
                <c:pt idx="2699">
                  <c:v>0.54</c:v>
                </c:pt>
                <c:pt idx="2700">
                  <c:v>0.54020000000000001</c:v>
                </c:pt>
                <c:pt idx="2701">
                  <c:v>0.54039999999999999</c:v>
                </c:pt>
                <c:pt idx="2702">
                  <c:v>0.54059999999999997</c:v>
                </c:pt>
                <c:pt idx="2703">
                  <c:v>0.54079999999999995</c:v>
                </c:pt>
                <c:pt idx="2704">
                  <c:v>0.54100000000000004</c:v>
                </c:pt>
                <c:pt idx="2705">
                  <c:v>0.54120000000000001</c:v>
                </c:pt>
                <c:pt idx="2706">
                  <c:v>0.54139999999999999</c:v>
                </c:pt>
                <c:pt idx="2707">
                  <c:v>0.54159999999999997</c:v>
                </c:pt>
                <c:pt idx="2708">
                  <c:v>0.54179999999999995</c:v>
                </c:pt>
                <c:pt idx="2709">
                  <c:v>0.54200000000000004</c:v>
                </c:pt>
                <c:pt idx="2710">
                  <c:v>0.54220000000000002</c:v>
                </c:pt>
                <c:pt idx="2711">
                  <c:v>0.54239999999999999</c:v>
                </c:pt>
                <c:pt idx="2712">
                  <c:v>0.54259999999999997</c:v>
                </c:pt>
                <c:pt idx="2713">
                  <c:v>0.54279999999999995</c:v>
                </c:pt>
                <c:pt idx="2714">
                  <c:v>0.54300000000000004</c:v>
                </c:pt>
                <c:pt idx="2715">
                  <c:v>0.54320000000000002</c:v>
                </c:pt>
                <c:pt idx="2716">
                  <c:v>0.54339999999999999</c:v>
                </c:pt>
                <c:pt idx="2717">
                  <c:v>0.54359999999999997</c:v>
                </c:pt>
                <c:pt idx="2718">
                  <c:v>0.54379999999999995</c:v>
                </c:pt>
                <c:pt idx="2719">
                  <c:v>0.54400000000000004</c:v>
                </c:pt>
                <c:pt idx="2720">
                  <c:v>0.54420000000000002</c:v>
                </c:pt>
                <c:pt idx="2721">
                  <c:v>0.5444</c:v>
                </c:pt>
                <c:pt idx="2722">
                  <c:v>0.54459999999999997</c:v>
                </c:pt>
                <c:pt idx="2723">
                  <c:v>0.54479999999999995</c:v>
                </c:pt>
                <c:pt idx="2724">
                  <c:v>0.54500000000000004</c:v>
                </c:pt>
                <c:pt idx="2725">
                  <c:v>0.54520000000000002</c:v>
                </c:pt>
                <c:pt idx="2726">
                  <c:v>0.5454</c:v>
                </c:pt>
                <c:pt idx="2727">
                  <c:v>0.54559999999999997</c:v>
                </c:pt>
                <c:pt idx="2728">
                  <c:v>0.54579999999999995</c:v>
                </c:pt>
                <c:pt idx="2729">
                  <c:v>0.54600000000000004</c:v>
                </c:pt>
                <c:pt idx="2730">
                  <c:v>0.54620000000000002</c:v>
                </c:pt>
                <c:pt idx="2731">
                  <c:v>0.5464</c:v>
                </c:pt>
                <c:pt idx="2732">
                  <c:v>0.54659999999999997</c:v>
                </c:pt>
                <c:pt idx="2733">
                  <c:v>0.54679999999999995</c:v>
                </c:pt>
                <c:pt idx="2734">
                  <c:v>0.54700000000000004</c:v>
                </c:pt>
                <c:pt idx="2735">
                  <c:v>0.54720000000000002</c:v>
                </c:pt>
                <c:pt idx="2736">
                  <c:v>0.5474</c:v>
                </c:pt>
                <c:pt idx="2737">
                  <c:v>0.54759999999999998</c:v>
                </c:pt>
                <c:pt idx="2738">
                  <c:v>0.54779999999999995</c:v>
                </c:pt>
                <c:pt idx="2739">
                  <c:v>0.54800000000000004</c:v>
                </c:pt>
                <c:pt idx="2740">
                  <c:v>0.54820000000000002</c:v>
                </c:pt>
                <c:pt idx="2741">
                  <c:v>0.5484</c:v>
                </c:pt>
                <c:pt idx="2742">
                  <c:v>0.54859999999999998</c:v>
                </c:pt>
                <c:pt idx="2743">
                  <c:v>0.54879999999999995</c:v>
                </c:pt>
                <c:pt idx="2744">
                  <c:v>0.54900000000000004</c:v>
                </c:pt>
                <c:pt idx="2745">
                  <c:v>0.54920000000000002</c:v>
                </c:pt>
                <c:pt idx="2746">
                  <c:v>0.5494</c:v>
                </c:pt>
                <c:pt idx="2747">
                  <c:v>0.54959999999999998</c:v>
                </c:pt>
                <c:pt idx="2748">
                  <c:v>0.54979999999999996</c:v>
                </c:pt>
                <c:pt idx="2749">
                  <c:v>0.55000000000000004</c:v>
                </c:pt>
                <c:pt idx="2750">
                  <c:v>0.55020000000000002</c:v>
                </c:pt>
                <c:pt idx="2751">
                  <c:v>0.5504</c:v>
                </c:pt>
                <c:pt idx="2752">
                  <c:v>0.55059999999999998</c:v>
                </c:pt>
                <c:pt idx="2753">
                  <c:v>0.55079999999999996</c:v>
                </c:pt>
                <c:pt idx="2754">
                  <c:v>0.55100000000000005</c:v>
                </c:pt>
                <c:pt idx="2755">
                  <c:v>0.55120000000000002</c:v>
                </c:pt>
                <c:pt idx="2756">
                  <c:v>0.5514</c:v>
                </c:pt>
                <c:pt idx="2757">
                  <c:v>0.55159999999999998</c:v>
                </c:pt>
                <c:pt idx="2758">
                  <c:v>0.55179999999999996</c:v>
                </c:pt>
                <c:pt idx="2759">
                  <c:v>0.55200000000000005</c:v>
                </c:pt>
                <c:pt idx="2760">
                  <c:v>0.55220000000000002</c:v>
                </c:pt>
                <c:pt idx="2761">
                  <c:v>0.5524</c:v>
                </c:pt>
                <c:pt idx="2762">
                  <c:v>0.55259999999999998</c:v>
                </c:pt>
                <c:pt idx="2763">
                  <c:v>0.55279999999999996</c:v>
                </c:pt>
                <c:pt idx="2764">
                  <c:v>0.55300000000000005</c:v>
                </c:pt>
                <c:pt idx="2765">
                  <c:v>0.55320000000000003</c:v>
                </c:pt>
                <c:pt idx="2766">
                  <c:v>0.5534</c:v>
                </c:pt>
                <c:pt idx="2767">
                  <c:v>0.55359999999999998</c:v>
                </c:pt>
                <c:pt idx="2768">
                  <c:v>0.55379999999999996</c:v>
                </c:pt>
                <c:pt idx="2769">
                  <c:v>0.55400000000000005</c:v>
                </c:pt>
                <c:pt idx="2770">
                  <c:v>0.55420000000000003</c:v>
                </c:pt>
                <c:pt idx="2771">
                  <c:v>0.5544</c:v>
                </c:pt>
                <c:pt idx="2772">
                  <c:v>0.55459999999999998</c:v>
                </c:pt>
                <c:pt idx="2773">
                  <c:v>0.55479999999999996</c:v>
                </c:pt>
                <c:pt idx="2774">
                  <c:v>0.55500000000000005</c:v>
                </c:pt>
                <c:pt idx="2775">
                  <c:v>0.55520000000000003</c:v>
                </c:pt>
                <c:pt idx="2776">
                  <c:v>0.5554</c:v>
                </c:pt>
                <c:pt idx="2777">
                  <c:v>0.55559999999999998</c:v>
                </c:pt>
                <c:pt idx="2778">
                  <c:v>0.55579999999999996</c:v>
                </c:pt>
                <c:pt idx="2779">
                  <c:v>0.55600000000000005</c:v>
                </c:pt>
                <c:pt idx="2780">
                  <c:v>0.55620000000000003</c:v>
                </c:pt>
                <c:pt idx="2781">
                  <c:v>0.55640000000000001</c:v>
                </c:pt>
                <c:pt idx="2782">
                  <c:v>0.55659999999999998</c:v>
                </c:pt>
                <c:pt idx="2783">
                  <c:v>0.55679999999999996</c:v>
                </c:pt>
                <c:pt idx="2784">
                  <c:v>0.55700000000000005</c:v>
                </c:pt>
                <c:pt idx="2785">
                  <c:v>0.55720000000000003</c:v>
                </c:pt>
                <c:pt idx="2786">
                  <c:v>0.55740000000000001</c:v>
                </c:pt>
                <c:pt idx="2787">
                  <c:v>0.55759999999999998</c:v>
                </c:pt>
                <c:pt idx="2788">
                  <c:v>0.55779999999999996</c:v>
                </c:pt>
                <c:pt idx="2789">
                  <c:v>0.55800000000000005</c:v>
                </c:pt>
                <c:pt idx="2790">
                  <c:v>0.55820000000000003</c:v>
                </c:pt>
                <c:pt idx="2791">
                  <c:v>0.55840000000000001</c:v>
                </c:pt>
                <c:pt idx="2792">
                  <c:v>0.55859999999999999</c:v>
                </c:pt>
                <c:pt idx="2793">
                  <c:v>0.55879999999999996</c:v>
                </c:pt>
                <c:pt idx="2794">
                  <c:v>0.55900000000000005</c:v>
                </c:pt>
                <c:pt idx="2795">
                  <c:v>0.55920000000000003</c:v>
                </c:pt>
                <c:pt idx="2796">
                  <c:v>0.55940000000000001</c:v>
                </c:pt>
                <c:pt idx="2797">
                  <c:v>0.55959999999999999</c:v>
                </c:pt>
                <c:pt idx="2798">
                  <c:v>0.55979999999999996</c:v>
                </c:pt>
                <c:pt idx="2799">
                  <c:v>0.56000000000000005</c:v>
                </c:pt>
                <c:pt idx="2800">
                  <c:v>0.56020000000000003</c:v>
                </c:pt>
                <c:pt idx="2801">
                  <c:v>0.56040000000000001</c:v>
                </c:pt>
                <c:pt idx="2802">
                  <c:v>0.56059999999999999</c:v>
                </c:pt>
                <c:pt idx="2803">
                  <c:v>0.56079999999999997</c:v>
                </c:pt>
                <c:pt idx="2804">
                  <c:v>0.56100000000000005</c:v>
                </c:pt>
                <c:pt idx="2805">
                  <c:v>0.56120000000000003</c:v>
                </c:pt>
                <c:pt idx="2806">
                  <c:v>0.56140000000000001</c:v>
                </c:pt>
                <c:pt idx="2807">
                  <c:v>0.56159999999999999</c:v>
                </c:pt>
                <c:pt idx="2808">
                  <c:v>0.56179999999999997</c:v>
                </c:pt>
                <c:pt idx="2809">
                  <c:v>0.56200000000000006</c:v>
                </c:pt>
                <c:pt idx="2810">
                  <c:v>0.56220000000000003</c:v>
                </c:pt>
                <c:pt idx="2811">
                  <c:v>0.56240000000000001</c:v>
                </c:pt>
                <c:pt idx="2812">
                  <c:v>0.56259999999999999</c:v>
                </c:pt>
                <c:pt idx="2813">
                  <c:v>0.56279999999999997</c:v>
                </c:pt>
                <c:pt idx="2814">
                  <c:v>0.56299999999999994</c:v>
                </c:pt>
                <c:pt idx="2815">
                  <c:v>0.56320000000000003</c:v>
                </c:pt>
                <c:pt idx="2816">
                  <c:v>0.56340000000000001</c:v>
                </c:pt>
                <c:pt idx="2817">
                  <c:v>0.56359999999999999</c:v>
                </c:pt>
                <c:pt idx="2818">
                  <c:v>0.56379999999999997</c:v>
                </c:pt>
                <c:pt idx="2819">
                  <c:v>0.56399999999999995</c:v>
                </c:pt>
                <c:pt idx="2820">
                  <c:v>0.56420000000000003</c:v>
                </c:pt>
                <c:pt idx="2821">
                  <c:v>0.56440000000000001</c:v>
                </c:pt>
                <c:pt idx="2822">
                  <c:v>0.56459999999999999</c:v>
                </c:pt>
                <c:pt idx="2823">
                  <c:v>0.56479999999999997</c:v>
                </c:pt>
                <c:pt idx="2824">
                  <c:v>0.56499999999999995</c:v>
                </c:pt>
                <c:pt idx="2825">
                  <c:v>0.56520000000000004</c:v>
                </c:pt>
                <c:pt idx="2826">
                  <c:v>0.56540000000000001</c:v>
                </c:pt>
                <c:pt idx="2827">
                  <c:v>0.56559999999999999</c:v>
                </c:pt>
                <c:pt idx="2828">
                  <c:v>0.56579999999999997</c:v>
                </c:pt>
                <c:pt idx="2829">
                  <c:v>0.56599999999999995</c:v>
                </c:pt>
                <c:pt idx="2830">
                  <c:v>0.56620000000000004</c:v>
                </c:pt>
                <c:pt idx="2831">
                  <c:v>0.56640000000000001</c:v>
                </c:pt>
                <c:pt idx="2832">
                  <c:v>0.56659999999999999</c:v>
                </c:pt>
                <c:pt idx="2833">
                  <c:v>0.56679999999999997</c:v>
                </c:pt>
                <c:pt idx="2834">
                  <c:v>0.56699999999999995</c:v>
                </c:pt>
                <c:pt idx="2835">
                  <c:v>0.56720000000000004</c:v>
                </c:pt>
                <c:pt idx="2836">
                  <c:v>0.56740000000000002</c:v>
                </c:pt>
                <c:pt idx="2837">
                  <c:v>0.56759999999999999</c:v>
                </c:pt>
                <c:pt idx="2838">
                  <c:v>0.56779999999999997</c:v>
                </c:pt>
                <c:pt idx="2839">
                  <c:v>0.56799999999999995</c:v>
                </c:pt>
                <c:pt idx="2840">
                  <c:v>0.56820000000000004</c:v>
                </c:pt>
                <c:pt idx="2841">
                  <c:v>0.56840000000000002</c:v>
                </c:pt>
                <c:pt idx="2842">
                  <c:v>0.56859999999999999</c:v>
                </c:pt>
                <c:pt idx="2843">
                  <c:v>0.56879999999999997</c:v>
                </c:pt>
                <c:pt idx="2844">
                  <c:v>0.56899999999999995</c:v>
                </c:pt>
                <c:pt idx="2845">
                  <c:v>0.56920000000000004</c:v>
                </c:pt>
                <c:pt idx="2846">
                  <c:v>0.56940000000000002</c:v>
                </c:pt>
                <c:pt idx="2847">
                  <c:v>0.5696</c:v>
                </c:pt>
                <c:pt idx="2848">
                  <c:v>0.56979999999999997</c:v>
                </c:pt>
                <c:pt idx="2849">
                  <c:v>0.56999999999999995</c:v>
                </c:pt>
                <c:pt idx="2850">
                  <c:v>0.57020000000000004</c:v>
                </c:pt>
                <c:pt idx="2851">
                  <c:v>0.57040000000000002</c:v>
                </c:pt>
                <c:pt idx="2852">
                  <c:v>0.5706</c:v>
                </c:pt>
                <c:pt idx="2853">
                  <c:v>0.57079999999999997</c:v>
                </c:pt>
                <c:pt idx="2854">
                  <c:v>0.57099999999999995</c:v>
                </c:pt>
                <c:pt idx="2855">
                  <c:v>0.57120000000000004</c:v>
                </c:pt>
                <c:pt idx="2856">
                  <c:v>0.57140000000000002</c:v>
                </c:pt>
                <c:pt idx="2857">
                  <c:v>0.5716</c:v>
                </c:pt>
                <c:pt idx="2858">
                  <c:v>0.57179999999999997</c:v>
                </c:pt>
                <c:pt idx="2859">
                  <c:v>0.57199999999999995</c:v>
                </c:pt>
                <c:pt idx="2860">
                  <c:v>0.57220000000000004</c:v>
                </c:pt>
                <c:pt idx="2861">
                  <c:v>0.57240000000000002</c:v>
                </c:pt>
                <c:pt idx="2862">
                  <c:v>0.5726</c:v>
                </c:pt>
                <c:pt idx="2863">
                  <c:v>0.57279999999999998</c:v>
                </c:pt>
                <c:pt idx="2864">
                  <c:v>0.57299999999999995</c:v>
                </c:pt>
                <c:pt idx="2865">
                  <c:v>0.57320000000000004</c:v>
                </c:pt>
                <c:pt idx="2866">
                  <c:v>0.57340000000000002</c:v>
                </c:pt>
                <c:pt idx="2867">
                  <c:v>0.5736</c:v>
                </c:pt>
                <c:pt idx="2868">
                  <c:v>0.57379999999999998</c:v>
                </c:pt>
                <c:pt idx="2869">
                  <c:v>0.57399999999999995</c:v>
                </c:pt>
                <c:pt idx="2870">
                  <c:v>0.57420000000000004</c:v>
                </c:pt>
                <c:pt idx="2871">
                  <c:v>0.57440000000000002</c:v>
                </c:pt>
                <c:pt idx="2872">
                  <c:v>0.5746</c:v>
                </c:pt>
                <c:pt idx="2873">
                  <c:v>0.57479999999999998</c:v>
                </c:pt>
                <c:pt idx="2874">
                  <c:v>0.57499999999999996</c:v>
                </c:pt>
                <c:pt idx="2875">
                  <c:v>0.57520000000000004</c:v>
                </c:pt>
                <c:pt idx="2876">
                  <c:v>0.57540000000000002</c:v>
                </c:pt>
                <c:pt idx="2877">
                  <c:v>0.5756</c:v>
                </c:pt>
                <c:pt idx="2878">
                  <c:v>0.57579999999999998</c:v>
                </c:pt>
                <c:pt idx="2879">
                  <c:v>0.57599999999999996</c:v>
                </c:pt>
                <c:pt idx="2880">
                  <c:v>0.57620000000000005</c:v>
                </c:pt>
                <c:pt idx="2881">
                  <c:v>0.57640000000000002</c:v>
                </c:pt>
                <c:pt idx="2882">
                  <c:v>0.5766</c:v>
                </c:pt>
                <c:pt idx="2883">
                  <c:v>0.57679999999999998</c:v>
                </c:pt>
                <c:pt idx="2884">
                  <c:v>0.57699999999999996</c:v>
                </c:pt>
                <c:pt idx="2885">
                  <c:v>0.57720000000000005</c:v>
                </c:pt>
                <c:pt idx="2886">
                  <c:v>0.57740000000000002</c:v>
                </c:pt>
                <c:pt idx="2887">
                  <c:v>0.5776</c:v>
                </c:pt>
                <c:pt idx="2888">
                  <c:v>0.57779999999999998</c:v>
                </c:pt>
                <c:pt idx="2889">
                  <c:v>0.57799999999999996</c:v>
                </c:pt>
                <c:pt idx="2890">
                  <c:v>0.57820000000000005</c:v>
                </c:pt>
                <c:pt idx="2891">
                  <c:v>0.57840000000000003</c:v>
                </c:pt>
                <c:pt idx="2892">
                  <c:v>0.5786</c:v>
                </c:pt>
                <c:pt idx="2893">
                  <c:v>0.57879999999999998</c:v>
                </c:pt>
                <c:pt idx="2894">
                  <c:v>0.57899999999999996</c:v>
                </c:pt>
                <c:pt idx="2895">
                  <c:v>0.57920000000000005</c:v>
                </c:pt>
                <c:pt idx="2896">
                  <c:v>0.57940000000000003</c:v>
                </c:pt>
                <c:pt idx="2897">
                  <c:v>0.5796</c:v>
                </c:pt>
                <c:pt idx="2898">
                  <c:v>0.57979999999999998</c:v>
                </c:pt>
                <c:pt idx="2899">
                  <c:v>0.57999999999999996</c:v>
                </c:pt>
                <c:pt idx="2900">
                  <c:v>0.58020000000000005</c:v>
                </c:pt>
                <c:pt idx="2901">
                  <c:v>0.58040000000000003</c:v>
                </c:pt>
                <c:pt idx="2902">
                  <c:v>0.5806</c:v>
                </c:pt>
                <c:pt idx="2903">
                  <c:v>0.58079999999999998</c:v>
                </c:pt>
                <c:pt idx="2904">
                  <c:v>0.58099999999999996</c:v>
                </c:pt>
                <c:pt idx="2905">
                  <c:v>0.58120000000000005</c:v>
                </c:pt>
                <c:pt idx="2906">
                  <c:v>0.58140000000000003</c:v>
                </c:pt>
                <c:pt idx="2907">
                  <c:v>0.58160000000000001</c:v>
                </c:pt>
                <c:pt idx="2908">
                  <c:v>0.58179999999999998</c:v>
                </c:pt>
                <c:pt idx="2909">
                  <c:v>0.58199999999999996</c:v>
                </c:pt>
                <c:pt idx="2910">
                  <c:v>0.58220000000000005</c:v>
                </c:pt>
                <c:pt idx="2911">
                  <c:v>0.58240000000000003</c:v>
                </c:pt>
                <c:pt idx="2912">
                  <c:v>0.58260000000000001</c:v>
                </c:pt>
                <c:pt idx="2913">
                  <c:v>0.58279999999999998</c:v>
                </c:pt>
                <c:pt idx="2914">
                  <c:v>0.58299999999999996</c:v>
                </c:pt>
                <c:pt idx="2915">
                  <c:v>0.58320000000000005</c:v>
                </c:pt>
                <c:pt idx="2916">
                  <c:v>0.58340000000000003</c:v>
                </c:pt>
                <c:pt idx="2917">
                  <c:v>0.58360000000000001</c:v>
                </c:pt>
                <c:pt idx="2918">
                  <c:v>0.58379999999999999</c:v>
                </c:pt>
                <c:pt idx="2919">
                  <c:v>0.58399999999999996</c:v>
                </c:pt>
                <c:pt idx="2920">
                  <c:v>0.58420000000000005</c:v>
                </c:pt>
                <c:pt idx="2921">
                  <c:v>0.58440000000000003</c:v>
                </c:pt>
                <c:pt idx="2922">
                  <c:v>0.58460000000000001</c:v>
                </c:pt>
                <c:pt idx="2923">
                  <c:v>0.58479999999999999</c:v>
                </c:pt>
                <c:pt idx="2924">
                  <c:v>0.58499999999999996</c:v>
                </c:pt>
                <c:pt idx="2925">
                  <c:v>0.58520000000000005</c:v>
                </c:pt>
                <c:pt idx="2926">
                  <c:v>0.58540000000000003</c:v>
                </c:pt>
                <c:pt idx="2927">
                  <c:v>0.58560000000000001</c:v>
                </c:pt>
                <c:pt idx="2928">
                  <c:v>0.58579999999999999</c:v>
                </c:pt>
                <c:pt idx="2929">
                  <c:v>0.58599999999999997</c:v>
                </c:pt>
                <c:pt idx="2930">
                  <c:v>0.58620000000000005</c:v>
                </c:pt>
                <c:pt idx="2931">
                  <c:v>0.58640000000000003</c:v>
                </c:pt>
                <c:pt idx="2932">
                  <c:v>0.58660000000000001</c:v>
                </c:pt>
                <c:pt idx="2933">
                  <c:v>0.58679999999999999</c:v>
                </c:pt>
                <c:pt idx="2934">
                  <c:v>0.58699999999999997</c:v>
                </c:pt>
                <c:pt idx="2935">
                  <c:v>0.58720000000000006</c:v>
                </c:pt>
                <c:pt idx="2936">
                  <c:v>0.58740000000000003</c:v>
                </c:pt>
                <c:pt idx="2937">
                  <c:v>0.58760000000000001</c:v>
                </c:pt>
                <c:pt idx="2938">
                  <c:v>0.58779999999999999</c:v>
                </c:pt>
                <c:pt idx="2939">
                  <c:v>0.58799999999999997</c:v>
                </c:pt>
                <c:pt idx="2940">
                  <c:v>0.58819999999999995</c:v>
                </c:pt>
                <c:pt idx="2941">
                  <c:v>0.58840000000000003</c:v>
                </c:pt>
                <c:pt idx="2942">
                  <c:v>0.58860000000000001</c:v>
                </c:pt>
                <c:pt idx="2943">
                  <c:v>0.58879999999999999</c:v>
                </c:pt>
                <c:pt idx="2944">
                  <c:v>0.58899999999999997</c:v>
                </c:pt>
                <c:pt idx="2945">
                  <c:v>0.58919999999999995</c:v>
                </c:pt>
                <c:pt idx="2946">
                  <c:v>0.58940000000000003</c:v>
                </c:pt>
                <c:pt idx="2947">
                  <c:v>0.58960000000000001</c:v>
                </c:pt>
                <c:pt idx="2948">
                  <c:v>0.58979999999999999</c:v>
                </c:pt>
                <c:pt idx="2949">
                  <c:v>0.59</c:v>
                </c:pt>
                <c:pt idx="2950">
                  <c:v>0.59019999999999995</c:v>
                </c:pt>
                <c:pt idx="2951">
                  <c:v>0.59040000000000004</c:v>
                </c:pt>
                <c:pt idx="2952">
                  <c:v>0.59060000000000001</c:v>
                </c:pt>
                <c:pt idx="2953">
                  <c:v>0.59079999999999999</c:v>
                </c:pt>
                <c:pt idx="2954">
                  <c:v>0.59099999999999997</c:v>
                </c:pt>
                <c:pt idx="2955">
                  <c:v>0.59119999999999995</c:v>
                </c:pt>
                <c:pt idx="2956">
                  <c:v>0.59140000000000004</c:v>
                </c:pt>
                <c:pt idx="2957">
                  <c:v>0.59160000000000001</c:v>
                </c:pt>
                <c:pt idx="2958">
                  <c:v>0.59179999999999999</c:v>
                </c:pt>
                <c:pt idx="2959">
                  <c:v>0.59199999999999997</c:v>
                </c:pt>
                <c:pt idx="2960">
                  <c:v>0.59219999999999995</c:v>
                </c:pt>
                <c:pt idx="2961">
                  <c:v>0.59240000000000004</c:v>
                </c:pt>
                <c:pt idx="2962">
                  <c:v>0.59260000000000002</c:v>
                </c:pt>
                <c:pt idx="2963">
                  <c:v>0.59279999999999999</c:v>
                </c:pt>
                <c:pt idx="2964">
                  <c:v>0.59299999999999997</c:v>
                </c:pt>
                <c:pt idx="2965">
                  <c:v>0.59319999999999995</c:v>
                </c:pt>
                <c:pt idx="2966">
                  <c:v>0.59340000000000004</c:v>
                </c:pt>
                <c:pt idx="2967">
                  <c:v>0.59360000000000002</c:v>
                </c:pt>
                <c:pt idx="2968">
                  <c:v>0.59379999999999999</c:v>
                </c:pt>
                <c:pt idx="2969">
                  <c:v>0.59399999999999997</c:v>
                </c:pt>
                <c:pt idx="2970">
                  <c:v>0.59419999999999995</c:v>
                </c:pt>
                <c:pt idx="2971">
                  <c:v>0.59440000000000004</c:v>
                </c:pt>
                <c:pt idx="2972">
                  <c:v>0.59460000000000002</c:v>
                </c:pt>
                <c:pt idx="2973">
                  <c:v>0.5948</c:v>
                </c:pt>
                <c:pt idx="2974">
                  <c:v>0.59499999999999997</c:v>
                </c:pt>
                <c:pt idx="2975">
                  <c:v>0.59519999999999995</c:v>
                </c:pt>
                <c:pt idx="2976">
                  <c:v>0.59540000000000004</c:v>
                </c:pt>
                <c:pt idx="2977">
                  <c:v>0.59560000000000002</c:v>
                </c:pt>
                <c:pt idx="2978">
                  <c:v>0.5958</c:v>
                </c:pt>
                <c:pt idx="2979">
                  <c:v>0.59599999999999997</c:v>
                </c:pt>
                <c:pt idx="2980">
                  <c:v>0.59619999999999995</c:v>
                </c:pt>
                <c:pt idx="2981">
                  <c:v>0.59640000000000004</c:v>
                </c:pt>
                <c:pt idx="2982">
                  <c:v>0.59660000000000002</c:v>
                </c:pt>
                <c:pt idx="2983">
                  <c:v>0.5968</c:v>
                </c:pt>
                <c:pt idx="2984">
                  <c:v>0.59699999999999998</c:v>
                </c:pt>
                <c:pt idx="2985">
                  <c:v>0.59719999999999995</c:v>
                </c:pt>
                <c:pt idx="2986">
                  <c:v>0.59740000000000004</c:v>
                </c:pt>
                <c:pt idx="2987">
                  <c:v>0.59760000000000002</c:v>
                </c:pt>
                <c:pt idx="2988">
                  <c:v>0.5978</c:v>
                </c:pt>
                <c:pt idx="2989">
                  <c:v>0.59799999999999998</c:v>
                </c:pt>
                <c:pt idx="2990">
                  <c:v>0.59819999999999995</c:v>
                </c:pt>
                <c:pt idx="2991">
                  <c:v>0.59840000000000004</c:v>
                </c:pt>
                <c:pt idx="2992">
                  <c:v>0.59860000000000002</c:v>
                </c:pt>
                <c:pt idx="2993">
                  <c:v>0.5988</c:v>
                </c:pt>
                <c:pt idx="2994">
                  <c:v>0.59899999999999998</c:v>
                </c:pt>
                <c:pt idx="2995">
                  <c:v>0.59919999999999995</c:v>
                </c:pt>
                <c:pt idx="2996">
                  <c:v>0.59940000000000004</c:v>
                </c:pt>
                <c:pt idx="2997">
                  <c:v>0.59960000000000002</c:v>
                </c:pt>
                <c:pt idx="2998">
                  <c:v>0.5998</c:v>
                </c:pt>
                <c:pt idx="2999">
                  <c:v>0.6</c:v>
                </c:pt>
                <c:pt idx="3000">
                  <c:v>0.60019999999999996</c:v>
                </c:pt>
                <c:pt idx="3001">
                  <c:v>0.60040000000000004</c:v>
                </c:pt>
                <c:pt idx="3002">
                  <c:v>0.60060000000000002</c:v>
                </c:pt>
                <c:pt idx="3003">
                  <c:v>0.6008</c:v>
                </c:pt>
                <c:pt idx="3004">
                  <c:v>0.60099999999999998</c:v>
                </c:pt>
                <c:pt idx="3005">
                  <c:v>0.60119999999999996</c:v>
                </c:pt>
                <c:pt idx="3006">
                  <c:v>0.60140000000000005</c:v>
                </c:pt>
                <c:pt idx="3007">
                  <c:v>0.60160000000000002</c:v>
                </c:pt>
                <c:pt idx="3008">
                  <c:v>0.6018</c:v>
                </c:pt>
                <c:pt idx="3009">
                  <c:v>0.60199999999999998</c:v>
                </c:pt>
                <c:pt idx="3010">
                  <c:v>0.60219999999999996</c:v>
                </c:pt>
                <c:pt idx="3011">
                  <c:v>0.60240000000000005</c:v>
                </c:pt>
                <c:pt idx="3012">
                  <c:v>0.60260000000000002</c:v>
                </c:pt>
                <c:pt idx="3013">
                  <c:v>0.6028</c:v>
                </c:pt>
                <c:pt idx="3014">
                  <c:v>0.60299999999999998</c:v>
                </c:pt>
                <c:pt idx="3015">
                  <c:v>0.60319999999999996</c:v>
                </c:pt>
                <c:pt idx="3016">
                  <c:v>0.60340000000000005</c:v>
                </c:pt>
                <c:pt idx="3017">
                  <c:v>0.60360000000000003</c:v>
                </c:pt>
                <c:pt idx="3018">
                  <c:v>0.6038</c:v>
                </c:pt>
                <c:pt idx="3019">
                  <c:v>0.60399999999999998</c:v>
                </c:pt>
                <c:pt idx="3020">
                  <c:v>0.60419999999999996</c:v>
                </c:pt>
                <c:pt idx="3021">
                  <c:v>0.60440000000000005</c:v>
                </c:pt>
                <c:pt idx="3022">
                  <c:v>0.60460000000000003</c:v>
                </c:pt>
                <c:pt idx="3023">
                  <c:v>0.6048</c:v>
                </c:pt>
                <c:pt idx="3024">
                  <c:v>0.60499999999999998</c:v>
                </c:pt>
                <c:pt idx="3025">
                  <c:v>0.60519999999999996</c:v>
                </c:pt>
                <c:pt idx="3026">
                  <c:v>0.60540000000000005</c:v>
                </c:pt>
                <c:pt idx="3027">
                  <c:v>0.60560000000000003</c:v>
                </c:pt>
                <c:pt idx="3028">
                  <c:v>0.60580000000000001</c:v>
                </c:pt>
                <c:pt idx="3029">
                  <c:v>0.60599999999999998</c:v>
                </c:pt>
                <c:pt idx="3030">
                  <c:v>0.60619999999999996</c:v>
                </c:pt>
                <c:pt idx="3031">
                  <c:v>0.60640000000000005</c:v>
                </c:pt>
                <c:pt idx="3032">
                  <c:v>0.60660000000000003</c:v>
                </c:pt>
                <c:pt idx="3033">
                  <c:v>0.60680000000000001</c:v>
                </c:pt>
                <c:pt idx="3034">
                  <c:v>0.60699999999999998</c:v>
                </c:pt>
                <c:pt idx="3035">
                  <c:v>0.60719999999999996</c:v>
                </c:pt>
                <c:pt idx="3036">
                  <c:v>0.60740000000000005</c:v>
                </c:pt>
                <c:pt idx="3037">
                  <c:v>0.60760000000000003</c:v>
                </c:pt>
                <c:pt idx="3038">
                  <c:v>0.60780000000000001</c:v>
                </c:pt>
                <c:pt idx="3039">
                  <c:v>0.60799999999999998</c:v>
                </c:pt>
                <c:pt idx="3040">
                  <c:v>0.60819999999999996</c:v>
                </c:pt>
                <c:pt idx="3041">
                  <c:v>0.60840000000000005</c:v>
                </c:pt>
                <c:pt idx="3042">
                  <c:v>0.60860000000000003</c:v>
                </c:pt>
                <c:pt idx="3043">
                  <c:v>0.60880000000000001</c:v>
                </c:pt>
                <c:pt idx="3044">
                  <c:v>0.60899999999999999</c:v>
                </c:pt>
                <c:pt idx="3045">
                  <c:v>0.60919999999999996</c:v>
                </c:pt>
                <c:pt idx="3046">
                  <c:v>0.60940000000000005</c:v>
                </c:pt>
                <c:pt idx="3047">
                  <c:v>0.60960000000000003</c:v>
                </c:pt>
                <c:pt idx="3048">
                  <c:v>0.60980000000000001</c:v>
                </c:pt>
                <c:pt idx="3049">
                  <c:v>0.61</c:v>
                </c:pt>
                <c:pt idx="3050">
                  <c:v>0.61019999999999996</c:v>
                </c:pt>
                <c:pt idx="3051">
                  <c:v>0.61040000000000005</c:v>
                </c:pt>
                <c:pt idx="3052">
                  <c:v>0.61060000000000003</c:v>
                </c:pt>
                <c:pt idx="3053">
                  <c:v>0.61080000000000001</c:v>
                </c:pt>
                <c:pt idx="3054">
                  <c:v>0.61099999999999999</c:v>
                </c:pt>
                <c:pt idx="3055">
                  <c:v>0.61119999999999997</c:v>
                </c:pt>
                <c:pt idx="3056">
                  <c:v>0.61140000000000005</c:v>
                </c:pt>
                <c:pt idx="3057">
                  <c:v>0.61160000000000003</c:v>
                </c:pt>
                <c:pt idx="3058">
                  <c:v>0.61180000000000001</c:v>
                </c:pt>
                <c:pt idx="3059">
                  <c:v>0.61199999999999999</c:v>
                </c:pt>
                <c:pt idx="3060">
                  <c:v>0.61219999999999997</c:v>
                </c:pt>
                <c:pt idx="3061">
                  <c:v>0.61240000000000006</c:v>
                </c:pt>
                <c:pt idx="3062">
                  <c:v>0.61260000000000003</c:v>
                </c:pt>
                <c:pt idx="3063">
                  <c:v>0.61280000000000001</c:v>
                </c:pt>
                <c:pt idx="3064">
                  <c:v>0.61299999999999999</c:v>
                </c:pt>
                <c:pt idx="3065">
                  <c:v>0.61319999999999997</c:v>
                </c:pt>
                <c:pt idx="3066">
                  <c:v>0.61339999999999995</c:v>
                </c:pt>
                <c:pt idx="3067">
                  <c:v>0.61360000000000003</c:v>
                </c:pt>
                <c:pt idx="3068">
                  <c:v>0.61380000000000001</c:v>
                </c:pt>
                <c:pt idx="3069">
                  <c:v>0.61399999999999999</c:v>
                </c:pt>
                <c:pt idx="3070">
                  <c:v>0.61419999999999997</c:v>
                </c:pt>
                <c:pt idx="3071">
                  <c:v>0.61439999999999995</c:v>
                </c:pt>
                <c:pt idx="3072">
                  <c:v>0.61460000000000004</c:v>
                </c:pt>
                <c:pt idx="3073">
                  <c:v>0.61480000000000001</c:v>
                </c:pt>
                <c:pt idx="3074">
                  <c:v>0.61499999999999999</c:v>
                </c:pt>
                <c:pt idx="3075">
                  <c:v>0.61519999999999997</c:v>
                </c:pt>
                <c:pt idx="3076">
                  <c:v>0.61539999999999995</c:v>
                </c:pt>
                <c:pt idx="3077">
                  <c:v>0.61560000000000004</c:v>
                </c:pt>
                <c:pt idx="3078">
                  <c:v>0.61580000000000001</c:v>
                </c:pt>
                <c:pt idx="3079">
                  <c:v>0.61599999999999999</c:v>
                </c:pt>
                <c:pt idx="3080">
                  <c:v>0.61619999999999997</c:v>
                </c:pt>
                <c:pt idx="3081">
                  <c:v>0.61639999999999995</c:v>
                </c:pt>
                <c:pt idx="3082">
                  <c:v>0.61660000000000004</c:v>
                </c:pt>
                <c:pt idx="3083">
                  <c:v>0.61680000000000001</c:v>
                </c:pt>
                <c:pt idx="3084">
                  <c:v>0.61699999999999999</c:v>
                </c:pt>
                <c:pt idx="3085">
                  <c:v>0.61719999999999997</c:v>
                </c:pt>
                <c:pt idx="3086">
                  <c:v>0.61739999999999995</c:v>
                </c:pt>
                <c:pt idx="3087">
                  <c:v>0.61760000000000004</c:v>
                </c:pt>
                <c:pt idx="3088">
                  <c:v>0.61780000000000002</c:v>
                </c:pt>
                <c:pt idx="3089">
                  <c:v>0.61799999999999999</c:v>
                </c:pt>
                <c:pt idx="3090">
                  <c:v>0.61819999999999997</c:v>
                </c:pt>
                <c:pt idx="3091">
                  <c:v>0.61839999999999995</c:v>
                </c:pt>
                <c:pt idx="3092">
                  <c:v>0.61860000000000004</c:v>
                </c:pt>
                <c:pt idx="3093">
                  <c:v>0.61880000000000002</c:v>
                </c:pt>
                <c:pt idx="3094">
                  <c:v>0.61899999999999999</c:v>
                </c:pt>
                <c:pt idx="3095">
                  <c:v>0.61919999999999997</c:v>
                </c:pt>
                <c:pt idx="3096">
                  <c:v>0.61939999999999995</c:v>
                </c:pt>
                <c:pt idx="3097">
                  <c:v>0.61960000000000004</c:v>
                </c:pt>
                <c:pt idx="3098">
                  <c:v>0.61980000000000002</c:v>
                </c:pt>
                <c:pt idx="3099">
                  <c:v>0.62</c:v>
                </c:pt>
                <c:pt idx="3100">
                  <c:v>0.62019999999999997</c:v>
                </c:pt>
                <c:pt idx="3101">
                  <c:v>0.62039999999999995</c:v>
                </c:pt>
                <c:pt idx="3102">
                  <c:v>0.62060000000000004</c:v>
                </c:pt>
                <c:pt idx="3103">
                  <c:v>0.62080000000000002</c:v>
                </c:pt>
                <c:pt idx="3104">
                  <c:v>0.621</c:v>
                </c:pt>
                <c:pt idx="3105">
                  <c:v>0.62119999999999997</c:v>
                </c:pt>
                <c:pt idx="3106">
                  <c:v>0.62139999999999995</c:v>
                </c:pt>
                <c:pt idx="3107">
                  <c:v>0.62160000000000004</c:v>
                </c:pt>
                <c:pt idx="3108">
                  <c:v>0.62180000000000002</c:v>
                </c:pt>
                <c:pt idx="3109">
                  <c:v>0.622</c:v>
                </c:pt>
                <c:pt idx="3110">
                  <c:v>0.62219999999999998</c:v>
                </c:pt>
                <c:pt idx="3111">
                  <c:v>0.62239999999999995</c:v>
                </c:pt>
                <c:pt idx="3112">
                  <c:v>0.62260000000000004</c:v>
                </c:pt>
                <c:pt idx="3113">
                  <c:v>0.62280000000000002</c:v>
                </c:pt>
                <c:pt idx="3114">
                  <c:v>0.623</c:v>
                </c:pt>
                <c:pt idx="3115">
                  <c:v>0.62319999999999998</c:v>
                </c:pt>
                <c:pt idx="3116">
                  <c:v>0.62339999999999995</c:v>
                </c:pt>
                <c:pt idx="3117">
                  <c:v>0.62360000000000004</c:v>
                </c:pt>
                <c:pt idx="3118">
                  <c:v>0.62380000000000002</c:v>
                </c:pt>
                <c:pt idx="3119">
                  <c:v>0.624</c:v>
                </c:pt>
                <c:pt idx="3120">
                  <c:v>0.62419999999999998</c:v>
                </c:pt>
                <c:pt idx="3121">
                  <c:v>0.62439999999999996</c:v>
                </c:pt>
                <c:pt idx="3122">
                  <c:v>0.62460000000000004</c:v>
                </c:pt>
                <c:pt idx="3123">
                  <c:v>0.62480000000000002</c:v>
                </c:pt>
                <c:pt idx="3124">
                  <c:v>0.625</c:v>
                </c:pt>
                <c:pt idx="3125">
                  <c:v>0.62519999999999998</c:v>
                </c:pt>
                <c:pt idx="3126">
                  <c:v>0.62539999999999996</c:v>
                </c:pt>
                <c:pt idx="3127">
                  <c:v>0.62560000000000004</c:v>
                </c:pt>
                <c:pt idx="3128">
                  <c:v>0.62580000000000002</c:v>
                </c:pt>
                <c:pt idx="3129">
                  <c:v>0.626</c:v>
                </c:pt>
                <c:pt idx="3130">
                  <c:v>0.62619999999999998</c:v>
                </c:pt>
                <c:pt idx="3131">
                  <c:v>0.62639999999999996</c:v>
                </c:pt>
                <c:pt idx="3132">
                  <c:v>0.62660000000000005</c:v>
                </c:pt>
                <c:pt idx="3133">
                  <c:v>0.62680000000000002</c:v>
                </c:pt>
                <c:pt idx="3134">
                  <c:v>0.627</c:v>
                </c:pt>
                <c:pt idx="3135">
                  <c:v>0.62719999999999998</c:v>
                </c:pt>
                <c:pt idx="3136">
                  <c:v>0.62739999999999996</c:v>
                </c:pt>
                <c:pt idx="3137">
                  <c:v>0.62760000000000005</c:v>
                </c:pt>
                <c:pt idx="3138">
                  <c:v>0.62780000000000002</c:v>
                </c:pt>
                <c:pt idx="3139">
                  <c:v>0.628</c:v>
                </c:pt>
                <c:pt idx="3140">
                  <c:v>0.62819999999999998</c:v>
                </c:pt>
                <c:pt idx="3141">
                  <c:v>0.62839999999999996</c:v>
                </c:pt>
                <c:pt idx="3142">
                  <c:v>0.62860000000000005</c:v>
                </c:pt>
                <c:pt idx="3143">
                  <c:v>0.62880000000000003</c:v>
                </c:pt>
                <c:pt idx="3144">
                  <c:v>0.629</c:v>
                </c:pt>
                <c:pt idx="3145">
                  <c:v>0.62919999999999998</c:v>
                </c:pt>
                <c:pt idx="3146">
                  <c:v>0.62939999999999996</c:v>
                </c:pt>
                <c:pt idx="3147">
                  <c:v>0.62960000000000005</c:v>
                </c:pt>
                <c:pt idx="3148">
                  <c:v>0.62980000000000003</c:v>
                </c:pt>
                <c:pt idx="3149">
                  <c:v>0.63</c:v>
                </c:pt>
                <c:pt idx="3150">
                  <c:v>0.63019999999999998</c:v>
                </c:pt>
                <c:pt idx="3151">
                  <c:v>0.63039999999999996</c:v>
                </c:pt>
                <c:pt idx="3152">
                  <c:v>0.63060000000000005</c:v>
                </c:pt>
                <c:pt idx="3153">
                  <c:v>0.63080000000000003</c:v>
                </c:pt>
                <c:pt idx="3154">
                  <c:v>0.63100000000000001</c:v>
                </c:pt>
                <c:pt idx="3155">
                  <c:v>0.63119999999999998</c:v>
                </c:pt>
                <c:pt idx="3156">
                  <c:v>0.63139999999999996</c:v>
                </c:pt>
                <c:pt idx="3157">
                  <c:v>0.63160000000000005</c:v>
                </c:pt>
                <c:pt idx="3158">
                  <c:v>0.63180000000000003</c:v>
                </c:pt>
                <c:pt idx="3159">
                  <c:v>0.63200000000000001</c:v>
                </c:pt>
                <c:pt idx="3160">
                  <c:v>0.63219999999999998</c:v>
                </c:pt>
                <c:pt idx="3161">
                  <c:v>0.63239999999999996</c:v>
                </c:pt>
                <c:pt idx="3162">
                  <c:v>0.63260000000000005</c:v>
                </c:pt>
                <c:pt idx="3163">
                  <c:v>0.63280000000000003</c:v>
                </c:pt>
                <c:pt idx="3164">
                  <c:v>0.63300000000000001</c:v>
                </c:pt>
                <c:pt idx="3165">
                  <c:v>0.63319999999999999</c:v>
                </c:pt>
                <c:pt idx="3166">
                  <c:v>0.63339999999999996</c:v>
                </c:pt>
                <c:pt idx="3167">
                  <c:v>0.63360000000000005</c:v>
                </c:pt>
                <c:pt idx="3168">
                  <c:v>0.63380000000000003</c:v>
                </c:pt>
                <c:pt idx="3169">
                  <c:v>0.63400000000000001</c:v>
                </c:pt>
                <c:pt idx="3170">
                  <c:v>0.63419999999999999</c:v>
                </c:pt>
                <c:pt idx="3171">
                  <c:v>0.63439999999999996</c:v>
                </c:pt>
                <c:pt idx="3172">
                  <c:v>0.63460000000000005</c:v>
                </c:pt>
                <c:pt idx="3173">
                  <c:v>0.63480000000000003</c:v>
                </c:pt>
                <c:pt idx="3174">
                  <c:v>0.63500000000000001</c:v>
                </c:pt>
                <c:pt idx="3175">
                  <c:v>0.63519999999999999</c:v>
                </c:pt>
                <c:pt idx="3176">
                  <c:v>0.63539999999999996</c:v>
                </c:pt>
                <c:pt idx="3177">
                  <c:v>0.63560000000000005</c:v>
                </c:pt>
                <c:pt idx="3178">
                  <c:v>0.63580000000000003</c:v>
                </c:pt>
                <c:pt idx="3179">
                  <c:v>0.63600000000000001</c:v>
                </c:pt>
                <c:pt idx="3180">
                  <c:v>0.63619999999999999</c:v>
                </c:pt>
                <c:pt idx="3181">
                  <c:v>0.63639999999999997</c:v>
                </c:pt>
                <c:pt idx="3182">
                  <c:v>0.63660000000000005</c:v>
                </c:pt>
                <c:pt idx="3183">
                  <c:v>0.63680000000000003</c:v>
                </c:pt>
                <c:pt idx="3184">
                  <c:v>0.63700000000000001</c:v>
                </c:pt>
                <c:pt idx="3185">
                  <c:v>0.63719999999999999</c:v>
                </c:pt>
                <c:pt idx="3186">
                  <c:v>0.63739999999999997</c:v>
                </c:pt>
                <c:pt idx="3187">
                  <c:v>0.63759999999999994</c:v>
                </c:pt>
                <c:pt idx="3188">
                  <c:v>0.63780000000000003</c:v>
                </c:pt>
                <c:pt idx="3189">
                  <c:v>0.63800000000000001</c:v>
                </c:pt>
                <c:pt idx="3190">
                  <c:v>0.63819999999999999</c:v>
                </c:pt>
                <c:pt idx="3191">
                  <c:v>0.63839999999999997</c:v>
                </c:pt>
                <c:pt idx="3192">
                  <c:v>0.63859999999999995</c:v>
                </c:pt>
                <c:pt idx="3193">
                  <c:v>0.63880000000000003</c:v>
                </c:pt>
                <c:pt idx="3194">
                  <c:v>0.63900000000000001</c:v>
                </c:pt>
                <c:pt idx="3195">
                  <c:v>0.63919999999999999</c:v>
                </c:pt>
                <c:pt idx="3196">
                  <c:v>0.63939999999999997</c:v>
                </c:pt>
                <c:pt idx="3197">
                  <c:v>0.63959999999999995</c:v>
                </c:pt>
                <c:pt idx="3198">
                  <c:v>0.63980000000000004</c:v>
                </c:pt>
                <c:pt idx="3199">
                  <c:v>0.64</c:v>
                </c:pt>
                <c:pt idx="3200">
                  <c:v>0.64019999999999999</c:v>
                </c:pt>
                <c:pt idx="3201">
                  <c:v>0.64039999999999997</c:v>
                </c:pt>
                <c:pt idx="3202">
                  <c:v>0.64059999999999995</c:v>
                </c:pt>
                <c:pt idx="3203">
                  <c:v>0.64080000000000004</c:v>
                </c:pt>
                <c:pt idx="3204">
                  <c:v>0.64100000000000001</c:v>
                </c:pt>
                <c:pt idx="3205">
                  <c:v>0.64119999999999999</c:v>
                </c:pt>
                <c:pt idx="3206">
                  <c:v>0.64139999999999997</c:v>
                </c:pt>
                <c:pt idx="3207">
                  <c:v>0.64159999999999995</c:v>
                </c:pt>
                <c:pt idx="3208">
                  <c:v>0.64180000000000004</c:v>
                </c:pt>
                <c:pt idx="3209">
                  <c:v>0.64200000000000002</c:v>
                </c:pt>
                <c:pt idx="3210">
                  <c:v>0.64219999999999999</c:v>
                </c:pt>
                <c:pt idx="3211">
                  <c:v>0.64239999999999997</c:v>
                </c:pt>
                <c:pt idx="3212">
                  <c:v>0.64259999999999995</c:v>
                </c:pt>
                <c:pt idx="3213">
                  <c:v>0.64280000000000004</c:v>
                </c:pt>
                <c:pt idx="3214">
                  <c:v>0.64300000000000002</c:v>
                </c:pt>
                <c:pt idx="3215">
                  <c:v>0.64319999999999999</c:v>
                </c:pt>
                <c:pt idx="3216">
                  <c:v>0.64339999999999997</c:v>
                </c:pt>
                <c:pt idx="3217">
                  <c:v>0.64359999999999995</c:v>
                </c:pt>
                <c:pt idx="3218">
                  <c:v>0.64380000000000004</c:v>
                </c:pt>
                <c:pt idx="3219">
                  <c:v>0.64400000000000002</c:v>
                </c:pt>
                <c:pt idx="3220">
                  <c:v>0.64419999999999999</c:v>
                </c:pt>
                <c:pt idx="3221">
                  <c:v>0.64439999999999997</c:v>
                </c:pt>
                <c:pt idx="3222">
                  <c:v>0.64459999999999995</c:v>
                </c:pt>
                <c:pt idx="3223">
                  <c:v>0.64480000000000004</c:v>
                </c:pt>
                <c:pt idx="3224">
                  <c:v>0.64500000000000002</c:v>
                </c:pt>
                <c:pt idx="3225">
                  <c:v>0.6452</c:v>
                </c:pt>
                <c:pt idx="3226">
                  <c:v>0.64539999999999997</c:v>
                </c:pt>
                <c:pt idx="3227">
                  <c:v>0.64559999999999995</c:v>
                </c:pt>
                <c:pt idx="3228">
                  <c:v>0.64580000000000004</c:v>
                </c:pt>
                <c:pt idx="3229">
                  <c:v>0.64600000000000002</c:v>
                </c:pt>
                <c:pt idx="3230">
                  <c:v>0.6462</c:v>
                </c:pt>
                <c:pt idx="3231">
                  <c:v>0.64639999999999997</c:v>
                </c:pt>
                <c:pt idx="3232">
                  <c:v>0.64659999999999995</c:v>
                </c:pt>
                <c:pt idx="3233">
                  <c:v>0.64680000000000004</c:v>
                </c:pt>
                <c:pt idx="3234">
                  <c:v>0.64700000000000002</c:v>
                </c:pt>
                <c:pt idx="3235">
                  <c:v>0.6472</c:v>
                </c:pt>
                <c:pt idx="3236">
                  <c:v>0.64739999999999998</c:v>
                </c:pt>
                <c:pt idx="3237">
                  <c:v>0.64759999999999995</c:v>
                </c:pt>
                <c:pt idx="3238">
                  <c:v>0.64780000000000004</c:v>
                </c:pt>
                <c:pt idx="3239">
                  <c:v>0.64800000000000002</c:v>
                </c:pt>
                <c:pt idx="3240">
                  <c:v>0.6482</c:v>
                </c:pt>
                <c:pt idx="3241">
                  <c:v>0.64839999999999998</c:v>
                </c:pt>
                <c:pt idx="3242">
                  <c:v>0.64859999999999995</c:v>
                </c:pt>
                <c:pt idx="3243">
                  <c:v>0.64880000000000004</c:v>
                </c:pt>
                <c:pt idx="3244">
                  <c:v>0.64900000000000002</c:v>
                </c:pt>
                <c:pt idx="3245">
                  <c:v>0.6492</c:v>
                </c:pt>
                <c:pt idx="3246">
                  <c:v>0.64939999999999998</c:v>
                </c:pt>
                <c:pt idx="3247">
                  <c:v>0.64959999999999996</c:v>
                </c:pt>
                <c:pt idx="3248">
                  <c:v>0.64980000000000004</c:v>
                </c:pt>
                <c:pt idx="3249">
                  <c:v>0.65</c:v>
                </c:pt>
                <c:pt idx="3250">
                  <c:v>0.6502</c:v>
                </c:pt>
                <c:pt idx="3251">
                  <c:v>0.65039999999999998</c:v>
                </c:pt>
                <c:pt idx="3252">
                  <c:v>0.65059999999999996</c:v>
                </c:pt>
                <c:pt idx="3253">
                  <c:v>0.65080000000000005</c:v>
                </c:pt>
                <c:pt idx="3254">
                  <c:v>0.65100000000000002</c:v>
                </c:pt>
                <c:pt idx="3255">
                  <c:v>0.6512</c:v>
                </c:pt>
                <c:pt idx="3256">
                  <c:v>0.65139999999999998</c:v>
                </c:pt>
                <c:pt idx="3257">
                  <c:v>0.65159999999999996</c:v>
                </c:pt>
                <c:pt idx="3258">
                  <c:v>0.65180000000000005</c:v>
                </c:pt>
                <c:pt idx="3259">
                  <c:v>0.65200000000000002</c:v>
                </c:pt>
                <c:pt idx="3260">
                  <c:v>0.6522</c:v>
                </c:pt>
                <c:pt idx="3261">
                  <c:v>0.65239999999999998</c:v>
                </c:pt>
                <c:pt idx="3262">
                  <c:v>0.65259999999999996</c:v>
                </c:pt>
                <c:pt idx="3263">
                  <c:v>0.65280000000000005</c:v>
                </c:pt>
                <c:pt idx="3264">
                  <c:v>0.65300000000000002</c:v>
                </c:pt>
                <c:pt idx="3265">
                  <c:v>0.6532</c:v>
                </c:pt>
                <c:pt idx="3266">
                  <c:v>0.65339999999999998</c:v>
                </c:pt>
                <c:pt idx="3267">
                  <c:v>0.65359999999999996</c:v>
                </c:pt>
                <c:pt idx="3268">
                  <c:v>0.65380000000000005</c:v>
                </c:pt>
                <c:pt idx="3269">
                  <c:v>0.65400000000000003</c:v>
                </c:pt>
                <c:pt idx="3270">
                  <c:v>0.6542</c:v>
                </c:pt>
                <c:pt idx="3271">
                  <c:v>0.65439999999999998</c:v>
                </c:pt>
                <c:pt idx="3272">
                  <c:v>0.65459999999999996</c:v>
                </c:pt>
                <c:pt idx="3273">
                  <c:v>0.65480000000000005</c:v>
                </c:pt>
                <c:pt idx="3274">
                  <c:v>0.65500000000000003</c:v>
                </c:pt>
                <c:pt idx="3275">
                  <c:v>0.6552</c:v>
                </c:pt>
                <c:pt idx="3276">
                  <c:v>0.65539999999999998</c:v>
                </c:pt>
                <c:pt idx="3277">
                  <c:v>0.65559999999999996</c:v>
                </c:pt>
                <c:pt idx="3278">
                  <c:v>0.65580000000000005</c:v>
                </c:pt>
                <c:pt idx="3279">
                  <c:v>0.65600000000000003</c:v>
                </c:pt>
                <c:pt idx="3280">
                  <c:v>0.65620000000000001</c:v>
                </c:pt>
                <c:pt idx="3281">
                  <c:v>0.65639999999999998</c:v>
                </c:pt>
                <c:pt idx="3282">
                  <c:v>0.65659999999999996</c:v>
                </c:pt>
                <c:pt idx="3283">
                  <c:v>0.65680000000000005</c:v>
                </c:pt>
                <c:pt idx="3284">
                  <c:v>0.65700000000000003</c:v>
                </c:pt>
                <c:pt idx="3285">
                  <c:v>0.65720000000000001</c:v>
                </c:pt>
                <c:pt idx="3286">
                  <c:v>0.65739999999999998</c:v>
                </c:pt>
                <c:pt idx="3287">
                  <c:v>0.65759999999999996</c:v>
                </c:pt>
                <c:pt idx="3288">
                  <c:v>0.65780000000000005</c:v>
                </c:pt>
                <c:pt idx="3289">
                  <c:v>0.65800000000000003</c:v>
                </c:pt>
                <c:pt idx="3290">
                  <c:v>0.65820000000000001</c:v>
                </c:pt>
                <c:pt idx="3291">
                  <c:v>0.65839999999999999</c:v>
                </c:pt>
                <c:pt idx="3292">
                  <c:v>0.65859999999999996</c:v>
                </c:pt>
                <c:pt idx="3293">
                  <c:v>0.65880000000000005</c:v>
                </c:pt>
                <c:pt idx="3294">
                  <c:v>0.65900000000000003</c:v>
                </c:pt>
                <c:pt idx="3295">
                  <c:v>0.65920000000000001</c:v>
                </c:pt>
                <c:pt idx="3296">
                  <c:v>0.65939999999999999</c:v>
                </c:pt>
                <c:pt idx="3297">
                  <c:v>0.65959999999999996</c:v>
                </c:pt>
                <c:pt idx="3298">
                  <c:v>0.65980000000000005</c:v>
                </c:pt>
                <c:pt idx="3299">
                  <c:v>0.66</c:v>
                </c:pt>
                <c:pt idx="3300">
                  <c:v>0.66020000000000001</c:v>
                </c:pt>
                <c:pt idx="3301">
                  <c:v>0.66039999999999999</c:v>
                </c:pt>
                <c:pt idx="3302">
                  <c:v>0.66059999999999997</c:v>
                </c:pt>
                <c:pt idx="3303">
                  <c:v>0.66080000000000005</c:v>
                </c:pt>
                <c:pt idx="3304">
                  <c:v>0.66100000000000003</c:v>
                </c:pt>
                <c:pt idx="3305">
                  <c:v>0.66120000000000001</c:v>
                </c:pt>
                <c:pt idx="3306">
                  <c:v>0.66139999999999999</c:v>
                </c:pt>
                <c:pt idx="3307">
                  <c:v>0.66159999999999997</c:v>
                </c:pt>
                <c:pt idx="3308">
                  <c:v>0.66180000000000005</c:v>
                </c:pt>
                <c:pt idx="3309">
                  <c:v>0.66200000000000003</c:v>
                </c:pt>
                <c:pt idx="3310">
                  <c:v>0.66220000000000001</c:v>
                </c:pt>
                <c:pt idx="3311">
                  <c:v>0.66239999999999999</c:v>
                </c:pt>
                <c:pt idx="3312">
                  <c:v>0.66259999999999997</c:v>
                </c:pt>
                <c:pt idx="3313">
                  <c:v>0.66279999999999994</c:v>
                </c:pt>
                <c:pt idx="3314">
                  <c:v>0.66300000000000003</c:v>
                </c:pt>
                <c:pt idx="3315">
                  <c:v>0.66320000000000001</c:v>
                </c:pt>
                <c:pt idx="3316">
                  <c:v>0.66339999999999999</c:v>
                </c:pt>
                <c:pt idx="3317">
                  <c:v>0.66359999999999997</c:v>
                </c:pt>
                <c:pt idx="3318">
                  <c:v>0.66379999999999995</c:v>
                </c:pt>
                <c:pt idx="3319">
                  <c:v>0.66400000000000003</c:v>
                </c:pt>
                <c:pt idx="3320">
                  <c:v>0.66420000000000001</c:v>
                </c:pt>
                <c:pt idx="3321">
                  <c:v>0.66439999999999999</c:v>
                </c:pt>
                <c:pt idx="3322">
                  <c:v>0.66459999999999997</c:v>
                </c:pt>
                <c:pt idx="3323">
                  <c:v>0.66479999999999995</c:v>
                </c:pt>
                <c:pt idx="3324">
                  <c:v>0.66500000000000004</c:v>
                </c:pt>
                <c:pt idx="3325">
                  <c:v>0.66520000000000001</c:v>
                </c:pt>
                <c:pt idx="3326">
                  <c:v>0.66539999999999999</c:v>
                </c:pt>
                <c:pt idx="3327">
                  <c:v>0.66559999999999997</c:v>
                </c:pt>
                <c:pt idx="3328">
                  <c:v>0.66579999999999995</c:v>
                </c:pt>
                <c:pt idx="3329">
                  <c:v>0.66600000000000004</c:v>
                </c:pt>
                <c:pt idx="3330">
                  <c:v>0.66620000000000001</c:v>
                </c:pt>
                <c:pt idx="3331">
                  <c:v>0.66639999999999999</c:v>
                </c:pt>
                <c:pt idx="3332">
                  <c:v>0.66659999999999997</c:v>
                </c:pt>
                <c:pt idx="3333">
                  <c:v>0.66679999999999995</c:v>
                </c:pt>
                <c:pt idx="3334">
                  <c:v>0.66700000000000004</c:v>
                </c:pt>
                <c:pt idx="3335">
                  <c:v>0.66720000000000002</c:v>
                </c:pt>
                <c:pt idx="3336">
                  <c:v>0.66739999999999999</c:v>
                </c:pt>
                <c:pt idx="3337">
                  <c:v>0.66759999999999997</c:v>
                </c:pt>
                <c:pt idx="3338">
                  <c:v>0.66779999999999995</c:v>
                </c:pt>
                <c:pt idx="3339">
                  <c:v>0.66800000000000004</c:v>
                </c:pt>
                <c:pt idx="3340">
                  <c:v>0.66820000000000002</c:v>
                </c:pt>
                <c:pt idx="3341">
                  <c:v>0.66839999999999999</c:v>
                </c:pt>
                <c:pt idx="3342">
                  <c:v>0.66859999999999997</c:v>
                </c:pt>
                <c:pt idx="3343">
                  <c:v>0.66879999999999995</c:v>
                </c:pt>
                <c:pt idx="3344">
                  <c:v>0.66900000000000004</c:v>
                </c:pt>
                <c:pt idx="3345">
                  <c:v>0.66920000000000002</c:v>
                </c:pt>
                <c:pt idx="3346">
                  <c:v>0.6694</c:v>
                </c:pt>
                <c:pt idx="3347">
                  <c:v>0.66959999999999997</c:v>
                </c:pt>
                <c:pt idx="3348">
                  <c:v>0.66979999999999995</c:v>
                </c:pt>
                <c:pt idx="3349">
                  <c:v>0.67</c:v>
                </c:pt>
                <c:pt idx="3350">
                  <c:v>0.67020000000000002</c:v>
                </c:pt>
                <c:pt idx="3351">
                  <c:v>0.6704</c:v>
                </c:pt>
                <c:pt idx="3352">
                  <c:v>0.67059999999999997</c:v>
                </c:pt>
                <c:pt idx="3353">
                  <c:v>0.67079999999999995</c:v>
                </c:pt>
                <c:pt idx="3354">
                  <c:v>0.67100000000000004</c:v>
                </c:pt>
                <c:pt idx="3355">
                  <c:v>0.67120000000000002</c:v>
                </c:pt>
                <c:pt idx="3356">
                  <c:v>0.6714</c:v>
                </c:pt>
                <c:pt idx="3357">
                  <c:v>0.67159999999999997</c:v>
                </c:pt>
                <c:pt idx="3358">
                  <c:v>0.67179999999999995</c:v>
                </c:pt>
                <c:pt idx="3359">
                  <c:v>0.67200000000000004</c:v>
                </c:pt>
                <c:pt idx="3360">
                  <c:v>0.67220000000000002</c:v>
                </c:pt>
                <c:pt idx="3361">
                  <c:v>0.6724</c:v>
                </c:pt>
                <c:pt idx="3362">
                  <c:v>0.67259999999999998</c:v>
                </c:pt>
                <c:pt idx="3363">
                  <c:v>0.67279999999999995</c:v>
                </c:pt>
                <c:pt idx="3364">
                  <c:v>0.67300000000000004</c:v>
                </c:pt>
                <c:pt idx="3365">
                  <c:v>0.67320000000000002</c:v>
                </c:pt>
                <c:pt idx="3366">
                  <c:v>0.6734</c:v>
                </c:pt>
                <c:pt idx="3367">
                  <c:v>0.67359999999999998</c:v>
                </c:pt>
                <c:pt idx="3368">
                  <c:v>0.67379999999999995</c:v>
                </c:pt>
                <c:pt idx="3369">
                  <c:v>0.67400000000000004</c:v>
                </c:pt>
                <c:pt idx="3370">
                  <c:v>0.67420000000000002</c:v>
                </c:pt>
                <c:pt idx="3371">
                  <c:v>0.6744</c:v>
                </c:pt>
                <c:pt idx="3372">
                  <c:v>0.67459999999999998</c:v>
                </c:pt>
                <c:pt idx="3373">
                  <c:v>0.67479999999999996</c:v>
                </c:pt>
                <c:pt idx="3374">
                  <c:v>0.67500000000000004</c:v>
                </c:pt>
                <c:pt idx="3375">
                  <c:v>0.67520000000000002</c:v>
                </c:pt>
                <c:pt idx="3376">
                  <c:v>0.6754</c:v>
                </c:pt>
                <c:pt idx="3377">
                  <c:v>0.67559999999999998</c:v>
                </c:pt>
                <c:pt idx="3378">
                  <c:v>0.67579999999999996</c:v>
                </c:pt>
                <c:pt idx="3379">
                  <c:v>0.67600000000000005</c:v>
                </c:pt>
                <c:pt idx="3380">
                  <c:v>0.67620000000000002</c:v>
                </c:pt>
                <c:pt idx="3381">
                  <c:v>0.6764</c:v>
                </c:pt>
                <c:pt idx="3382">
                  <c:v>0.67659999999999998</c:v>
                </c:pt>
                <c:pt idx="3383">
                  <c:v>0.67679999999999996</c:v>
                </c:pt>
                <c:pt idx="3384">
                  <c:v>0.67700000000000005</c:v>
                </c:pt>
                <c:pt idx="3385">
                  <c:v>0.67720000000000002</c:v>
                </c:pt>
                <c:pt idx="3386">
                  <c:v>0.6774</c:v>
                </c:pt>
                <c:pt idx="3387">
                  <c:v>0.67759999999999998</c:v>
                </c:pt>
                <c:pt idx="3388">
                  <c:v>0.67779999999999996</c:v>
                </c:pt>
                <c:pt idx="3389">
                  <c:v>0.67800000000000005</c:v>
                </c:pt>
                <c:pt idx="3390">
                  <c:v>0.67820000000000003</c:v>
                </c:pt>
                <c:pt idx="3391">
                  <c:v>0.6784</c:v>
                </c:pt>
                <c:pt idx="3392">
                  <c:v>0.67859999999999998</c:v>
                </c:pt>
                <c:pt idx="3393">
                  <c:v>0.67879999999999996</c:v>
                </c:pt>
                <c:pt idx="3394">
                  <c:v>0.67900000000000005</c:v>
                </c:pt>
                <c:pt idx="3395">
                  <c:v>0.67920000000000003</c:v>
                </c:pt>
                <c:pt idx="3396">
                  <c:v>0.6794</c:v>
                </c:pt>
                <c:pt idx="3397">
                  <c:v>0.67959999999999998</c:v>
                </c:pt>
                <c:pt idx="3398">
                  <c:v>0.67979999999999996</c:v>
                </c:pt>
                <c:pt idx="3399">
                  <c:v>0.68</c:v>
                </c:pt>
                <c:pt idx="3400">
                  <c:v>0.68020000000000003</c:v>
                </c:pt>
                <c:pt idx="3401">
                  <c:v>0.6804</c:v>
                </c:pt>
                <c:pt idx="3402">
                  <c:v>0.68059999999999998</c:v>
                </c:pt>
                <c:pt idx="3403">
                  <c:v>0.68079999999999996</c:v>
                </c:pt>
                <c:pt idx="3404">
                  <c:v>0.68100000000000005</c:v>
                </c:pt>
                <c:pt idx="3405">
                  <c:v>0.68120000000000003</c:v>
                </c:pt>
                <c:pt idx="3406">
                  <c:v>0.68140000000000001</c:v>
                </c:pt>
                <c:pt idx="3407">
                  <c:v>0.68159999999999998</c:v>
                </c:pt>
                <c:pt idx="3408">
                  <c:v>0.68179999999999996</c:v>
                </c:pt>
                <c:pt idx="3409">
                  <c:v>0.68200000000000005</c:v>
                </c:pt>
                <c:pt idx="3410">
                  <c:v>0.68220000000000003</c:v>
                </c:pt>
                <c:pt idx="3411">
                  <c:v>0.68240000000000001</c:v>
                </c:pt>
                <c:pt idx="3412">
                  <c:v>0.68259999999999998</c:v>
                </c:pt>
                <c:pt idx="3413">
                  <c:v>0.68279999999999996</c:v>
                </c:pt>
                <c:pt idx="3414">
                  <c:v>0.68300000000000005</c:v>
                </c:pt>
                <c:pt idx="3415">
                  <c:v>0.68320000000000003</c:v>
                </c:pt>
                <c:pt idx="3416">
                  <c:v>0.68340000000000001</c:v>
                </c:pt>
                <c:pt idx="3417">
                  <c:v>0.68359999999999999</c:v>
                </c:pt>
                <c:pt idx="3418">
                  <c:v>0.68379999999999996</c:v>
                </c:pt>
                <c:pt idx="3419">
                  <c:v>0.68400000000000005</c:v>
                </c:pt>
                <c:pt idx="3420">
                  <c:v>0.68420000000000003</c:v>
                </c:pt>
                <c:pt idx="3421">
                  <c:v>0.68440000000000001</c:v>
                </c:pt>
                <c:pt idx="3422">
                  <c:v>0.68459999999999999</c:v>
                </c:pt>
                <c:pt idx="3423">
                  <c:v>0.68479999999999996</c:v>
                </c:pt>
                <c:pt idx="3424">
                  <c:v>0.68500000000000005</c:v>
                </c:pt>
                <c:pt idx="3425">
                  <c:v>0.68520000000000003</c:v>
                </c:pt>
                <c:pt idx="3426">
                  <c:v>0.68540000000000001</c:v>
                </c:pt>
                <c:pt idx="3427">
                  <c:v>0.68559999999999999</c:v>
                </c:pt>
                <c:pt idx="3428">
                  <c:v>0.68579999999999997</c:v>
                </c:pt>
                <c:pt idx="3429">
                  <c:v>0.68600000000000005</c:v>
                </c:pt>
                <c:pt idx="3430">
                  <c:v>0.68620000000000003</c:v>
                </c:pt>
                <c:pt idx="3431">
                  <c:v>0.68640000000000001</c:v>
                </c:pt>
                <c:pt idx="3432">
                  <c:v>0.68659999999999999</c:v>
                </c:pt>
                <c:pt idx="3433">
                  <c:v>0.68679999999999997</c:v>
                </c:pt>
                <c:pt idx="3434">
                  <c:v>0.68700000000000006</c:v>
                </c:pt>
                <c:pt idx="3435">
                  <c:v>0.68720000000000003</c:v>
                </c:pt>
                <c:pt idx="3436">
                  <c:v>0.68740000000000001</c:v>
                </c:pt>
                <c:pt idx="3437">
                  <c:v>0.68759999999999999</c:v>
                </c:pt>
                <c:pt idx="3438">
                  <c:v>0.68779999999999997</c:v>
                </c:pt>
                <c:pt idx="3439">
                  <c:v>0.68799999999999994</c:v>
                </c:pt>
                <c:pt idx="3440">
                  <c:v>0.68820000000000003</c:v>
                </c:pt>
                <c:pt idx="3441">
                  <c:v>0.68840000000000001</c:v>
                </c:pt>
                <c:pt idx="3442">
                  <c:v>0.68859999999999999</c:v>
                </c:pt>
                <c:pt idx="3443">
                  <c:v>0.68879999999999997</c:v>
                </c:pt>
                <c:pt idx="3444">
                  <c:v>0.68899999999999995</c:v>
                </c:pt>
                <c:pt idx="3445">
                  <c:v>0.68920000000000003</c:v>
                </c:pt>
                <c:pt idx="3446">
                  <c:v>0.68940000000000001</c:v>
                </c:pt>
                <c:pt idx="3447">
                  <c:v>0.68959999999999999</c:v>
                </c:pt>
                <c:pt idx="3448">
                  <c:v>0.68979999999999997</c:v>
                </c:pt>
                <c:pt idx="3449">
                  <c:v>0.69</c:v>
                </c:pt>
                <c:pt idx="3450">
                  <c:v>0.69020000000000004</c:v>
                </c:pt>
                <c:pt idx="3451">
                  <c:v>0.69040000000000001</c:v>
                </c:pt>
                <c:pt idx="3452">
                  <c:v>0.69059999999999999</c:v>
                </c:pt>
                <c:pt idx="3453">
                  <c:v>0.69079999999999997</c:v>
                </c:pt>
                <c:pt idx="3454">
                  <c:v>0.69099999999999995</c:v>
                </c:pt>
                <c:pt idx="3455">
                  <c:v>0.69120000000000004</c:v>
                </c:pt>
                <c:pt idx="3456">
                  <c:v>0.69140000000000001</c:v>
                </c:pt>
                <c:pt idx="3457">
                  <c:v>0.69159999999999999</c:v>
                </c:pt>
                <c:pt idx="3458">
                  <c:v>0.69179999999999997</c:v>
                </c:pt>
                <c:pt idx="3459">
                  <c:v>0.69199999999999995</c:v>
                </c:pt>
                <c:pt idx="3460">
                  <c:v>0.69220000000000004</c:v>
                </c:pt>
                <c:pt idx="3461">
                  <c:v>0.69240000000000002</c:v>
                </c:pt>
                <c:pt idx="3462">
                  <c:v>0.69259999999999999</c:v>
                </c:pt>
                <c:pt idx="3463">
                  <c:v>0.69279999999999997</c:v>
                </c:pt>
                <c:pt idx="3464">
                  <c:v>0.69299999999999995</c:v>
                </c:pt>
                <c:pt idx="3465">
                  <c:v>0.69320000000000004</c:v>
                </c:pt>
                <c:pt idx="3466">
                  <c:v>0.69340000000000002</c:v>
                </c:pt>
                <c:pt idx="3467">
                  <c:v>0.69359999999999999</c:v>
                </c:pt>
                <c:pt idx="3468">
                  <c:v>0.69379999999999997</c:v>
                </c:pt>
                <c:pt idx="3469">
                  <c:v>0.69399999999999995</c:v>
                </c:pt>
                <c:pt idx="3470">
                  <c:v>0.69420000000000004</c:v>
                </c:pt>
                <c:pt idx="3471">
                  <c:v>0.69440000000000002</c:v>
                </c:pt>
                <c:pt idx="3472">
                  <c:v>0.6946</c:v>
                </c:pt>
                <c:pt idx="3473">
                  <c:v>0.69479999999999997</c:v>
                </c:pt>
                <c:pt idx="3474">
                  <c:v>0.69499999999999995</c:v>
                </c:pt>
                <c:pt idx="3475">
                  <c:v>0.69520000000000004</c:v>
                </c:pt>
                <c:pt idx="3476">
                  <c:v>0.69540000000000002</c:v>
                </c:pt>
                <c:pt idx="3477">
                  <c:v>0.6956</c:v>
                </c:pt>
                <c:pt idx="3478">
                  <c:v>0.69579999999999997</c:v>
                </c:pt>
                <c:pt idx="3479">
                  <c:v>0.69599999999999995</c:v>
                </c:pt>
                <c:pt idx="3480">
                  <c:v>0.69620000000000004</c:v>
                </c:pt>
                <c:pt idx="3481">
                  <c:v>0.69640000000000002</c:v>
                </c:pt>
                <c:pt idx="3482">
                  <c:v>0.6966</c:v>
                </c:pt>
                <c:pt idx="3483">
                  <c:v>0.69679999999999997</c:v>
                </c:pt>
                <c:pt idx="3484">
                  <c:v>0.69699999999999995</c:v>
                </c:pt>
                <c:pt idx="3485">
                  <c:v>0.69720000000000004</c:v>
                </c:pt>
                <c:pt idx="3486">
                  <c:v>0.69740000000000002</c:v>
                </c:pt>
                <c:pt idx="3487">
                  <c:v>0.6976</c:v>
                </c:pt>
                <c:pt idx="3488">
                  <c:v>0.69779999999999998</c:v>
                </c:pt>
                <c:pt idx="3489">
                  <c:v>0.69799999999999995</c:v>
                </c:pt>
                <c:pt idx="3490">
                  <c:v>0.69820000000000004</c:v>
                </c:pt>
                <c:pt idx="3491">
                  <c:v>0.69840000000000002</c:v>
                </c:pt>
                <c:pt idx="3492">
                  <c:v>0.6986</c:v>
                </c:pt>
                <c:pt idx="3493">
                  <c:v>0.69879999999999998</c:v>
                </c:pt>
                <c:pt idx="3494">
                  <c:v>0.69899999999999995</c:v>
                </c:pt>
                <c:pt idx="3495">
                  <c:v>0.69920000000000004</c:v>
                </c:pt>
                <c:pt idx="3496">
                  <c:v>0.69940000000000002</c:v>
                </c:pt>
                <c:pt idx="3497">
                  <c:v>0.6996</c:v>
                </c:pt>
                <c:pt idx="3498">
                  <c:v>0.69979999999999998</c:v>
                </c:pt>
                <c:pt idx="3499">
                  <c:v>0.7</c:v>
                </c:pt>
                <c:pt idx="3500">
                  <c:v>0.70020000000000004</c:v>
                </c:pt>
                <c:pt idx="3501">
                  <c:v>0.70040000000000002</c:v>
                </c:pt>
                <c:pt idx="3502">
                  <c:v>0.7006</c:v>
                </c:pt>
                <c:pt idx="3503">
                  <c:v>0.70079999999999998</c:v>
                </c:pt>
                <c:pt idx="3504">
                  <c:v>0.70099999999999996</c:v>
                </c:pt>
                <c:pt idx="3505">
                  <c:v>0.70120000000000005</c:v>
                </c:pt>
                <c:pt idx="3506">
                  <c:v>0.70140000000000002</c:v>
                </c:pt>
                <c:pt idx="3507">
                  <c:v>0.7016</c:v>
                </c:pt>
                <c:pt idx="3508">
                  <c:v>0.70179999999999998</c:v>
                </c:pt>
                <c:pt idx="3509">
                  <c:v>0.70199999999999996</c:v>
                </c:pt>
                <c:pt idx="3510">
                  <c:v>0.70220000000000005</c:v>
                </c:pt>
                <c:pt idx="3511">
                  <c:v>0.70240000000000002</c:v>
                </c:pt>
                <c:pt idx="3512">
                  <c:v>0.7026</c:v>
                </c:pt>
                <c:pt idx="3513">
                  <c:v>0.70279999999999998</c:v>
                </c:pt>
                <c:pt idx="3514">
                  <c:v>0.70299999999999996</c:v>
                </c:pt>
                <c:pt idx="3515">
                  <c:v>0.70320000000000005</c:v>
                </c:pt>
                <c:pt idx="3516">
                  <c:v>0.70340000000000003</c:v>
                </c:pt>
                <c:pt idx="3517">
                  <c:v>0.7036</c:v>
                </c:pt>
                <c:pt idx="3518">
                  <c:v>0.70379999999999998</c:v>
                </c:pt>
                <c:pt idx="3519">
                  <c:v>0.70399999999999996</c:v>
                </c:pt>
                <c:pt idx="3520">
                  <c:v>0.70420000000000005</c:v>
                </c:pt>
                <c:pt idx="3521">
                  <c:v>0.70440000000000003</c:v>
                </c:pt>
                <c:pt idx="3522">
                  <c:v>0.7046</c:v>
                </c:pt>
                <c:pt idx="3523">
                  <c:v>0.70479999999999998</c:v>
                </c:pt>
                <c:pt idx="3524">
                  <c:v>0.70499999999999996</c:v>
                </c:pt>
                <c:pt idx="3525">
                  <c:v>0.70520000000000005</c:v>
                </c:pt>
                <c:pt idx="3526">
                  <c:v>0.70540000000000003</c:v>
                </c:pt>
                <c:pt idx="3527">
                  <c:v>0.7056</c:v>
                </c:pt>
                <c:pt idx="3528">
                  <c:v>0.70579999999999998</c:v>
                </c:pt>
                <c:pt idx="3529">
                  <c:v>0.70599999999999996</c:v>
                </c:pt>
                <c:pt idx="3530">
                  <c:v>0.70620000000000005</c:v>
                </c:pt>
                <c:pt idx="3531">
                  <c:v>0.70640000000000003</c:v>
                </c:pt>
                <c:pt idx="3532">
                  <c:v>0.70660000000000001</c:v>
                </c:pt>
                <c:pt idx="3533">
                  <c:v>0.70679999999999998</c:v>
                </c:pt>
                <c:pt idx="3534">
                  <c:v>0.70699999999999996</c:v>
                </c:pt>
                <c:pt idx="3535">
                  <c:v>0.70720000000000005</c:v>
                </c:pt>
                <c:pt idx="3536">
                  <c:v>0.70740000000000003</c:v>
                </c:pt>
                <c:pt idx="3537">
                  <c:v>0.70760000000000001</c:v>
                </c:pt>
                <c:pt idx="3538">
                  <c:v>0.70779999999999998</c:v>
                </c:pt>
                <c:pt idx="3539">
                  <c:v>0.70799999999999996</c:v>
                </c:pt>
                <c:pt idx="3540">
                  <c:v>0.70820000000000005</c:v>
                </c:pt>
                <c:pt idx="3541">
                  <c:v>0.70840000000000003</c:v>
                </c:pt>
                <c:pt idx="3542">
                  <c:v>0.70860000000000001</c:v>
                </c:pt>
                <c:pt idx="3543">
                  <c:v>0.70879999999999999</c:v>
                </c:pt>
                <c:pt idx="3544">
                  <c:v>0.70899999999999996</c:v>
                </c:pt>
                <c:pt idx="3545">
                  <c:v>0.70920000000000005</c:v>
                </c:pt>
                <c:pt idx="3546">
                  <c:v>0.70940000000000003</c:v>
                </c:pt>
                <c:pt idx="3547">
                  <c:v>0.70960000000000001</c:v>
                </c:pt>
                <c:pt idx="3548">
                  <c:v>0.70979999999999999</c:v>
                </c:pt>
                <c:pt idx="3549">
                  <c:v>0.71</c:v>
                </c:pt>
                <c:pt idx="3550">
                  <c:v>0.71020000000000005</c:v>
                </c:pt>
                <c:pt idx="3551">
                  <c:v>0.71040000000000003</c:v>
                </c:pt>
                <c:pt idx="3552">
                  <c:v>0.71060000000000001</c:v>
                </c:pt>
                <c:pt idx="3553">
                  <c:v>0.71079999999999999</c:v>
                </c:pt>
                <c:pt idx="3554">
                  <c:v>0.71099999999999997</c:v>
                </c:pt>
                <c:pt idx="3555">
                  <c:v>0.71120000000000005</c:v>
                </c:pt>
                <c:pt idx="3556">
                  <c:v>0.71140000000000003</c:v>
                </c:pt>
                <c:pt idx="3557">
                  <c:v>0.71160000000000001</c:v>
                </c:pt>
                <c:pt idx="3558">
                  <c:v>0.71179999999999999</c:v>
                </c:pt>
                <c:pt idx="3559">
                  <c:v>0.71199999999999997</c:v>
                </c:pt>
                <c:pt idx="3560">
                  <c:v>0.71220000000000006</c:v>
                </c:pt>
                <c:pt idx="3561">
                  <c:v>0.71240000000000003</c:v>
                </c:pt>
                <c:pt idx="3562">
                  <c:v>0.71260000000000001</c:v>
                </c:pt>
                <c:pt idx="3563">
                  <c:v>0.71279999999999999</c:v>
                </c:pt>
                <c:pt idx="3564">
                  <c:v>0.71299999999999997</c:v>
                </c:pt>
                <c:pt idx="3565">
                  <c:v>0.71319999999999995</c:v>
                </c:pt>
                <c:pt idx="3566">
                  <c:v>0.71340000000000003</c:v>
                </c:pt>
                <c:pt idx="3567">
                  <c:v>0.71360000000000001</c:v>
                </c:pt>
                <c:pt idx="3568">
                  <c:v>0.71379999999999999</c:v>
                </c:pt>
                <c:pt idx="3569">
                  <c:v>0.71399999999999997</c:v>
                </c:pt>
                <c:pt idx="3570">
                  <c:v>0.71419999999999995</c:v>
                </c:pt>
                <c:pt idx="3571">
                  <c:v>0.71440000000000003</c:v>
                </c:pt>
                <c:pt idx="3572">
                  <c:v>0.71460000000000001</c:v>
                </c:pt>
                <c:pt idx="3573">
                  <c:v>0.71479999999999999</c:v>
                </c:pt>
                <c:pt idx="3574">
                  <c:v>0.71499999999999997</c:v>
                </c:pt>
                <c:pt idx="3575">
                  <c:v>0.71519999999999995</c:v>
                </c:pt>
                <c:pt idx="3576">
                  <c:v>0.71540000000000004</c:v>
                </c:pt>
                <c:pt idx="3577">
                  <c:v>0.71560000000000001</c:v>
                </c:pt>
                <c:pt idx="3578">
                  <c:v>0.71579999999999999</c:v>
                </c:pt>
                <c:pt idx="3579">
                  <c:v>0.71599999999999997</c:v>
                </c:pt>
                <c:pt idx="3580">
                  <c:v>0.71619999999999995</c:v>
                </c:pt>
                <c:pt idx="3581">
                  <c:v>0.71640000000000004</c:v>
                </c:pt>
                <c:pt idx="3582">
                  <c:v>0.71660000000000001</c:v>
                </c:pt>
                <c:pt idx="3583">
                  <c:v>0.71679999999999999</c:v>
                </c:pt>
                <c:pt idx="3584">
                  <c:v>0.71699999999999997</c:v>
                </c:pt>
                <c:pt idx="3585">
                  <c:v>0.71719999999999995</c:v>
                </c:pt>
                <c:pt idx="3586">
                  <c:v>0.71740000000000004</c:v>
                </c:pt>
                <c:pt idx="3587">
                  <c:v>0.71760000000000002</c:v>
                </c:pt>
                <c:pt idx="3588">
                  <c:v>0.71779999999999999</c:v>
                </c:pt>
                <c:pt idx="3589">
                  <c:v>0.71799999999999997</c:v>
                </c:pt>
                <c:pt idx="3590">
                  <c:v>0.71819999999999995</c:v>
                </c:pt>
                <c:pt idx="3591">
                  <c:v>0.71840000000000004</c:v>
                </c:pt>
                <c:pt idx="3592">
                  <c:v>0.71860000000000002</c:v>
                </c:pt>
                <c:pt idx="3593">
                  <c:v>0.71879999999999999</c:v>
                </c:pt>
                <c:pt idx="3594">
                  <c:v>0.71899999999999997</c:v>
                </c:pt>
                <c:pt idx="3595">
                  <c:v>0.71919999999999995</c:v>
                </c:pt>
                <c:pt idx="3596">
                  <c:v>0.71940000000000004</c:v>
                </c:pt>
                <c:pt idx="3597">
                  <c:v>0.71960000000000002</c:v>
                </c:pt>
                <c:pt idx="3598">
                  <c:v>0.7198</c:v>
                </c:pt>
                <c:pt idx="3599">
                  <c:v>0.72</c:v>
                </c:pt>
                <c:pt idx="3600">
                  <c:v>0.72019999999999995</c:v>
                </c:pt>
                <c:pt idx="3601">
                  <c:v>0.72040000000000004</c:v>
                </c:pt>
                <c:pt idx="3602">
                  <c:v>0.72060000000000002</c:v>
                </c:pt>
                <c:pt idx="3603">
                  <c:v>0.7208</c:v>
                </c:pt>
                <c:pt idx="3604">
                  <c:v>0.72099999999999997</c:v>
                </c:pt>
                <c:pt idx="3605">
                  <c:v>0.72119999999999995</c:v>
                </c:pt>
                <c:pt idx="3606">
                  <c:v>0.72140000000000004</c:v>
                </c:pt>
                <c:pt idx="3607">
                  <c:v>0.72160000000000002</c:v>
                </c:pt>
                <c:pt idx="3608">
                  <c:v>0.7218</c:v>
                </c:pt>
                <c:pt idx="3609">
                  <c:v>0.72199999999999998</c:v>
                </c:pt>
                <c:pt idx="3610">
                  <c:v>0.72219999999999995</c:v>
                </c:pt>
                <c:pt idx="3611">
                  <c:v>0.72240000000000004</c:v>
                </c:pt>
                <c:pt idx="3612">
                  <c:v>0.72260000000000002</c:v>
                </c:pt>
                <c:pt idx="3613">
                  <c:v>0.7228</c:v>
                </c:pt>
                <c:pt idx="3614">
                  <c:v>0.72299999999999998</c:v>
                </c:pt>
                <c:pt idx="3615">
                  <c:v>0.72319999999999995</c:v>
                </c:pt>
                <c:pt idx="3616">
                  <c:v>0.72340000000000004</c:v>
                </c:pt>
                <c:pt idx="3617">
                  <c:v>0.72360000000000002</c:v>
                </c:pt>
                <c:pt idx="3618">
                  <c:v>0.7238</c:v>
                </c:pt>
                <c:pt idx="3619">
                  <c:v>0.72399999999999998</c:v>
                </c:pt>
                <c:pt idx="3620">
                  <c:v>0.72419999999999995</c:v>
                </c:pt>
                <c:pt idx="3621">
                  <c:v>0.72440000000000004</c:v>
                </c:pt>
                <c:pt idx="3622">
                  <c:v>0.72460000000000002</c:v>
                </c:pt>
                <c:pt idx="3623">
                  <c:v>0.7248</c:v>
                </c:pt>
                <c:pt idx="3624">
                  <c:v>0.72499999999999998</c:v>
                </c:pt>
                <c:pt idx="3625">
                  <c:v>0.72519999999999996</c:v>
                </c:pt>
                <c:pt idx="3626">
                  <c:v>0.72540000000000004</c:v>
                </c:pt>
                <c:pt idx="3627">
                  <c:v>0.72560000000000002</c:v>
                </c:pt>
                <c:pt idx="3628">
                  <c:v>0.7258</c:v>
                </c:pt>
                <c:pt idx="3629">
                  <c:v>0.72599999999999998</c:v>
                </c:pt>
                <c:pt idx="3630">
                  <c:v>0.72619999999999996</c:v>
                </c:pt>
                <c:pt idx="3631">
                  <c:v>0.72640000000000005</c:v>
                </c:pt>
                <c:pt idx="3632">
                  <c:v>0.72660000000000002</c:v>
                </c:pt>
                <c:pt idx="3633">
                  <c:v>0.7268</c:v>
                </c:pt>
                <c:pt idx="3634">
                  <c:v>0.72699999999999998</c:v>
                </c:pt>
                <c:pt idx="3635">
                  <c:v>0.72719999999999996</c:v>
                </c:pt>
                <c:pt idx="3636">
                  <c:v>0.72740000000000005</c:v>
                </c:pt>
                <c:pt idx="3637">
                  <c:v>0.72760000000000002</c:v>
                </c:pt>
                <c:pt idx="3638">
                  <c:v>0.7278</c:v>
                </c:pt>
                <c:pt idx="3639">
                  <c:v>0.72799999999999998</c:v>
                </c:pt>
                <c:pt idx="3640">
                  <c:v>0.72819999999999996</c:v>
                </c:pt>
                <c:pt idx="3641">
                  <c:v>0.72840000000000005</c:v>
                </c:pt>
                <c:pt idx="3642">
                  <c:v>0.72860000000000003</c:v>
                </c:pt>
                <c:pt idx="3643">
                  <c:v>0.7288</c:v>
                </c:pt>
                <c:pt idx="3644">
                  <c:v>0.72899999999999998</c:v>
                </c:pt>
                <c:pt idx="3645">
                  <c:v>0.72919999999999996</c:v>
                </c:pt>
                <c:pt idx="3646">
                  <c:v>0.72940000000000005</c:v>
                </c:pt>
                <c:pt idx="3647">
                  <c:v>0.72960000000000003</c:v>
                </c:pt>
                <c:pt idx="3648">
                  <c:v>0.7298</c:v>
                </c:pt>
                <c:pt idx="3649">
                  <c:v>0.73</c:v>
                </c:pt>
                <c:pt idx="3650">
                  <c:v>0.73019999999999996</c:v>
                </c:pt>
                <c:pt idx="3651">
                  <c:v>0.73040000000000005</c:v>
                </c:pt>
                <c:pt idx="3652">
                  <c:v>0.73060000000000003</c:v>
                </c:pt>
                <c:pt idx="3653">
                  <c:v>0.73080000000000001</c:v>
                </c:pt>
                <c:pt idx="3654">
                  <c:v>0.73099999999999998</c:v>
                </c:pt>
                <c:pt idx="3655">
                  <c:v>0.73119999999999996</c:v>
                </c:pt>
                <c:pt idx="3656">
                  <c:v>0.73140000000000005</c:v>
                </c:pt>
                <c:pt idx="3657">
                  <c:v>0.73160000000000003</c:v>
                </c:pt>
                <c:pt idx="3658">
                  <c:v>0.73180000000000001</c:v>
                </c:pt>
                <c:pt idx="3659">
                  <c:v>0.73199999999999998</c:v>
                </c:pt>
                <c:pt idx="3660">
                  <c:v>0.73219999999999996</c:v>
                </c:pt>
                <c:pt idx="3661">
                  <c:v>0.73240000000000005</c:v>
                </c:pt>
                <c:pt idx="3662">
                  <c:v>0.73260000000000003</c:v>
                </c:pt>
                <c:pt idx="3663">
                  <c:v>0.73280000000000001</c:v>
                </c:pt>
                <c:pt idx="3664">
                  <c:v>0.73299999999999998</c:v>
                </c:pt>
                <c:pt idx="3665">
                  <c:v>0.73319999999999996</c:v>
                </c:pt>
                <c:pt idx="3666">
                  <c:v>0.73340000000000005</c:v>
                </c:pt>
                <c:pt idx="3667">
                  <c:v>0.73360000000000003</c:v>
                </c:pt>
                <c:pt idx="3668">
                  <c:v>0.73380000000000001</c:v>
                </c:pt>
                <c:pt idx="3669">
                  <c:v>0.73399999999999999</c:v>
                </c:pt>
                <c:pt idx="3670">
                  <c:v>0.73419999999999996</c:v>
                </c:pt>
                <c:pt idx="3671">
                  <c:v>0.73440000000000005</c:v>
                </c:pt>
                <c:pt idx="3672">
                  <c:v>0.73460000000000003</c:v>
                </c:pt>
                <c:pt idx="3673">
                  <c:v>0.73480000000000001</c:v>
                </c:pt>
                <c:pt idx="3674">
                  <c:v>0.73499999999999999</c:v>
                </c:pt>
                <c:pt idx="3675">
                  <c:v>0.73519999999999996</c:v>
                </c:pt>
                <c:pt idx="3676">
                  <c:v>0.73540000000000005</c:v>
                </c:pt>
                <c:pt idx="3677">
                  <c:v>0.73560000000000003</c:v>
                </c:pt>
                <c:pt idx="3678">
                  <c:v>0.73580000000000001</c:v>
                </c:pt>
                <c:pt idx="3679">
                  <c:v>0.73599999999999999</c:v>
                </c:pt>
                <c:pt idx="3680">
                  <c:v>0.73619999999999997</c:v>
                </c:pt>
                <c:pt idx="3681">
                  <c:v>0.73640000000000005</c:v>
                </c:pt>
                <c:pt idx="3682">
                  <c:v>0.73660000000000003</c:v>
                </c:pt>
                <c:pt idx="3683">
                  <c:v>0.73680000000000001</c:v>
                </c:pt>
                <c:pt idx="3684">
                  <c:v>0.73699999999999999</c:v>
                </c:pt>
                <c:pt idx="3685">
                  <c:v>0.73719999999999997</c:v>
                </c:pt>
                <c:pt idx="3686">
                  <c:v>0.73740000000000006</c:v>
                </c:pt>
                <c:pt idx="3687">
                  <c:v>0.73760000000000003</c:v>
                </c:pt>
                <c:pt idx="3688">
                  <c:v>0.73780000000000001</c:v>
                </c:pt>
                <c:pt idx="3689">
                  <c:v>0.73799999999999999</c:v>
                </c:pt>
                <c:pt idx="3690">
                  <c:v>0.73819999999999997</c:v>
                </c:pt>
                <c:pt idx="3691">
                  <c:v>0.73839999999999995</c:v>
                </c:pt>
                <c:pt idx="3692">
                  <c:v>0.73860000000000003</c:v>
                </c:pt>
                <c:pt idx="3693">
                  <c:v>0.73880000000000001</c:v>
                </c:pt>
                <c:pt idx="3694">
                  <c:v>0.73899999999999999</c:v>
                </c:pt>
                <c:pt idx="3695">
                  <c:v>0.73919999999999997</c:v>
                </c:pt>
                <c:pt idx="3696">
                  <c:v>0.73939999999999995</c:v>
                </c:pt>
                <c:pt idx="3697">
                  <c:v>0.73960000000000004</c:v>
                </c:pt>
                <c:pt idx="3698">
                  <c:v>0.73980000000000001</c:v>
                </c:pt>
                <c:pt idx="3699">
                  <c:v>0.74</c:v>
                </c:pt>
                <c:pt idx="3700">
                  <c:v>0.74019999999999997</c:v>
                </c:pt>
                <c:pt idx="3701">
                  <c:v>0.74039999999999995</c:v>
                </c:pt>
                <c:pt idx="3702">
                  <c:v>0.74060000000000004</c:v>
                </c:pt>
                <c:pt idx="3703">
                  <c:v>0.74080000000000001</c:v>
                </c:pt>
                <c:pt idx="3704">
                  <c:v>0.74099999999999999</c:v>
                </c:pt>
                <c:pt idx="3705">
                  <c:v>0.74119999999999997</c:v>
                </c:pt>
                <c:pt idx="3706">
                  <c:v>0.74139999999999995</c:v>
                </c:pt>
                <c:pt idx="3707">
                  <c:v>0.74160000000000004</c:v>
                </c:pt>
                <c:pt idx="3708">
                  <c:v>0.74180000000000001</c:v>
                </c:pt>
                <c:pt idx="3709">
                  <c:v>0.74199999999999999</c:v>
                </c:pt>
                <c:pt idx="3710">
                  <c:v>0.74219999999999997</c:v>
                </c:pt>
                <c:pt idx="3711">
                  <c:v>0.74239999999999995</c:v>
                </c:pt>
                <c:pt idx="3712">
                  <c:v>0.74260000000000004</c:v>
                </c:pt>
                <c:pt idx="3713">
                  <c:v>0.74280000000000002</c:v>
                </c:pt>
                <c:pt idx="3714">
                  <c:v>0.74299999999999999</c:v>
                </c:pt>
                <c:pt idx="3715">
                  <c:v>0.74319999999999997</c:v>
                </c:pt>
                <c:pt idx="3716">
                  <c:v>0.74339999999999995</c:v>
                </c:pt>
                <c:pt idx="3717">
                  <c:v>0.74360000000000004</c:v>
                </c:pt>
                <c:pt idx="3718">
                  <c:v>0.74380000000000002</c:v>
                </c:pt>
                <c:pt idx="3719">
                  <c:v>0.74399999999999999</c:v>
                </c:pt>
                <c:pt idx="3720">
                  <c:v>0.74419999999999997</c:v>
                </c:pt>
                <c:pt idx="3721">
                  <c:v>0.74439999999999995</c:v>
                </c:pt>
                <c:pt idx="3722">
                  <c:v>0.74460000000000004</c:v>
                </c:pt>
                <c:pt idx="3723">
                  <c:v>0.74480000000000002</c:v>
                </c:pt>
                <c:pt idx="3724">
                  <c:v>0.745</c:v>
                </c:pt>
                <c:pt idx="3725">
                  <c:v>0.74519999999999997</c:v>
                </c:pt>
                <c:pt idx="3726">
                  <c:v>0.74539999999999995</c:v>
                </c:pt>
                <c:pt idx="3727">
                  <c:v>0.74560000000000004</c:v>
                </c:pt>
                <c:pt idx="3728">
                  <c:v>0.74580000000000002</c:v>
                </c:pt>
                <c:pt idx="3729">
                  <c:v>0.746</c:v>
                </c:pt>
                <c:pt idx="3730">
                  <c:v>0.74619999999999997</c:v>
                </c:pt>
                <c:pt idx="3731">
                  <c:v>0.74639999999999995</c:v>
                </c:pt>
                <c:pt idx="3732">
                  <c:v>0.74660000000000004</c:v>
                </c:pt>
                <c:pt idx="3733">
                  <c:v>0.74680000000000002</c:v>
                </c:pt>
                <c:pt idx="3734">
                  <c:v>0.747</c:v>
                </c:pt>
                <c:pt idx="3735">
                  <c:v>0.74719999999999998</c:v>
                </c:pt>
                <c:pt idx="3736">
                  <c:v>0.74739999999999995</c:v>
                </c:pt>
                <c:pt idx="3737">
                  <c:v>0.74760000000000004</c:v>
                </c:pt>
                <c:pt idx="3738">
                  <c:v>0.74780000000000002</c:v>
                </c:pt>
                <c:pt idx="3739">
                  <c:v>0.748</c:v>
                </c:pt>
                <c:pt idx="3740">
                  <c:v>0.74819999999999998</c:v>
                </c:pt>
                <c:pt idx="3741">
                  <c:v>0.74839999999999995</c:v>
                </c:pt>
                <c:pt idx="3742">
                  <c:v>0.74860000000000004</c:v>
                </c:pt>
                <c:pt idx="3743">
                  <c:v>0.74880000000000002</c:v>
                </c:pt>
                <c:pt idx="3744">
                  <c:v>0.749</c:v>
                </c:pt>
                <c:pt idx="3745">
                  <c:v>0.74919999999999998</c:v>
                </c:pt>
                <c:pt idx="3746">
                  <c:v>0.74939999999999996</c:v>
                </c:pt>
                <c:pt idx="3747">
                  <c:v>0.74960000000000004</c:v>
                </c:pt>
                <c:pt idx="3748">
                  <c:v>0.74980000000000002</c:v>
                </c:pt>
                <c:pt idx="3749">
                  <c:v>0.75</c:v>
                </c:pt>
                <c:pt idx="3750">
                  <c:v>0.75019999999999998</c:v>
                </c:pt>
                <c:pt idx="3751">
                  <c:v>0.75039999999999996</c:v>
                </c:pt>
                <c:pt idx="3752">
                  <c:v>0.75060000000000004</c:v>
                </c:pt>
                <c:pt idx="3753">
                  <c:v>0.75080000000000002</c:v>
                </c:pt>
                <c:pt idx="3754">
                  <c:v>0.751</c:v>
                </c:pt>
                <c:pt idx="3755">
                  <c:v>0.75119999999999998</c:v>
                </c:pt>
                <c:pt idx="3756">
                  <c:v>0.75139999999999996</c:v>
                </c:pt>
                <c:pt idx="3757">
                  <c:v>0.75160000000000005</c:v>
                </c:pt>
                <c:pt idx="3758">
                  <c:v>0.75180000000000002</c:v>
                </c:pt>
                <c:pt idx="3759">
                  <c:v>0.752</c:v>
                </c:pt>
                <c:pt idx="3760">
                  <c:v>0.75219999999999998</c:v>
                </c:pt>
                <c:pt idx="3761">
                  <c:v>0.75239999999999996</c:v>
                </c:pt>
                <c:pt idx="3762">
                  <c:v>0.75260000000000005</c:v>
                </c:pt>
                <c:pt idx="3763">
                  <c:v>0.75280000000000002</c:v>
                </c:pt>
                <c:pt idx="3764">
                  <c:v>0.753</c:v>
                </c:pt>
                <c:pt idx="3765">
                  <c:v>0.75319999999999998</c:v>
                </c:pt>
                <c:pt idx="3766">
                  <c:v>0.75339999999999996</c:v>
                </c:pt>
                <c:pt idx="3767">
                  <c:v>0.75360000000000005</c:v>
                </c:pt>
                <c:pt idx="3768">
                  <c:v>0.75380000000000003</c:v>
                </c:pt>
                <c:pt idx="3769">
                  <c:v>0.754</c:v>
                </c:pt>
                <c:pt idx="3770">
                  <c:v>0.75419999999999998</c:v>
                </c:pt>
                <c:pt idx="3771">
                  <c:v>0.75439999999999996</c:v>
                </c:pt>
                <c:pt idx="3772">
                  <c:v>0.75460000000000005</c:v>
                </c:pt>
                <c:pt idx="3773">
                  <c:v>0.75480000000000003</c:v>
                </c:pt>
                <c:pt idx="3774">
                  <c:v>0.755</c:v>
                </c:pt>
                <c:pt idx="3775">
                  <c:v>0.75519999999999998</c:v>
                </c:pt>
                <c:pt idx="3776">
                  <c:v>0.75539999999999996</c:v>
                </c:pt>
                <c:pt idx="3777">
                  <c:v>0.75560000000000005</c:v>
                </c:pt>
                <c:pt idx="3778">
                  <c:v>0.75580000000000003</c:v>
                </c:pt>
                <c:pt idx="3779">
                  <c:v>0.75600000000000001</c:v>
                </c:pt>
                <c:pt idx="3780">
                  <c:v>0.75619999999999998</c:v>
                </c:pt>
                <c:pt idx="3781">
                  <c:v>0.75639999999999996</c:v>
                </c:pt>
                <c:pt idx="3782">
                  <c:v>0.75660000000000005</c:v>
                </c:pt>
                <c:pt idx="3783">
                  <c:v>0.75680000000000003</c:v>
                </c:pt>
                <c:pt idx="3784">
                  <c:v>0.75700000000000001</c:v>
                </c:pt>
                <c:pt idx="3785">
                  <c:v>0.75719999999999998</c:v>
                </c:pt>
                <c:pt idx="3786">
                  <c:v>0.75739999999999996</c:v>
                </c:pt>
                <c:pt idx="3787">
                  <c:v>0.75760000000000005</c:v>
                </c:pt>
                <c:pt idx="3788">
                  <c:v>0.75780000000000003</c:v>
                </c:pt>
                <c:pt idx="3789">
                  <c:v>0.75800000000000001</c:v>
                </c:pt>
                <c:pt idx="3790">
                  <c:v>0.75819999999999999</c:v>
                </c:pt>
                <c:pt idx="3791">
                  <c:v>0.75839999999999996</c:v>
                </c:pt>
                <c:pt idx="3792">
                  <c:v>0.75860000000000005</c:v>
                </c:pt>
                <c:pt idx="3793">
                  <c:v>0.75880000000000003</c:v>
                </c:pt>
                <c:pt idx="3794">
                  <c:v>0.75900000000000001</c:v>
                </c:pt>
                <c:pt idx="3795">
                  <c:v>0.75919999999999999</c:v>
                </c:pt>
                <c:pt idx="3796">
                  <c:v>0.75939999999999996</c:v>
                </c:pt>
                <c:pt idx="3797">
                  <c:v>0.75960000000000005</c:v>
                </c:pt>
                <c:pt idx="3798">
                  <c:v>0.75980000000000003</c:v>
                </c:pt>
                <c:pt idx="3799">
                  <c:v>0.76</c:v>
                </c:pt>
                <c:pt idx="3800">
                  <c:v>0.76019999999999999</c:v>
                </c:pt>
                <c:pt idx="3801">
                  <c:v>0.76039999999999996</c:v>
                </c:pt>
                <c:pt idx="3802">
                  <c:v>0.76060000000000005</c:v>
                </c:pt>
                <c:pt idx="3803">
                  <c:v>0.76080000000000003</c:v>
                </c:pt>
                <c:pt idx="3804">
                  <c:v>0.76100000000000001</c:v>
                </c:pt>
                <c:pt idx="3805">
                  <c:v>0.76119999999999999</c:v>
                </c:pt>
                <c:pt idx="3806">
                  <c:v>0.76139999999999997</c:v>
                </c:pt>
                <c:pt idx="3807">
                  <c:v>0.76160000000000005</c:v>
                </c:pt>
                <c:pt idx="3808">
                  <c:v>0.76180000000000003</c:v>
                </c:pt>
                <c:pt idx="3809">
                  <c:v>0.76200000000000001</c:v>
                </c:pt>
                <c:pt idx="3810">
                  <c:v>0.76219999999999999</c:v>
                </c:pt>
                <c:pt idx="3811">
                  <c:v>0.76239999999999997</c:v>
                </c:pt>
                <c:pt idx="3812">
                  <c:v>0.76259999999999994</c:v>
                </c:pt>
                <c:pt idx="3813">
                  <c:v>0.76280000000000003</c:v>
                </c:pt>
                <c:pt idx="3814">
                  <c:v>0.76300000000000001</c:v>
                </c:pt>
                <c:pt idx="3815">
                  <c:v>0.76319999999999999</c:v>
                </c:pt>
                <c:pt idx="3816">
                  <c:v>0.76339999999999997</c:v>
                </c:pt>
                <c:pt idx="3817">
                  <c:v>0.76359999999999995</c:v>
                </c:pt>
                <c:pt idx="3818">
                  <c:v>0.76380000000000003</c:v>
                </c:pt>
                <c:pt idx="3819">
                  <c:v>0.76400000000000001</c:v>
                </c:pt>
                <c:pt idx="3820">
                  <c:v>0.76419999999999999</c:v>
                </c:pt>
                <c:pt idx="3821">
                  <c:v>0.76439999999999997</c:v>
                </c:pt>
                <c:pt idx="3822">
                  <c:v>0.76459999999999995</c:v>
                </c:pt>
                <c:pt idx="3823">
                  <c:v>0.76480000000000004</c:v>
                </c:pt>
                <c:pt idx="3824">
                  <c:v>0.76500000000000001</c:v>
                </c:pt>
                <c:pt idx="3825">
                  <c:v>0.76519999999999999</c:v>
                </c:pt>
                <c:pt idx="3826">
                  <c:v>0.76539999999999997</c:v>
                </c:pt>
                <c:pt idx="3827">
                  <c:v>0.76559999999999995</c:v>
                </c:pt>
                <c:pt idx="3828">
                  <c:v>0.76580000000000004</c:v>
                </c:pt>
                <c:pt idx="3829">
                  <c:v>0.76600000000000001</c:v>
                </c:pt>
                <c:pt idx="3830">
                  <c:v>0.76619999999999999</c:v>
                </c:pt>
                <c:pt idx="3831">
                  <c:v>0.76639999999999997</c:v>
                </c:pt>
                <c:pt idx="3832">
                  <c:v>0.76659999999999995</c:v>
                </c:pt>
                <c:pt idx="3833">
                  <c:v>0.76680000000000004</c:v>
                </c:pt>
                <c:pt idx="3834">
                  <c:v>0.76700000000000002</c:v>
                </c:pt>
                <c:pt idx="3835">
                  <c:v>0.76719999999999999</c:v>
                </c:pt>
                <c:pt idx="3836">
                  <c:v>0.76739999999999997</c:v>
                </c:pt>
                <c:pt idx="3837">
                  <c:v>0.76759999999999995</c:v>
                </c:pt>
                <c:pt idx="3838">
                  <c:v>0.76780000000000004</c:v>
                </c:pt>
                <c:pt idx="3839">
                  <c:v>0.76800000000000002</c:v>
                </c:pt>
                <c:pt idx="3840">
                  <c:v>0.76819999999999999</c:v>
                </c:pt>
                <c:pt idx="3841">
                  <c:v>0.76839999999999997</c:v>
                </c:pt>
                <c:pt idx="3842">
                  <c:v>0.76859999999999995</c:v>
                </c:pt>
                <c:pt idx="3843">
                  <c:v>0.76880000000000004</c:v>
                </c:pt>
                <c:pt idx="3844">
                  <c:v>0.76900000000000002</c:v>
                </c:pt>
                <c:pt idx="3845">
                  <c:v>0.76919999999999999</c:v>
                </c:pt>
                <c:pt idx="3846">
                  <c:v>0.76939999999999997</c:v>
                </c:pt>
                <c:pt idx="3847">
                  <c:v>0.76959999999999995</c:v>
                </c:pt>
                <c:pt idx="3848">
                  <c:v>0.76980000000000004</c:v>
                </c:pt>
                <c:pt idx="3849">
                  <c:v>0.77</c:v>
                </c:pt>
                <c:pt idx="3850">
                  <c:v>0.7702</c:v>
                </c:pt>
                <c:pt idx="3851">
                  <c:v>0.77039999999999997</c:v>
                </c:pt>
                <c:pt idx="3852">
                  <c:v>0.77059999999999995</c:v>
                </c:pt>
                <c:pt idx="3853">
                  <c:v>0.77080000000000004</c:v>
                </c:pt>
                <c:pt idx="3854">
                  <c:v>0.77100000000000002</c:v>
                </c:pt>
                <c:pt idx="3855">
                  <c:v>0.7712</c:v>
                </c:pt>
                <c:pt idx="3856">
                  <c:v>0.77139999999999997</c:v>
                </c:pt>
                <c:pt idx="3857">
                  <c:v>0.77159999999999995</c:v>
                </c:pt>
                <c:pt idx="3858">
                  <c:v>0.77180000000000004</c:v>
                </c:pt>
                <c:pt idx="3859">
                  <c:v>0.77200000000000002</c:v>
                </c:pt>
                <c:pt idx="3860">
                  <c:v>0.7722</c:v>
                </c:pt>
                <c:pt idx="3861">
                  <c:v>0.77239999999999998</c:v>
                </c:pt>
                <c:pt idx="3862">
                  <c:v>0.77259999999999995</c:v>
                </c:pt>
                <c:pt idx="3863">
                  <c:v>0.77280000000000004</c:v>
                </c:pt>
                <c:pt idx="3864">
                  <c:v>0.77300000000000002</c:v>
                </c:pt>
                <c:pt idx="3865">
                  <c:v>0.7732</c:v>
                </c:pt>
                <c:pt idx="3866">
                  <c:v>0.77339999999999998</c:v>
                </c:pt>
                <c:pt idx="3867">
                  <c:v>0.77359999999999995</c:v>
                </c:pt>
                <c:pt idx="3868">
                  <c:v>0.77380000000000004</c:v>
                </c:pt>
                <c:pt idx="3869">
                  <c:v>0.77400000000000002</c:v>
                </c:pt>
                <c:pt idx="3870">
                  <c:v>0.7742</c:v>
                </c:pt>
                <c:pt idx="3871">
                  <c:v>0.77439999999999998</c:v>
                </c:pt>
                <c:pt idx="3872">
                  <c:v>0.77459999999999996</c:v>
                </c:pt>
                <c:pt idx="3873">
                  <c:v>0.77480000000000004</c:v>
                </c:pt>
                <c:pt idx="3874">
                  <c:v>0.77500000000000002</c:v>
                </c:pt>
                <c:pt idx="3875">
                  <c:v>0.7752</c:v>
                </c:pt>
                <c:pt idx="3876">
                  <c:v>0.77539999999999998</c:v>
                </c:pt>
                <c:pt idx="3877">
                  <c:v>0.77559999999999996</c:v>
                </c:pt>
                <c:pt idx="3878">
                  <c:v>0.77580000000000005</c:v>
                </c:pt>
                <c:pt idx="3879">
                  <c:v>0.77600000000000002</c:v>
                </c:pt>
                <c:pt idx="3880">
                  <c:v>0.7762</c:v>
                </c:pt>
                <c:pt idx="3881">
                  <c:v>0.77639999999999998</c:v>
                </c:pt>
                <c:pt idx="3882">
                  <c:v>0.77659999999999996</c:v>
                </c:pt>
                <c:pt idx="3883">
                  <c:v>0.77680000000000005</c:v>
                </c:pt>
                <c:pt idx="3884">
                  <c:v>0.77700000000000002</c:v>
                </c:pt>
                <c:pt idx="3885">
                  <c:v>0.7772</c:v>
                </c:pt>
                <c:pt idx="3886">
                  <c:v>0.77739999999999998</c:v>
                </c:pt>
                <c:pt idx="3887">
                  <c:v>0.77759999999999996</c:v>
                </c:pt>
                <c:pt idx="3888">
                  <c:v>0.77780000000000005</c:v>
                </c:pt>
                <c:pt idx="3889">
                  <c:v>0.77800000000000002</c:v>
                </c:pt>
                <c:pt idx="3890">
                  <c:v>0.7782</c:v>
                </c:pt>
                <c:pt idx="3891">
                  <c:v>0.77839999999999998</c:v>
                </c:pt>
                <c:pt idx="3892">
                  <c:v>0.77859999999999996</c:v>
                </c:pt>
                <c:pt idx="3893">
                  <c:v>0.77880000000000005</c:v>
                </c:pt>
                <c:pt idx="3894">
                  <c:v>0.77900000000000003</c:v>
                </c:pt>
                <c:pt idx="3895">
                  <c:v>0.7792</c:v>
                </c:pt>
                <c:pt idx="3896">
                  <c:v>0.77939999999999998</c:v>
                </c:pt>
                <c:pt idx="3897">
                  <c:v>0.77959999999999996</c:v>
                </c:pt>
                <c:pt idx="3898">
                  <c:v>0.77980000000000005</c:v>
                </c:pt>
                <c:pt idx="3899">
                  <c:v>0.78</c:v>
                </c:pt>
                <c:pt idx="3900">
                  <c:v>0.7802</c:v>
                </c:pt>
                <c:pt idx="3901">
                  <c:v>0.78039999999999998</c:v>
                </c:pt>
                <c:pt idx="3902">
                  <c:v>0.78059999999999996</c:v>
                </c:pt>
                <c:pt idx="3903">
                  <c:v>0.78080000000000005</c:v>
                </c:pt>
                <c:pt idx="3904">
                  <c:v>0.78100000000000003</c:v>
                </c:pt>
                <c:pt idx="3905">
                  <c:v>0.78120000000000001</c:v>
                </c:pt>
                <c:pt idx="3906">
                  <c:v>0.78139999999999998</c:v>
                </c:pt>
                <c:pt idx="3907">
                  <c:v>0.78159999999999996</c:v>
                </c:pt>
                <c:pt idx="3908">
                  <c:v>0.78180000000000005</c:v>
                </c:pt>
                <c:pt idx="3909">
                  <c:v>0.78200000000000003</c:v>
                </c:pt>
                <c:pt idx="3910">
                  <c:v>0.78220000000000001</c:v>
                </c:pt>
                <c:pt idx="3911">
                  <c:v>0.78239999999999998</c:v>
                </c:pt>
                <c:pt idx="3912">
                  <c:v>0.78259999999999996</c:v>
                </c:pt>
                <c:pt idx="3913">
                  <c:v>0.78280000000000005</c:v>
                </c:pt>
                <c:pt idx="3914">
                  <c:v>0.78300000000000003</c:v>
                </c:pt>
                <c:pt idx="3915">
                  <c:v>0.78320000000000001</c:v>
                </c:pt>
                <c:pt idx="3916">
                  <c:v>0.78339999999999999</c:v>
                </c:pt>
                <c:pt idx="3917">
                  <c:v>0.78359999999999996</c:v>
                </c:pt>
                <c:pt idx="3918">
                  <c:v>0.78380000000000005</c:v>
                </c:pt>
                <c:pt idx="3919">
                  <c:v>0.78400000000000003</c:v>
                </c:pt>
                <c:pt idx="3920">
                  <c:v>0.78420000000000001</c:v>
                </c:pt>
                <c:pt idx="3921">
                  <c:v>0.78439999999999999</c:v>
                </c:pt>
                <c:pt idx="3922">
                  <c:v>0.78459999999999996</c:v>
                </c:pt>
                <c:pt idx="3923">
                  <c:v>0.78480000000000005</c:v>
                </c:pt>
                <c:pt idx="3924">
                  <c:v>0.78500000000000003</c:v>
                </c:pt>
                <c:pt idx="3925">
                  <c:v>0.78520000000000001</c:v>
                </c:pt>
                <c:pt idx="3926">
                  <c:v>0.78539999999999999</c:v>
                </c:pt>
                <c:pt idx="3927">
                  <c:v>0.78559999999999997</c:v>
                </c:pt>
                <c:pt idx="3928">
                  <c:v>0.78580000000000005</c:v>
                </c:pt>
                <c:pt idx="3929">
                  <c:v>0.78600000000000003</c:v>
                </c:pt>
                <c:pt idx="3930">
                  <c:v>0.78620000000000001</c:v>
                </c:pt>
                <c:pt idx="3931">
                  <c:v>0.78639999999999999</c:v>
                </c:pt>
                <c:pt idx="3932">
                  <c:v>0.78659999999999997</c:v>
                </c:pt>
                <c:pt idx="3933">
                  <c:v>0.78680000000000005</c:v>
                </c:pt>
                <c:pt idx="3934">
                  <c:v>0.78700000000000003</c:v>
                </c:pt>
                <c:pt idx="3935">
                  <c:v>0.78720000000000001</c:v>
                </c:pt>
                <c:pt idx="3936">
                  <c:v>0.78739999999999999</c:v>
                </c:pt>
                <c:pt idx="3937">
                  <c:v>0.78759999999999997</c:v>
                </c:pt>
                <c:pt idx="3938">
                  <c:v>0.78779999999999994</c:v>
                </c:pt>
                <c:pt idx="3939">
                  <c:v>0.78800000000000003</c:v>
                </c:pt>
                <c:pt idx="3940">
                  <c:v>0.78820000000000001</c:v>
                </c:pt>
                <c:pt idx="3941">
                  <c:v>0.78839999999999999</c:v>
                </c:pt>
                <c:pt idx="3942">
                  <c:v>0.78859999999999997</c:v>
                </c:pt>
                <c:pt idx="3943">
                  <c:v>0.78879999999999995</c:v>
                </c:pt>
                <c:pt idx="3944">
                  <c:v>0.78900000000000003</c:v>
                </c:pt>
                <c:pt idx="3945">
                  <c:v>0.78920000000000001</c:v>
                </c:pt>
                <c:pt idx="3946">
                  <c:v>0.78939999999999999</c:v>
                </c:pt>
                <c:pt idx="3947">
                  <c:v>0.78959999999999997</c:v>
                </c:pt>
                <c:pt idx="3948">
                  <c:v>0.78979999999999995</c:v>
                </c:pt>
                <c:pt idx="3949">
                  <c:v>0.79</c:v>
                </c:pt>
                <c:pt idx="3950">
                  <c:v>0.79020000000000001</c:v>
                </c:pt>
                <c:pt idx="3951">
                  <c:v>0.79039999999999999</c:v>
                </c:pt>
                <c:pt idx="3952">
                  <c:v>0.79059999999999997</c:v>
                </c:pt>
                <c:pt idx="3953">
                  <c:v>0.79079999999999995</c:v>
                </c:pt>
                <c:pt idx="3954">
                  <c:v>0.79100000000000004</c:v>
                </c:pt>
                <c:pt idx="3955">
                  <c:v>0.79120000000000001</c:v>
                </c:pt>
                <c:pt idx="3956">
                  <c:v>0.79139999999999999</c:v>
                </c:pt>
                <c:pt idx="3957">
                  <c:v>0.79159999999999997</c:v>
                </c:pt>
                <c:pt idx="3958">
                  <c:v>0.79179999999999995</c:v>
                </c:pt>
                <c:pt idx="3959">
                  <c:v>0.79200000000000004</c:v>
                </c:pt>
                <c:pt idx="3960">
                  <c:v>0.79220000000000002</c:v>
                </c:pt>
                <c:pt idx="3961">
                  <c:v>0.79239999999999999</c:v>
                </c:pt>
                <c:pt idx="3962">
                  <c:v>0.79259999999999997</c:v>
                </c:pt>
                <c:pt idx="3963">
                  <c:v>0.79279999999999995</c:v>
                </c:pt>
                <c:pt idx="3964">
                  <c:v>0.79300000000000004</c:v>
                </c:pt>
                <c:pt idx="3965">
                  <c:v>0.79320000000000002</c:v>
                </c:pt>
                <c:pt idx="3966">
                  <c:v>0.79339999999999999</c:v>
                </c:pt>
                <c:pt idx="3967">
                  <c:v>0.79359999999999997</c:v>
                </c:pt>
                <c:pt idx="3968">
                  <c:v>0.79379999999999995</c:v>
                </c:pt>
                <c:pt idx="3969">
                  <c:v>0.79400000000000004</c:v>
                </c:pt>
                <c:pt idx="3970">
                  <c:v>0.79420000000000002</c:v>
                </c:pt>
                <c:pt idx="3971">
                  <c:v>0.7944</c:v>
                </c:pt>
                <c:pt idx="3972">
                  <c:v>0.79459999999999997</c:v>
                </c:pt>
                <c:pt idx="3973">
                  <c:v>0.79479999999999995</c:v>
                </c:pt>
                <c:pt idx="3974">
                  <c:v>0.79500000000000004</c:v>
                </c:pt>
                <c:pt idx="3975">
                  <c:v>0.79520000000000002</c:v>
                </c:pt>
                <c:pt idx="3976">
                  <c:v>0.7954</c:v>
                </c:pt>
                <c:pt idx="3977">
                  <c:v>0.79559999999999997</c:v>
                </c:pt>
                <c:pt idx="3978">
                  <c:v>0.79579999999999995</c:v>
                </c:pt>
                <c:pt idx="3979">
                  <c:v>0.79600000000000004</c:v>
                </c:pt>
                <c:pt idx="3980">
                  <c:v>0.79620000000000002</c:v>
                </c:pt>
                <c:pt idx="3981">
                  <c:v>0.7964</c:v>
                </c:pt>
                <c:pt idx="3982">
                  <c:v>0.79659999999999997</c:v>
                </c:pt>
                <c:pt idx="3983">
                  <c:v>0.79679999999999995</c:v>
                </c:pt>
                <c:pt idx="3984">
                  <c:v>0.79700000000000004</c:v>
                </c:pt>
                <c:pt idx="3985">
                  <c:v>0.79720000000000002</c:v>
                </c:pt>
                <c:pt idx="3986">
                  <c:v>0.7974</c:v>
                </c:pt>
                <c:pt idx="3987">
                  <c:v>0.79759999999999998</c:v>
                </c:pt>
                <c:pt idx="3988">
                  <c:v>0.79779999999999995</c:v>
                </c:pt>
                <c:pt idx="3989">
                  <c:v>0.79800000000000004</c:v>
                </c:pt>
                <c:pt idx="3990">
                  <c:v>0.79820000000000002</c:v>
                </c:pt>
                <c:pt idx="3991">
                  <c:v>0.7984</c:v>
                </c:pt>
                <c:pt idx="3992">
                  <c:v>0.79859999999999998</c:v>
                </c:pt>
                <c:pt idx="3993">
                  <c:v>0.79879999999999995</c:v>
                </c:pt>
                <c:pt idx="3994">
                  <c:v>0.79900000000000004</c:v>
                </c:pt>
                <c:pt idx="3995">
                  <c:v>0.79920000000000002</c:v>
                </c:pt>
                <c:pt idx="3996">
                  <c:v>0.7994</c:v>
                </c:pt>
                <c:pt idx="3997">
                  <c:v>0.79959999999999998</c:v>
                </c:pt>
                <c:pt idx="3998">
                  <c:v>0.79979999999999996</c:v>
                </c:pt>
                <c:pt idx="3999">
                  <c:v>0.8</c:v>
                </c:pt>
                <c:pt idx="4000">
                  <c:v>0.80020000000000002</c:v>
                </c:pt>
                <c:pt idx="4001">
                  <c:v>0.8004</c:v>
                </c:pt>
                <c:pt idx="4002">
                  <c:v>0.80059999999999998</c:v>
                </c:pt>
                <c:pt idx="4003">
                  <c:v>0.80079999999999996</c:v>
                </c:pt>
                <c:pt idx="4004">
                  <c:v>0.80100000000000005</c:v>
                </c:pt>
                <c:pt idx="4005">
                  <c:v>0.80120000000000002</c:v>
                </c:pt>
                <c:pt idx="4006">
                  <c:v>0.8014</c:v>
                </c:pt>
                <c:pt idx="4007">
                  <c:v>0.80159999999999998</c:v>
                </c:pt>
                <c:pt idx="4008">
                  <c:v>0.80179999999999996</c:v>
                </c:pt>
                <c:pt idx="4009">
                  <c:v>0.80200000000000005</c:v>
                </c:pt>
                <c:pt idx="4010">
                  <c:v>0.80220000000000002</c:v>
                </c:pt>
                <c:pt idx="4011">
                  <c:v>0.8024</c:v>
                </c:pt>
                <c:pt idx="4012">
                  <c:v>0.80259999999999998</c:v>
                </c:pt>
                <c:pt idx="4013">
                  <c:v>0.80279999999999996</c:v>
                </c:pt>
                <c:pt idx="4014">
                  <c:v>0.80300000000000005</c:v>
                </c:pt>
                <c:pt idx="4015">
                  <c:v>0.80320000000000003</c:v>
                </c:pt>
                <c:pt idx="4016">
                  <c:v>0.8034</c:v>
                </c:pt>
                <c:pt idx="4017">
                  <c:v>0.80359999999999998</c:v>
                </c:pt>
                <c:pt idx="4018">
                  <c:v>0.80379999999999996</c:v>
                </c:pt>
                <c:pt idx="4019">
                  <c:v>0.80400000000000005</c:v>
                </c:pt>
                <c:pt idx="4020">
                  <c:v>0.80420000000000003</c:v>
                </c:pt>
                <c:pt idx="4021">
                  <c:v>0.8044</c:v>
                </c:pt>
                <c:pt idx="4022">
                  <c:v>0.80459999999999998</c:v>
                </c:pt>
                <c:pt idx="4023">
                  <c:v>0.80479999999999996</c:v>
                </c:pt>
                <c:pt idx="4024">
                  <c:v>0.80500000000000005</c:v>
                </c:pt>
                <c:pt idx="4025">
                  <c:v>0.80520000000000003</c:v>
                </c:pt>
                <c:pt idx="4026">
                  <c:v>0.8054</c:v>
                </c:pt>
                <c:pt idx="4027">
                  <c:v>0.80559999999999998</c:v>
                </c:pt>
                <c:pt idx="4028">
                  <c:v>0.80579999999999996</c:v>
                </c:pt>
                <c:pt idx="4029">
                  <c:v>0.80600000000000005</c:v>
                </c:pt>
                <c:pt idx="4030">
                  <c:v>0.80620000000000003</c:v>
                </c:pt>
                <c:pt idx="4031">
                  <c:v>0.80640000000000001</c:v>
                </c:pt>
                <c:pt idx="4032">
                  <c:v>0.80659999999999998</c:v>
                </c:pt>
                <c:pt idx="4033">
                  <c:v>0.80679999999999996</c:v>
                </c:pt>
                <c:pt idx="4034">
                  <c:v>0.80700000000000005</c:v>
                </c:pt>
                <c:pt idx="4035">
                  <c:v>0.80720000000000003</c:v>
                </c:pt>
                <c:pt idx="4036">
                  <c:v>0.80740000000000001</c:v>
                </c:pt>
                <c:pt idx="4037">
                  <c:v>0.80759999999999998</c:v>
                </c:pt>
                <c:pt idx="4038">
                  <c:v>0.80779999999999996</c:v>
                </c:pt>
                <c:pt idx="4039">
                  <c:v>0.80800000000000005</c:v>
                </c:pt>
                <c:pt idx="4040">
                  <c:v>0.80820000000000003</c:v>
                </c:pt>
                <c:pt idx="4041">
                  <c:v>0.80840000000000001</c:v>
                </c:pt>
                <c:pt idx="4042">
                  <c:v>0.80859999999999999</c:v>
                </c:pt>
                <c:pt idx="4043">
                  <c:v>0.80879999999999996</c:v>
                </c:pt>
                <c:pt idx="4044">
                  <c:v>0.80900000000000005</c:v>
                </c:pt>
                <c:pt idx="4045">
                  <c:v>0.80920000000000003</c:v>
                </c:pt>
                <c:pt idx="4046">
                  <c:v>0.80940000000000001</c:v>
                </c:pt>
                <c:pt idx="4047">
                  <c:v>0.80959999999999999</c:v>
                </c:pt>
                <c:pt idx="4048">
                  <c:v>0.80979999999999996</c:v>
                </c:pt>
                <c:pt idx="4049">
                  <c:v>0.81</c:v>
                </c:pt>
                <c:pt idx="4050">
                  <c:v>0.81020000000000003</c:v>
                </c:pt>
                <c:pt idx="4051">
                  <c:v>0.81040000000000001</c:v>
                </c:pt>
                <c:pt idx="4052">
                  <c:v>0.81059999999999999</c:v>
                </c:pt>
                <c:pt idx="4053">
                  <c:v>0.81079999999999997</c:v>
                </c:pt>
                <c:pt idx="4054">
                  <c:v>0.81100000000000005</c:v>
                </c:pt>
                <c:pt idx="4055">
                  <c:v>0.81120000000000003</c:v>
                </c:pt>
                <c:pt idx="4056">
                  <c:v>0.81140000000000001</c:v>
                </c:pt>
                <c:pt idx="4057">
                  <c:v>0.81159999999999999</c:v>
                </c:pt>
                <c:pt idx="4058">
                  <c:v>0.81179999999999997</c:v>
                </c:pt>
                <c:pt idx="4059">
                  <c:v>0.81200000000000006</c:v>
                </c:pt>
                <c:pt idx="4060">
                  <c:v>0.81220000000000003</c:v>
                </c:pt>
                <c:pt idx="4061">
                  <c:v>0.81240000000000001</c:v>
                </c:pt>
                <c:pt idx="4062">
                  <c:v>0.81259999999999999</c:v>
                </c:pt>
                <c:pt idx="4063">
                  <c:v>0.81279999999999997</c:v>
                </c:pt>
                <c:pt idx="4064">
                  <c:v>0.81299999999999994</c:v>
                </c:pt>
                <c:pt idx="4065">
                  <c:v>0.81320000000000003</c:v>
                </c:pt>
                <c:pt idx="4066">
                  <c:v>0.81340000000000001</c:v>
                </c:pt>
                <c:pt idx="4067">
                  <c:v>0.81359999999999999</c:v>
                </c:pt>
                <c:pt idx="4068">
                  <c:v>0.81379999999999997</c:v>
                </c:pt>
                <c:pt idx="4069">
                  <c:v>0.81399999999999995</c:v>
                </c:pt>
                <c:pt idx="4070">
                  <c:v>0.81420000000000003</c:v>
                </c:pt>
                <c:pt idx="4071">
                  <c:v>0.81440000000000001</c:v>
                </c:pt>
                <c:pt idx="4072">
                  <c:v>0.81459999999999999</c:v>
                </c:pt>
                <c:pt idx="4073">
                  <c:v>0.81479999999999997</c:v>
                </c:pt>
                <c:pt idx="4074">
                  <c:v>0.81499999999999995</c:v>
                </c:pt>
                <c:pt idx="4075">
                  <c:v>0.81520000000000004</c:v>
                </c:pt>
                <c:pt idx="4076">
                  <c:v>0.81540000000000001</c:v>
                </c:pt>
                <c:pt idx="4077">
                  <c:v>0.81559999999999999</c:v>
                </c:pt>
                <c:pt idx="4078">
                  <c:v>0.81579999999999997</c:v>
                </c:pt>
                <c:pt idx="4079">
                  <c:v>0.81599999999999995</c:v>
                </c:pt>
                <c:pt idx="4080">
                  <c:v>0.81620000000000004</c:v>
                </c:pt>
                <c:pt idx="4081">
                  <c:v>0.81640000000000001</c:v>
                </c:pt>
                <c:pt idx="4082">
                  <c:v>0.81659999999999999</c:v>
                </c:pt>
                <c:pt idx="4083">
                  <c:v>0.81679999999999997</c:v>
                </c:pt>
                <c:pt idx="4084">
                  <c:v>0.81699999999999995</c:v>
                </c:pt>
                <c:pt idx="4085">
                  <c:v>0.81720000000000004</c:v>
                </c:pt>
                <c:pt idx="4086">
                  <c:v>0.81740000000000002</c:v>
                </c:pt>
                <c:pt idx="4087">
                  <c:v>0.81759999999999999</c:v>
                </c:pt>
                <c:pt idx="4088">
                  <c:v>0.81779999999999997</c:v>
                </c:pt>
                <c:pt idx="4089">
                  <c:v>0.81799999999999995</c:v>
                </c:pt>
                <c:pt idx="4090">
                  <c:v>0.81820000000000004</c:v>
                </c:pt>
                <c:pt idx="4091">
                  <c:v>0.81840000000000002</c:v>
                </c:pt>
                <c:pt idx="4092">
                  <c:v>0.81859999999999999</c:v>
                </c:pt>
                <c:pt idx="4093">
                  <c:v>0.81879999999999997</c:v>
                </c:pt>
                <c:pt idx="4094">
                  <c:v>0.81899999999999995</c:v>
                </c:pt>
                <c:pt idx="4095">
                  <c:v>0.81920000000000004</c:v>
                </c:pt>
                <c:pt idx="4096">
                  <c:v>0.81940000000000002</c:v>
                </c:pt>
                <c:pt idx="4097">
                  <c:v>0.8196</c:v>
                </c:pt>
                <c:pt idx="4098">
                  <c:v>0.81979999999999997</c:v>
                </c:pt>
                <c:pt idx="4099">
                  <c:v>0.82</c:v>
                </c:pt>
                <c:pt idx="4100">
                  <c:v>0.82020000000000004</c:v>
                </c:pt>
                <c:pt idx="4101">
                  <c:v>0.82040000000000002</c:v>
                </c:pt>
                <c:pt idx="4102">
                  <c:v>0.8206</c:v>
                </c:pt>
                <c:pt idx="4103">
                  <c:v>0.82079999999999997</c:v>
                </c:pt>
                <c:pt idx="4104">
                  <c:v>0.82099999999999995</c:v>
                </c:pt>
                <c:pt idx="4105">
                  <c:v>0.82120000000000004</c:v>
                </c:pt>
                <c:pt idx="4106">
                  <c:v>0.82140000000000002</c:v>
                </c:pt>
                <c:pt idx="4107">
                  <c:v>0.8216</c:v>
                </c:pt>
                <c:pt idx="4108">
                  <c:v>0.82179999999999997</c:v>
                </c:pt>
                <c:pt idx="4109">
                  <c:v>0.82199999999999995</c:v>
                </c:pt>
                <c:pt idx="4110">
                  <c:v>0.82220000000000004</c:v>
                </c:pt>
                <c:pt idx="4111">
                  <c:v>0.82240000000000002</c:v>
                </c:pt>
                <c:pt idx="4112">
                  <c:v>0.8226</c:v>
                </c:pt>
                <c:pt idx="4113">
                  <c:v>0.82279999999999998</c:v>
                </c:pt>
                <c:pt idx="4114">
                  <c:v>0.82299999999999995</c:v>
                </c:pt>
                <c:pt idx="4115">
                  <c:v>0.82320000000000004</c:v>
                </c:pt>
                <c:pt idx="4116">
                  <c:v>0.82340000000000002</c:v>
                </c:pt>
                <c:pt idx="4117">
                  <c:v>0.8236</c:v>
                </c:pt>
                <c:pt idx="4118">
                  <c:v>0.82379999999999998</c:v>
                </c:pt>
                <c:pt idx="4119">
                  <c:v>0.82399999999999995</c:v>
                </c:pt>
                <c:pt idx="4120">
                  <c:v>0.82420000000000004</c:v>
                </c:pt>
                <c:pt idx="4121">
                  <c:v>0.82440000000000002</c:v>
                </c:pt>
                <c:pt idx="4122">
                  <c:v>0.8246</c:v>
                </c:pt>
                <c:pt idx="4123">
                  <c:v>0.82479999999999998</c:v>
                </c:pt>
                <c:pt idx="4124">
                  <c:v>0.82499999999999996</c:v>
                </c:pt>
                <c:pt idx="4125">
                  <c:v>0.82520000000000004</c:v>
                </c:pt>
                <c:pt idx="4126">
                  <c:v>0.82540000000000002</c:v>
                </c:pt>
                <c:pt idx="4127">
                  <c:v>0.8256</c:v>
                </c:pt>
                <c:pt idx="4128">
                  <c:v>0.82579999999999998</c:v>
                </c:pt>
                <c:pt idx="4129">
                  <c:v>0.82599999999999996</c:v>
                </c:pt>
                <c:pt idx="4130">
                  <c:v>0.82620000000000005</c:v>
                </c:pt>
                <c:pt idx="4131">
                  <c:v>0.82640000000000002</c:v>
                </c:pt>
                <c:pt idx="4132">
                  <c:v>0.8266</c:v>
                </c:pt>
                <c:pt idx="4133">
                  <c:v>0.82679999999999998</c:v>
                </c:pt>
                <c:pt idx="4134">
                  <c:v>0.82699999999999996</c:v>
                </c:pt>
                <c:pt idx="4135">
                  <c:v>0.82720000000000005</c:v>
                </c:pt>
                <c:pt idx="4136">
                  <c:v>0.82740000000000002</c:v>
                </c:pt>
                <c:pt idx="4137">
                  <c:v>0.8276</c:v>
                </c:pt>
                <c:pt idx="4138">
                  <c:v>0.82779999999999998</c:v>
                </c:pt>
                <c:pt idx="4139">
                  <c:v>0.82799999999999996</c:v>
                </c:pt>
                <c:pt idx="4140">
                  <c:v>0.82820000000000005</c:v>
                </c:pt>
                <c:pt idx="4141">
                  <c:v>0.82840000000000003</c:v>
                </c:pt>
                <c:pt idx="4142">
                  <c:v>0.8286</c:v>
                </c:pt>
                <c:pt idx="4143">
                  <c:v>0.82879999999999998</c:v>
                </c:pt>
                <c:pt idx="4144">
                  <c:v>0.82899999999999996</c:v>
                </c:pt>
                <c:pt idx="4145">
                  <c:v>0.82920000000000005</c:v>
                </c:pt>
                <c:pt idx="4146">
                  <c:v>0.82940000000000003</c:v>
                </c:pt>
                <c:pt idx="4147">
                  <c:v>0.8296</c:v>
                </c:pt>
                <c:pt idx="4148">
                  <c:v>0.82979999999999998</c:v>
                </c:pt>
                <c:pt idx="4149">
                  <c:v>0.83</c:v>
                </c:pt>
                <c:pt idx="4150">
                  <c:v>0.83020000000000005</c:v>
                </c:pt>
                <c:pt idx="4151">
                  <c:v>0.83040000000000003</c:v>
                </c:pt>
                <c:pt idx="4152">
                  <c:v>0.8306</c:v>
                </c:pt>
                <c:pt idx="4153">
                  <c:v>0.83079999999999998</c:v>
                </c:pt>
                <c:pt idx="4154">
                  <c:v>0.83099999999999996</c:v>
                </c:pt>
                <c:pt idx="4155">
                  <c:v>0.83120000000000005</c:v>
                </c:pt>
                <c:pt idx="4156">
                  <c:v>0.83140000000000003</c:v>
                </c:pt>
                <c:pt idx="4157">
                  <c:v>0.83160000000000001</c:v>
                </c:pt>
                <c:pt idx="4158">
                  <c:v>0.83179999999999998</c:v>
                </c:pt>
                <c:pt idx="4159">
                  <c:v>0.83199999999999996</c:v>
                </c:pt>
                <c:pt idx="4160">
                  <c:v>0.83220000000000005</c:v>
                </c:pt>
                <c:pt idx="4161">
                  <c:v>0.83240000000000003</c:v>
                </c:pt>
                <c:pt idx="4162">
                  <c:v>0.83260000000000001</c:v>
                </c:pt>
                <c:pt idx="4163">
                  <c:v>0.83279999999999998</c:v>
                </c:pt>
                <c:pt idx="4164">
                  <c:v>0.83299999999999996</c:v>
                </c:pt>
                <c:pt idx="4165">
                  <c:v>0.83320000000000005</c:v>
                </c:pt>
                <c:pt idx="4166">
                  <c:v>0.83340000000000003</c:v>
                </c:pt>
                <c:pt idx="4167">
                  <c:v>0.83360000000000001</c:v>
                </c:pt>
                <c:pt idx="4168">
                  <c:v>0.83379999999999999</c:v>
                </c:pt>
                <c:pt idx="4169">
                  <c:v>0.83399999999999996</c:v>
                </c:pt>
                <c:pt idx="4170">
                  <c:v>0.83420000000000005</c:v>
                </c:pt>
                <c:pt idx="4171">
                  <c:v>0.83440000000000003</c:v>
                </c:pt>
                <c:pt idx="4172">
                  <c:v>0.83460000000000001</c:v>
                </c:pt>
                <c:pt idx="4173">
                  <c:v>0.83479999999999999</c:v>
                </c:pt>
                <c:pt idx="4174">
                  <c:v>0.83499999999999996</c:v>
                </c:pt>
                <c:pt idx="4175">
                  <c:v>0.83520000000000005</c:v>
                </c:pt>
                <c:pt idx="4176">
                  <c:v>0.83540000000000003</c:v>
                </c:pt>
                <c:pt idx="4177">
                  <c:v>0.83560000000000001</c:v>
                </c:pt>
                <c:pt idx="4178">
                  <c:v>0.83579999999999999</c:v>
                </c:pt>
                <c:pt idx="4179">
                  <c:v>0.83599999999999997</c:v>
                </c:pt>
                <c:pt idx="4180">
                  <c:v>0.83620000000000005</c:v>
                </c:pt>
                <c:pt idx="4181">
                  <c:v>0.83640000000000003</c:v>
                </c:pt>
                <c:pt idx="4182">
                  <c:v>0.83660000000000001</c:v>
                </c:pt>
                <c:pt idx="4183">
                  <c:v>0.83679999999999999</c:v>
                </c:pt>
                <c:pt idx="4184">
                  <c:v>0.83699999999999997</c:v>
                </c:pt>
                <c:pt idx="4185">
                  <c:v>0.83720000000000006</c:v>
                </c:pt>
                <c:pt idx="4186">
                  <c:v>0.83740000000000003</c:v>
                </c:pt>
                <c:pt idx="4187">
                  <c:v>0.83760000000000001</c:v>
                </c:pt>
                <c:pt idx="4188">
                  <c:v>0.83779999999999999</c:v>
                </c:pt>
                <c:pt idx="4189">
                  <c:v>0.83799999999999997</c:v>
                </c:pt>
                <c:pt idx="4190">
                  <c:v>0.83819999999999995</c:v>
                </c:pt>
                <c:pt idx="4191">
                  <c:v>0.83840000000000003</c:v>
                </c:pt>
                <c:pt idx="4192">
                  <c:v>0.83860000000000001</c:v>
                </c:pt>
                <c:pt idx="4193">
                  <c:v>0.83879999999999999</c:v>
                </c:pt>
                <c:pt idx="4194">
                  <c:v>0.83899999999999997</c:v>
                </c:pt>
                <c:pt idx="4195">
                  <c:v>0.83919999999999995</c:v>
                </c:pt>
                <c:pt idx="4196">
                  <c:v>0.83940000000000003</c:v>
                </c:pt>
                <c:pt idx="4197">
                  <c:v>0.83960000000000001</c:v>
                </c:pt>
                <c:pt idx="4198">
                  <c:v>0.83979999999999999</c:v>
                </c:pt>
                <c:pt idx="4199">
                  <c:v>0.84</c:v>
                </c:pt>
                <c:pt idx="4200">
                  <c:v>0.84019999999999995</c:v>
                </c:pt>
                <c:pt idx="4201">
                  <c:v>0.84040000000000004</c:v>
                </c:pt>
                <c:pt idx="4202">
                  <c:v>0.84060000000000001</c:v>
                </c:pt>
                <c:pt idx="4203">
                  <c:v>0.84079999999999999</c:v>
                </c:pt>
                <c:pt idx="4204">
                  <c:v>0.84099999999999997</c:v>
                </c:pt>
                <c:pt idx="4205">
                  <c:v>0.84119999999999995</c:v>
                </c:pt>
                <c:pt idx="4206">
                  <c:v>0.84140000000000004</c:v>
                </c:pt>
                <c:pt idx="4207">
                  <c:v>0.84160000000000001</c:v>
                </c:pt>
                <c:pt idx="4208">
                  <c:v>0.84179999999999999</c:v>
                </c:pt>
                <c:pt idx="4209">
                  <c:v>0.84199999999999997</c:v>
                </c:pt>
                <c:pt idx="4210">
                  <c:v>0.84219999999999995</c:v>
                </c:pt>
                <c:pt idx="4211">
                  <c:v>0.84240000000000004</c:v>
                </c:pt>
                <c:pt idx="4212">
                  <c:v>0.84260000000000002</c:v>
                </c:pt>
                <c:pt idx="4213">
                  <c:v>0.84279999999999999</c:v>
                </c:pt>
                <c:pt idx="4214">
                  <c:v>0.84299999999999997</c:v>
                </c:pt>
                <c:pt idx="4215">
                  <c:v>0.84319999999999995</c:v>
                </c:pt>
                <c:pt idx="4216">
                  <c:v>0.84340000000000004</c:v>
                </c:pt>
                <c:pt idx="4217">
                  <c:v>0.84360000000000002</c:v>
                </c:pt>
                <c:pt idx="4218">
                  <c:v>0.84379999999999999</c:v>
                </c:pt>
                <c:pt idx="4219">
                  <c:v>0.84399999999999997</c:v>
                </c:pt>
                <c:pt idx="4220">
                  <c:v>0.84419999999999995</c:v>
                </c:pt>
                <c:pt idx="4221">
                  <c:v>0.84440000000000004</c:v>
                </c:pt>
                <c:pt idx="4222">
                  <c:v>0.84460000000000002</c:v>
                </c:pt>
                <c:pt idx="4223">
                  <c:v>0.8448</c:v>
                </c:pt>
                <c:pt idx="4224">
                  <c:v>0.84499999999999997</c:v>
                </c:pt>
                <c:pt idx="4225">
                  <c:v>0.84519999999999995</c:v>
                </c:pt>
                <c:pt idx="4226">
                  <c:v>0.84540000000000004</c:v>
                </c:pt>
                <c:pt idx="4227">
                  <c:v>0.84560000000000002</c:v>
                </c:pt>
                <c:pt idx="4228">
                  <c:v>0.8458</c:v>
                </c:pt>
                <c:pt idx="4229">
                  <c:v>0.84599999999999997</c:v>
                </c:pt>
                <c:pt idx="4230">
                  <c:v>0.84619999999999995</c:v>
                </c:pt>
                <c:pt idx="4231">
                  <c:v>0.84640000000000004</c:v>
                </c:pt>
                <c:pt idx="4232">
                  <c:v>0.84660000000000002</c:v>
                </c:pt>
                <c:pt idx="4233">
                  <c:v>0.8468</c:v>
                </c:pt>
                <c:pt idx="4234">
                  <c:v>0.84699999999999998</c:v>
                </c:pt>
                <c:pt idx="4235">
                  <c:v>0.84719999999999995</c:v>
                </c:pt>
                <c:pt idx="4236">
                  <c:v>0.84740000000000004</c:v>
                </c:pt>
                <c:pt idx="4237">
                  <c:v>0.84760000000000002</c:v>
                </c:pt>
                <c:pt idx="4238">
                  <c:v>0.8478</c:v>
                </c:pt>
                <c:pt idx="4239">
                  <c:v>0.84799999999999998</c:v>
                </c:pt>
                <c:pt idx="4240">
                  <c:v>0.84819999999999995</c:v>
                </c:pt>
                <c:pt idx="4241">
                  <c:v>0.84840000000000004</c:v>
                </c:pt>
                <c:pt idx="4242">
                  <c:v>0.84860000000000002</c:v>
                </c:pt>
                <c:pt idx="4243">
                  <c:v>0.8488</c:v>
                </c:pt>
                <c:pt idx="4244">
                  <c:v>0.84899999999999998</c:v>
                </c:pt>
                <c:pt idx="4245">
                  <c:v>0.84919999999999995</c:v>
                </c:pt>
                <c:pt idx="4246">
                  <c:v>0.84940000000000004</c:v>
                </c:pt>
                <c:pt idx="4247">
                  <c:v>0.84960000000000002</c:v>
                </c:pt>
                <c:pt idx="4248">
                  <c:v>0.8498</c:v>
                </c:pt>
                <c:pt idx="4249">
                  <c:v>0.85</c:v>
                </c:pt>
                <c:pt idx="4250">
                  <c:v>0.85019999999999996</c:v>
                </c:pt>
                <c:pt idx="4251">
                  <c:v>0.85040000000000004</c:v>
                </c:pt>
                <c:pt idx="4252">
                  <c:v>0.85060000000000002</c:v>
                </c:pt>
                <c:pt idx="4253">
                  <c:v>0.8508</c:v>
                </c:pt>
                <c:pt idx="4254">
                  <c:v>0.85099999999999998</c:v>
                </c:pt>
                <c:pt idx="4255">
                  <c:v>0.85119999999999996</c:v>
                </c:pt>
                <c:pt idx="4256">
                  <c:v>0.85140000000000005</c:v>
                </c:pt>
                <c:pt idx="4257">
                  <c:v>0.85160000000000002</c:v>
                </c:pt>
                <c:pt idx="4258">
                  <c:v>0.8518</c:v>
                </c:pt>
                <c:pt idx="4259">
                  <c:v>0.85199999999999998</c:v>
                </c:pt>
                <c:pt idx="4260">
                  <c:v>0.85219999999999996</c:v>
                </c:pt>
                <c:pt idx="4261">
                  <c:v>0.85240000000000005</c:v>
                </c:pt>
                <c:pt idx="4262">
                  <c:v>0.85260000000000002</c:v>
                </c:pt>
                <c:pt idx="4263">
                  <c:v>0.8528</c:v>
                </c:pt>
                <c:pt idx="4264">
                  <c:v>0.85299999999999998</c:v>
                </c:pt>
                <c:pt idx="4265">
                  <c:v>0.85319999999999996</c:v>
                </c:pt>
                <c:pt idx="4266">
                  <c:v>0.85340000000000005</c:v>
                </c:pt>
                <c:pt idx="4267">
                  <c:v>0.85360000000000003</c:v>
                </c:pt>
                <c:pt idx="4268">
                  <c:v>0.8538</c:v>
                </c:pt>
                <c:pt idx="4269">
                  <c:v>0.85399999999999998</c:v>
                </c:pt>
                <c:pt idx="4270">
                  <c:v>0.85419999999999996</c:v>
                </c:pt>
                <c:pt idx="4271">
                  <c:v>0.85440000000000005</c:v>
                </c:pt>
                <c:pt idx="4272">
                  <c:v>0.85460000000000003</c:v>
                </c:pt>
                <c:pt idx="4273">
                  <c:v>0.8548</c:v>
                </c:pt>
                <c:pt idx="4274">
                  <c:v>0.85499999999999998</c:v>
                </c:pt>
                <c:pt idx="4275">
                  <c:v>0.85519999999999996</c:v>
                </c:pt>
                <c:pt idx="4276">
                  <c:v>0.85540000000000005</c:v>
                </c:pt>
                <c:pt idx="4277">
                  <c:v>0.85560000000000003</c:v>
                </c:pt>
                <c:pt idx="4278">
                  <c:v>0.85580000000000001</c:v>
                </c:pt>
                <c:pt idx="4279">
                  <c:v>0.85599999999999998</c:v>
                </c:pt>
                <c:pt idx="4280">
                  <c:v>0.85619999999999996</c:v>
                </c:pt>
                <c:pt idx="4281">
                  <c:v>0.85640000000000005</c:v>
                </c:pt>
                <c:pt idx="4282">
                  <c:v>0.85660000000000003</c:v>
                </c:pt>
                <c:pt idx="4283">
                  <c:v>0.85680000000000001</c:v>
                </c:pt>
                <c:pt idx="4284">
                  <c:v>0.85699999999999998</c:v>
                </c:pt>
                <c:pt idx="4285">
                  <c:v>0.85719999999999996</c:v>
                </c:pt>
                <c:pt idx="4286">
                  <c:v>0.85740000000000005</c:v>
                </c:pt>
                <c:pt idx="4287">
                  <c:v>0.85760000000000003</c:v>
                </c:pt>
                <c:pt idx="4288">
                  <c:v>0.85780000000000001</c:v>
                </c:pt>
                <c:pt idx="4289">
                  <c:v>0.85799999999999998</c:v>
                </c:pt>
                <c:pt idx="4290">
                  <c:v>0.85819999999999996</c:v>
                </c:pt>
                <c:pt idx="4291">
                  <c:v>0.85840000000000005</c:v>
                </c:pt>
                <c:pt idx="4292">
                  <c:v>0.85860000000000003</c:v>
                </c:pt>
                <c:pt idx="4293">
                  <c:v>0.85880000000000001</c:v>
                </c:pt>
                <c:pt idx="4294">
                  <c:v>0.85899999999999999</c:v>
                </c:pt>
                <c:pt idx="4295">
                  <c:v>0.85919999999999996</c:v>
                </c:pt>
                <c:pt idx="4296">
                  <c:v>0.85940000000000005</c:v>
                </c:pt>
                <c:pt idx="4297">
                  <c:v>0.85960000000000003</c:v>
                </c:pt>
                <c:pt idx="4298">
                  <c:v>0.85980000000000001</c:v>
                </c:pt>
                <c:pt idx="4299">
                  <c:v>0.86</c:v>
                </c:pt>
                <c:pt idx="4300">
                  <c:v>0.86019999999999996</c:v>
                </c:pt>
                <c:pt idx="4301">
                  <c:v>0.86040000000000005</c:v>
                </c:pt>
                <c:pt idx="4302">
                  <c:v>0.86060000000000003</c:v>
                </c:pt>
                <c:pt idx="4303">
                  <c:v>0.86080000000000001</c:v>
                </c:pt>
                <c:pt idx="4304">
                  <c:v>0.86099999999999999</c:v>
                </c:pt>
                <c:pt idx="4305">
                  <c:v>0.86119999999999997</c:v>
                </c:pt>
                <c:pt idx="4306">
                  <c:v>0.86140000000000005</c:v>
                </c:pt>
                <c:pt idx="4307">
                  <c:v>0.86160000000000003</c:v>
                </c:pt>
                <c:pt idx="4308">
                  <c:v>0.86180000000000001</c:v>
                </c:pt>
                <c:pt idx="4309">
                  <c:v>0.86199999999999999</c:v>
                </c:pt>
                <c:pt idx="4310">
                  <c:v>0.86219999999999997</c:v>
                </c:pt>
                <c:pt idx="4311">
                  <c:v>0.86240000000000006</c:v>
                </c:pt>
                <c:pt idx="4312">
                  <c:v>0.86260000000000003</c:v>
                </c:pt>
                <c:pt idx="4313">
                  <c:v>0.86280000000000001</c:v>
                </c:pt>
                <c:pt idx="4314">
                  <c:v>0.86299999999999999</c:v>
                </c:pt>
                <c:pt idx="4315">
                  <c:v>0.86319999999999997</c:v>
                </c:pt>
                <c:pt idx="4316">
                  <c:v>0.86339999999999995</c:v>
                </c:pt>
                <c:pt idx="4317">
                  <c:v>0.86360000000000003</c:v>
                </c:pt>
                <c:pt idx="4318">
                  <c:v>0.86380000000000001</c:v>
                </c:pt>
                <c:pt idx="4319">
                  <c:v>0.86399999999999999</c:v>
                </c:pt>
                <c:pt idx="4320">
                  <c:v>0.86419999999999997</c:v>
                </c:pt>
                <c:pt idx="4321">
                  <c:v>0.86439999999999995</c:v>
                </c:pt>
                <c:pt idx="4322">
                  <c:v>0.86460000000000004</c:v>
                </c:pt>
                <c:pt idx="4323">
                  <c:v>0.86480000000000001</c:v>
                </c:pt>
                <c:pt idx="4324">
                  <c:v>0.86499999999999999</c:v>
                </c:pt>
                <c:pt idx="4325">
                  <c:v>0.86519999999999997</c:v>
                </c:pt>
                <c:pt idx="4326">
                  <c:v>0.86539999999999995</c:v>
                </c:pt>
                <c:pt idx="4327">
                  <c:v>0.86560000000000004</c:v>
                </c:pt>
                <c:pt idx="4328">
                  <c:v>0.86580000000000001</c:v>
                </c:pt>
                <c:pt idx="4329">
                  <c:v>0.86599999999999999</c:v>
                </c:pt>
                <c:pt idx="4330">
                  <c:v>0.86619999999999997</c:v>
                </c:pt>
                <c:pt idx="4331">
                  <c:v>0.86639999999999995</c:v>
                </c:pt>
                <c:pt idx="4332">
                  <c:v>0.86660000000000004</c:v>
                </c:pt>
                <c:pt idx="4333">
                  <c:v>0.86680000000000001</c:v>
                </c:pt>
                <c:pt idx="4334">
                  <c:v>0.86699999999999999</c:v>
                </c:pt>
                <c:pt idx="4335">
                  <c:v>0.86719999999999997</c:v>
                </c:pt>
                <c:pt idx="4336">
                  <c:v>0.86739999999999995</c:v>
                </c:pt>
                <c:pt idx="4337">
                  <c:v>0.86760000000000004</c:v>
                </c:pt>
                <c:pt idx="4338">
                  <c:v>0.86780000000000002</c:v>
                </c:pt>
                <c:pt idx="4339">
                  <c:v>0.86799999999999999</c:v>
                </c:pt>
                <c:pt idx="4340">
                  <c:v>0.86819999999999997</c:v>
                </c:pt>
                <c:pt idx="4341">
                  <c:v>0.86839999999999995</c:v>
                </c:pt>
                <c:pt idx="4342">
                  <c:v>0.86860000000000004</c:v>
                </c:pt>
                <c:pt idx="4343">
                  <c:v>0.86880000000000002</c:v>
                </c:pt>
                <c:pt idx="4344">
                  <c:v>0.86899999999999999</c:v>
                </c:pt>
                <c:pt idx="4345">
                  <c:v>0.86919999999999997</c:v>
                </c:pt>
                <c:pt idx="4346">
                  <c:v>0.86939999999999995</c:v>
                </c:pt>
                <c:pt idx="4347">
                  <c:v>0.86960000000000004</c:v>
                </c:pt>
                <c:pt idx="4348">
                  <c:v>0.86980000000000002</c:v>
                </c:pt>
                <c:pt idx="4349">
                  <c:v>0.87</c:v>
                </c:pt>
                <c:pt idx="4350">
                  <c:v>0.87019999999999997</c:v>
                </c:pt>
                <c:pt idx="4351">
                  <c:v>0.87039999999999995</c:v>
                </c:pt>
                <c:pt idx="4352">
                  <c:v>0.87060000000000004</c:v>
                </c:pt>
                <c:pt idx="4353">
                  <c:v>0.87080000000000002</c:v>
                </c:pt>
                <c:pt idx="4354">
                  <c:v>0.871</c:v>
                </c:pt>
                <c:pt idx="4355">
                  <c:v>0.87119999999999997</c:v>
                </c:pt>
                <c:pt idx="4356">
                  <c:v>0.87139999999999995</c:v>
                </c:pt>
                <c:pt idx="4357">
                  <c:v>0.87160000000000004</c:v>
                </c:pt>
                <c:pt idx="4358">
                  <c:v>0.87180000000000002</c:v>
                </c:pt>
                <c:pt idx="4359">
                  <c:v>0.872</c:v>
                </c:pt>
                <c:pt idx="4360">
                  <c:v>0.87219999999999998</c:v>
                </c:pt>
                <c:pt idx="4361">
                  <c:v>0.87239999999999995</c:v>
                </c:pt>
                <c:pt idx="4362">
                  <c:v>0.87260000000000004</c:v>
                </c:pt>
                <c:pt idx="4363">
                  <c:v>0.87280000000000002</c:v>
                </c:pt>
                <c:pt idx="4364">
                  <c:v>0.873</c:v>
                </c:pt>
                <c:pt idx="4365">
                  <c:v>0.87319999999999998</c:v>
                </c:pt>
                <c:pt idx="4366">
                  <c:v>0.87339999999999995</c:v>
                </c:pt>
                <c:pt idx="4367">
                  <c:v>0.87360000000000004</c:v>
                </c:pt>
                <c:pt idx="4368">
                  <c:v>0.87380000000000002</c:v>
                </c:pt>
                <c:pt idx="4369">
                  <c:v>0.874</c:v>
                </c:pt>
                <c:pt idx="4370">
                  <c:v>0.87419999999999998</c:v>
                </c:pt>
                <c:pt idx="4371">
                  <c:v>0.87439999999999996</c:v>
                </c:pt>
                <c:pt idx="4372">
                  <c:v>0.87460000000000004</c:v>
                </c:pt>
                <c:pt idx="4373">
                  <c:v>0.87480000000000002</c:v>
                </c:pt>
                <c:pt idx="4374">
                  <c:v>0.875</c:v>
                </c:pt>
                <c:pt idx="4375">
                  <c:v>0.87519999999999998</c:v>
                </c:pt>
                <c:pt idx="4376">
                  <c:v>0.87539999999999996</c:v>
                </c:pt>
                <c:pt idx="4377">
                  <c:v>0.87560000000000004</c:v>
                </c:pt>
                <c:pt idx="4378">
                  <c:v>0.87580000000000002</c:v>
                </c:pt>
                <c:pt idx="4379">
                  <c:v>0.876</c:v>
                </c:pt>
                <c:pt idx="4380">
                  <c:v>0.87619999999999998</c:v>
                </c:pt>
                <c:pt idx="4381">
                  <c:v>0.87639999999999996</c:v>
                </c:pt>
                <c:pt idx="4382">
                  <c:v>0.87660000000000005</c:v>
                </c:pt>
                <c:pt idx="4383">
                  <c:v>0.87680000000000002</c:v>
                </c:pt>
                <c:pt idx="4384">
                  <c:v>0.877</c:v>
                </c:pt>
                <c:pt idx="4385">
                  <c:v>0.87719999999999998</c:v>
                </c:pt>
                <c:pt idx="4386">
                  <c:v>0.87739999999999996</c:v>
                </c:pt>
                <c:pt idx="4387">
                  <c:v>0.87760000000000005</c:v>
                </c:pt>
                <c:pt idx="4388">
                  <c:v>0.87780000000000002</c:v>
                </c:pt>
                <c:pt idx="4389">
                  <c:v>0.878</c:v>
                </c:pt>
                <c:pt idx="4390">
                  <c:v>0.87819999999999998</c:v>
                </c:pt>
                <c:pt idx="4391">
                  <c:v>0.87839999999999996</c:v>
                </c:pt>
                <c:pt idx="4392">
                  <c:v>0.87860000000000005</c:v>
                </c:pt>
                <c:pt idx="4393">
                  <c:v>0.87880000000000003</c:v>
                </c:pt>
                <c:pt idx="4394">
                  <c:v>0.879</c:v>
                </c:pt>
                <c:pt idx="4395">
                  <c:v>0.87919999999999998</c:v>
                </c:pt>
                <c:pt idx="4396">
                  <c:v>0.87939999999999996</c:v>
                </c:pt>
                <c:pt idx="4397">
                  <c:v>0.87960000000000005</c:v>
                </c:pt>
                <c:pt idx="4398">
                  <c:v>0.87980000000000003</c:v>
                </c:pt>
                <c:pt idx="4399">
                  <c:v>0.88</c:v>
                </c:pt>
                <c:pt idx="4400">
                  <c:v>0.88019999999999998</c:v>
                </c:pt>
                <c:pt idx="4401">
                  <c:v>0.88039999999999996</c:v>
                </c:pt>
                <c:pt idx="4402">
                  <c:v>0.88060000000000005</c:v>
                </c:pt>
                <c:pt idx="4403">
                  <c:v>0.88080000000000003</c:v>
                </c:pt>
                <c:pt idx="4404">
                  <c:v>0.88100000000000001</c:v>
                </c:pt>
                <c:pt idx="4405">
                  <c:v>0.88119999999999998</c:v>
                </c:pt>
                <c:pt idx="4406">
                  <c:v>0.88139999999999996</c:v>
                </c:pt>
                <c:pt idx="4407">
                  <c:v>0.88160000000000005</c:v>
                </c:pt>
                <c:pt idx="4408">
                  <c:v>0.88180000000000003</c:v>
                </c:pt>
                <c:pt idx="4409">
                  <c:v>0.88200000000000001</c:v>
                </c:pt>
                <c:pt idx="4410">
                  <c:v>0.88219999999999998</c:v>
                </c:pt>
                <c:pt idx="4411">
                  <c:v>0.88239999999999996</c:v>
                </c:pt>
                <c:pt idx="4412">
                  <c:v>0.88260000000000005</c:v>
                </c:pt>
                <c:pt idx="4413">
                  <c:v>0.88280000000000003</c:v>
                </c:pt>
                <c:pt idx="4414">
                  <c:v>0.88300000000000001</c:v>
                </c:pt>
                <c:pt idx="4415">
                  <c:v>0.88319999999999999</c:v>
                </c:pt>
                <c:pt idx="4416">
                  <c:v>0.88339999999999996</c:v>
                </c:pt>
                <c:pt idx="4417">
                  <c:v>0.88360000000000005</c:v>
                </c:pt>
                <c:pt idx="4418">
                  <c:v>0.88380000000000003</c:v>
                </c:pt>
                <c:pt idx="4419">
                  <c:v>0.88400000000000001</c:v>
                </c:pt>
                <c:pt idx="4420">
                  <c:v>0.88419999999999999</c:v>
                </c:pt>
                <c:pt idx="4421">
                  <c:v>0.88439999999999996</c:v>
                </c:pt>
                <c:pt idx="4422">
                  <c:v>0.88460000000000005</c:v>
                </c:pt>
                <c:pt idx="4423">
                  <c:v>0.88480000000000003</c:v>
                </c:pt>
                <c:pt idx="4424">
                  <c:v>0.88500000000000001</c:v>
                </c:pt>
                <c:pt idx="4425">
                  <c:v>0.88519999999999999</c:v>
                </c:pt>
                <c:pt idx="4426">
                  <c:v>0.88539999999999996</c:v>
                </c:pt>
                <c:pt idx="4427">
                  <c:v>0.88560000000000005</c:v>
                </c:pt>
                <c:pt idx="4428">
                  <c:v>0.88580000000000003</c:v>
                </c:pt>
                <c:pt idx="4429">
                  <c:v>0.88600000000000001</c:v>
                </c:pt>
                <c:pt idx="4430">
                  <c:v>0.88619999999999999</c:v>
                </c:pt>
                <c:pt idx="4431">
                  <c:v>0.88639999999999997</c:v>
                </c:pt>
                <c:pt idx="4432">
                  <c:v>0.88660000000000005</c:v>
                </c:pt>
                <c:pt idx="4433">
                  <c:v>0.88680000000000003</c:v>
                </c:pt>
                <c:pt idx="4434">
                  <c:v>0.88700000000000001</c:v>
                </c:pt>
                <c:pt idx="4435">
                  <c:v>0.88719999999999999</c:v>
                </c:pt>
                <c:pt idx="4436">
                  <c:v>0.88739999999999997</c:v>
                </c:pt>
                <c:pt idx="4437">
                  <c:v>0.88759999999999994</c:v>
                </c:pt>
                <c:pt idx="4438">
                  <c:v>0.88780000000000003</c:v>
                </c:pt>
                <c:pt idx="4439">
                  <c:v>0.88800000000000001</c:v>
                </c:pt>
                <c:pt idx="4440">
                  <c:v>0.88819999999999999</c:v>
                </c:pt>
                <c:pt idx="4441">
                  <c:v>0.88839999999999997</c:v>
                </c:pt>
                <c:pt idx="4442">
                  <c:v>0.88859999999999995</c:v>
                </c:pt>
                <c:pt idx="4443">
                  <c:v>0.88880000000000003</c:v>
                </c:pt>
                <c:pt idx="4444">
                  <c:v>0.88900000000000001</c:v>
                </c:pt>
                <c:pt idx="4445">
                  <c:v>0.88919999999999999</c:v>
                </c:pt>
                <c:pt idx="4446">
                  <c:v>0.88939999999999997</c:v>
                </c:pt>
                <c:pt idx="4447">
                  <c:v>0.88959999999999995</c:v>
                </c:pt>
                <c:pt idx="4448">
                  <c:v>0.88980000000000004</c:v>
                </c:pt>
                <c:pt idx="4449">
                  <c:v>0.89</c:v>
                </c:pt>
                <c:pt idx="4450">
                  <c:v>0.89019999999999999</c:v>
                </c:pt>
                <c:pt idx="4451">
                  <c:v>0.89039999999999997</c:v>
                </c:pt>
                <c:pt idx="4452">
                  <c:v>0.89059999999999995</c:v>
                </c:pt>
                <c:pt idx="4453">
                  <c:v>0.89080000000000004</c:v>
                </c:pt>
                <c:pt idx="4454">
                  <c:v>0.89100000000000001</c:v>
                </c:pt>
                <c:pt idx="4455">
                  <c:v>0.89119999999999999</c:v>
                </c:pt>
                <c:pt idx="4456">
                  <c:v>0.89139999999999997</c:v>
                </c:pt>
                <c:pt idx="4457">
                  <c:v>0.89159999999999995</c:v>
                </c:pt>
                <c:pt idx="4458">
                  <c:v>0.89180000000000004</c:v>
                </c:pt>
                <c:pt idx="4459">
                  <c:v>0.89200000000000002</c:v>
                </c:pt>
                <c:pt idx="4460">
                  <c:v>0.89219999999999999</c:v>
                </c:pt>
                <c:pt idx="4461">
                  <c:v>0.89239999999999997</c:v>
                </c:pt>
                <c:pt idx="4462">
                  <c:v>0.89259999999999995</c:v>
                </c:pt>
                <c:pt idx="4463">
                  <c:v>0.89280000000000004</c:v>
                </c:pt>
                <c:pt idx="4464">
                  <c:v>0.89300000000000002</c:v>
                </c:pt>
                <c:pt idx="4465">
                  <c:v>0.89319999999999999</c:v>
                </c:pt>
                <c:pt idx="4466">
                  <c:v>0.89339999999999997</c:v>
                </c:pt>
                <c:pt idx="4467">
                  <c:v>0.89359999999999995</c:v>
                </c:pt>
                <c:pt idx="4468">
                  <c:v>0.89380000000000004</c:v>
                </c:pt>
                <c:pt idx="4469">
                  <c:v>0.89400000000000002</c:v>
                </c:pt>
                <c:pt idx="4470">
                  <c:v>0.89419999999999999</c:v>
                </c:pt>
                <c:pt idx="4471">
                  <c:v>0.89439999999999997</c:v>
                </c:pt>
                <c:pt idx="4472">
                  <c:v>0.89459999999999995</c:v>
                </c:pt>
                <c:pt idx="4473">
                  <c:v>0.89480000000000004</c:v>
                </c:pt>
                <c:pt idx="4474">
                  <c:v>0.89500000000000002</c:v>
                </c:pt>
                <c:pt idx="4475">
                  <c:v>0.8952</c:v>
                </c:pt>
                <c:pt idx="4476">
                  <c:v>0.89539999999999997</c:v>
                </c:pt>
                <c:pt idx="4477">
                  <c:v>0.89559999999999995</c:v>
                </c:pt>
                <c:pt idx="4478">
                  <c:v>0.89580000000000004</c:v>
                </c:pt>
                <c:pt idx="4479">
                  <c:v>0.89600000000000002</c:v>
                </c:pt>
                <c:pt idx="4480">
                  <c:v>0.8962</c:v>
                </c:pt>
                <c:pt idx="4481">
                  <c:v>0.89639999999999997</c:v>
                </c:pt>
                <c:pt idx="4482">
                  <c:v>0.89659999999999995</c:v>
                </c:pt>
                <c:pt idx="4483">
                  <c:v>0.89680000000000004</c:v>
                </c:pt>
                <c:pt idx="4484">
                  <c:v>0.89700000000000002</c:v>
                </c:pt>
                <c:pt idx="4485">
                  <c:v>0.8972</c:v>
                </c:pt>
                <c:pt idx="4486">
                  <c:v>0.89739999999999998</c:v>
                </c:pt>
                <c:pt idx="4487">
                  <c:v>0.89759999999999995</c:v>
                </c:pt>
                <c:pt idx="4488">
                  <c:v>0.89780000000000004</c:v>
                </c:pt>
                <c:pt idx="4489">
                  <c:v>0.89800000000000002</c:v>
                </c:pt>
                <c:pt idx="4490">
                  <c:v>0.8982</c:v>
                </c:pt>
                <c:pt idx="4491">
                  <c:v>0.89839999999999998</c:v>
                </c:pt>
                <c:pt idx="4492">
                  <c:v>0.89859999999999995</c:v>
                </c:pt>
                <c:pt idx="4493">
                  <c:v>0.89880000000000004</c:v>
                </c:pt>
                <c:pt idx="4494">
                  <c:v>0.89900000000000002</c:v>
                </c:pt>
                <c:pt idx="4495">
                  <c:v>0.8992</c:v>
                </c:pt>
                <c:pt idx="4496">
                  <c:v>0.89939999999999998</c:v>
                </c:pt>
                <c:pt idx="4497">
                  <c:v>0.89959999999999996</c:v>
                </c:pt>
                <c:pt idx="4498">
                  <c:v>0.89980000000000004</c:v>
                </c:pt>
                <c:pt idx="4499">
                  <c:v>0.9</c:v>
                </c:pt>
                <c:pt idx="4500">
                  <c:v>0.9002</c:v>
                </c:pt>
                <c:pt idx="4501">
                  <c:v>0.90039999999999998</c:v>
                </c:pt>
                <c:pt idx="4502">
                  <c:v>0.90059999999999996</c:v>
                </c:pt>
                <c:pt idx="4503">
                  <c:v>0.90080000000000005</c:v>
                </c:pt>
                <c:pt idx="4504">
                  <c:v>0.90100000000000002</c:v>
                </c:pt>
                <c:pt idx="4505">
                  <c:v>0.9012</c:v>
                </c:pt>
                <c:pt idx="4506">
                  <c:v>0.90139999999999998</c:v>
                </c:pt>
                <c:pt idx="4507">
                  <c:v>0.90159999999999996</c:v>
                </c:pt>
                <c:pt idx="4508">
                  <c:v>0.90180000000000005</c:v>
                </c:pt>
                <c:pt idx="4509">
                  <c:v>0.90200000000000002</c:v>
                </c:pt>
                <c:pt idx="4510">
                  <c:v>0.9022</c:v>
                </c:pt>
                <c:pt idx="4511">
                  <c:v>0.90239999999999998</c:v>
                </c:pt>
                <c:pt idx="4512">
                  <c:v>0.90259999999999996</c:v>
                </c:pt>
                <c:pt idx="4513">
                  <c:v>0.90280000000000005</c:v>
                </c:pt>
                <c:pt idx="4514">
                  <c:v>0.90300000000000002</c:v>
                </c:pt>
                <c:pt idx="4515">
                  <c:v>0.9032</c:v>
                </c:pt>
                <c:pt idx="4516">
                  <c:v>0.90339999999999998</c:v>
                </c:pt>
                <c:pt idx="4517">
                  <c:v>0.90359999999999996</c:v>
                </c:pt>
                <c:pt idx="4518">
                  <c:v>0.90380000000000005</c:v>
                </c:pt>
                <c:pt idx="4519">
                  <c:v>0.90400000000000003</c:v>
                </c:pt>
                <c:pt idx="4520">
                  <c:v>0.9042</c:v>
                </c:pt>
                <c:pt idx="4521">
                  <c:v>0.90439999999999998</c:v>
                </c:pt>
                <c:pt idx="4522">
                  <c:v>0.90459999999999996</c:v>
                </c:pt>
                <c:pt idx="4523">
                  <c:v>0.90480000000000005</c:v>
                </c:pt>
                <c:pt idx="4524">
                  <c:v>0.90500000000000003</c:v>
                </c:pt>
                <c:pt idx="4525">
                  <c:v>0.9052</c:v>
                </c:pt>
                <c:pt idx="4526">
                  <c:v>0.90539999999999998</c:v>
                </c:pt>
                <c:pt idx="4527">
                  <c:v>0.90559999999999996</c:v>
                </c:pt>
                <c:pt idx="4528">
                  <c:v>0.90580000000000005</c:v>
                </c:pt>
                <c:pt idx="4529">
                  <c:v>0.90600000000000003</c:v>
                </c:pt>
                <c:pt idx="4530">
                  <c:v>0.90620000000000001</c:v>
                </c:pt>
                <c:pt idx="4531">
                  <c:v>0.90639999999999998</c:v>
                </c:pt>
                <c:pt idx="4532">
                  <c:v>0.90659999999999996</c:v>
                </c:pt>
                <c:pt idx="4533">
                  <c:v>0.90680000000000005</c:v>
                </c:pt>
                <c:pt idx="4534">
                  <c:v>0.90700000000000003</c:v>
                </c:pt>
                <c:pt idx="4535">
                  <c:v>0.90720000000000001</c:v>
                </c:pt>
                <c:pt idx="4536">
                  <c:v>0.90739999999999998</c:v>
                </c:pt>
                <c:pt idx="4537">
                  <c:v>0.90759999999999996</c:v>
                </c:pt>
                <c:pt idx="4538">
                  <c:v>0.90780000000000005</c:v>
                </c:pt>
                <c:pt idx="4539">
                  <c:v>0.90800000000000003</c:v>
                </c:pt>
                <c:pt idx="4540">
                  <c:v>0.90820000000000001</c:v>
                </c:pt>
                <c:pt idx="4541">
                  <c:v>0.90839999999999999</c:v>
                </c:pt>
                <c:pt idx="4542">
                  <c:v>0.90859999999999996</c:v>
                </c:pt>
                <c:pt idx="4543">
                  <c:v>0.90880000000000005</c:v>
                </c:pt>
                <c:pt idx="4544">
                  <c:v>0.90900000000000003</c:v>
                </c:pt>
                <c:pt idx="4545">
                  <c:v>0.90920000000000001</c:v>
                </c:pt>
                <c:pt idx="4546">
                  <c:v>0.90939999999999999</c:v>
                </c:pt>
                <c:pt idx="4547">
                  <c:v>0.90959999999999996</c:v>
                </c:pt>
                <c:pt idx="4548">
                  <c:v>0.90980000000000005</c:v>
                </c:pt>
                <c:pt idx="4549">
                  <c:v>0.91</c:v>
                </c:pt>
                <c:pt idx="4550">
                  <c:v>0.91020000000000001</c:v>
                </c:pt>
                <c:pt idx="4551">
                  <c:v>0.91039999999999999</c:v>
                </c:pt>
                <c:pt idx="4552">
                  <c:v>0.91059999999999997</c:v>
                </c:pt>
                <c:pt idx="4553">
                  <c:v>0.91080000000000005</c:v>
                </c:pt>
                <c:pt idx="4554">
                  <c:v>0.91100000000000003</c:v>
                </c:pt>
                <c:pt idx="4555">
                  <c:v>0.91120000000000001</c:v>
                </c:pt>
                <c:pt idx="4556">
                  <c:v>0.91139999999999999</c:v>
                </c:pt>
                <c:pt idx="4557">
                  <c:v>0.91159999999999997</c:v>
                </c:pt>
                <c:pt idx="4558">
                  <c:v>0.91180000000000005</c:v>
                </c:pt>
                <c:pt idx="4559">
                  <c:v>0.91200000000000003</c:v>
                </c:pt>
                <c:pt idx="4560">
                  <c:v>0.91220000000000001</c:v>
                </c:pt>
                <c:pt idx="4561">
                  <c:v>0.91239999999999999</c:v>
                </c:pt>
                <c:pt idx="4562">
                  <c:v>0.91259999999999997</c:v>
                </c:pt>
                <c:pt idx="4563">
                  <c:v>0.91279999999999994</c:v>
                </c:pt>
                <c:pt idx="4564">
                  <c:v>0.91300000000000003</c:v>
                </c:pt>
                <c:pt idx="4565">
                  <c:v>0.91320000000000001</c:v>
                </c:pt>
                <c:pt idx="4566">
                  <c:v>0.91339999999999999</c:v>
                </c:pt>
                <c:pt idx="4567">
                  <c:v>0.91359999999999997</c:v>
                </c:pt>
                <c:pt idx="4568">
                  <c:v>0.91379999999999995</c:v>
                </c:pt>
                <c:pt idx="4569">
                  <c:v>0.91400000000000003</c:v>
                </c:pt>
                <c:pt idx="4570">
                  <c:v>0.91420000000000001</c:v>
                </c:pt>
                <c:pt idx="4571">
                  <c:v>0.91439999999999999</c:v>
                </c:pt>
                <c:pt idx="4572">
                  <c:v>0.91459999999999997</c:v>
                </c:pt>
                <c:pt idx="4573">
                  <c:v>0.91479999999999995</c:v>
                </c:pt>
                <c:pt idx="4574">
                  <c:v>0.91500000000000004</c:v>
                </c:pt>
                <c:pt idx="4575">
                  <c:v>0.91520000000000001</c:v>
                </c:pt>
                <c:pt idx="4576">
                  <c:v>0.91539999999999999</c:v>
                </c:pt>
                <c:pt idx="4577">
                  <c:v>0.91559999999999997</c:v>
                </c:pt>
                <c:pt idx="4578">
                  <c:v>0.91579999999999995</c:v>
                </c:pt>
                <c:pt idx="4579">
                  <c:v>0.91600000000000004</c:v>
                </c:pt>
                <c:pt idx="4580">
                  <c:v>0.91620000000000001</c:v>
                </c:pt>
                <c:pt idx="4581">
                  <c:v>0.91639999999999999</c:v>
                </c:pt>
                <c:pt idx="4582">
                  <c:v>0.91659999999999997</c:v>
                </c:pt>
                <c:pt idx="4583">
                  <c:v>0.91679999999999995</c:v>
                </c:pt>
                <c:pt idx="4584">
                  <c:v>0.91700000000000004</c:v>
                </c:pt>
                <c:pt idx="4585">
                  <c:v>0.91720000000000002</c:v>
                </c:pt>
                <c:pt idx="4586">
                  <c:v>0.91739999999999999</c:v>
                </c:pt>
                <c:pt idx="4587">
                  <c:v>0.91759999999999997</c:v>
                </c:pt>
                <c:pt idx="4588">
                  <c:v>0.91779999999999995</c:v>
                </c:pt>
                <c:pt idx="4589">
                  <c:v>0.91800000000000004</c:v>
                </c:pt>
                <c:pt idx="4590">
                  <c:v>0.91820000000000002</c:v>
                </c:pt>
                <c:pt idx="4591">
                  <c:v>0.91839999999999999</c:v>
                </c:pt>
                <c:pt idx="4592">
                  <c:v>0.91859999999999997</c:v>
                </c:pt>
                <c:pt idx="4593">
                  <c:v>0.91879999999999995</c:v>
                </c:pt>
                <c:pt idx="4594">
                  <c:v>0.91900000000000004</c:v>
                </c:pt>
                <c:pt idx="4595">
                  <c:v>0.91920000000000002</c:v>
                </c:pt>
                <c:pt idx="4596">
                  <c:v>0.9194</c:v>
                </c:pt>
                <c:pt idx="4597">
                  <c:v>0.91959999999999997</c:v>
                </c:pt>
                <c:pt idx="4598">
                  <c:v>0.91979999999999995</c:v>
                </c:pt>
                <c:pt idx="4599">
                  <c:v>0.92</c:v>
                </c:pt>
                <c:pt idx="4600">
                  <c:v>0.92020000000000002</c:v>
                </c:pt>
                <c:pt idx="4601">
                  <c:v>0.9204</c:v>
                </c:pt>
                <c:pt idx="4602">
                  <c:v>0.92059999999999997</c:v>
                </c:pt>
                <c:pt idx="4603">
                  <c:v>0.92079999999999995</c:v>
                </c:pt>
                <c:pt idx="4604">
                  <c:v>0.92100000000000004</c:v>
                </c:pt>
                <c:pt idx="4605">
                  <c:v>0.92120000000000002</c:v>
                </c:pt>
                <c:pt idx="4606">
                  <c:v>0.9214</c:v>
                </c:pt>
                <c:pt idx="4607">
                  <c:v>0.92159999999999997</c:v>
                </c:pt>
                <c:pt idx="4608">
                  <c:v>0.92179999999999995</c:v>
                </c:pt>
                <c:pt idx="4609">
                  <c:v>0.92200000000000004</c:v>
                </c:pt>
                <c:pt idx="4610">
                  <c:v>0.92220000000000002</c:v>
                </c:pt>
                <c:pt idx="4611">
                  <c:v>0.9224</c:v>
                </c:pt>
                <c:pt idx="4612">
                  <c:v>0.92259999999999998</c:v>
                </c:pt>
                <c:pt idx="4613">
                  <c:v>0.92279999999999995</c:v>
                </c:pt>
                <c:pt idx="4614">
                  <c:v>0.92300000000000004</c:v>
                </c:pt>
                <c:pt idx="4615">
                  <c:v>0.92320000000000002</c:v>
                </c:pt>
                <c:pt idx="4616">
                  <c:v>0.9234</c:v>
                </c:pt>
                <c:pt idx="4617">
                  <c:v>0.92359999999999998</c:v>
                </c:pt>
                <c:pt idx="4618">
                  <c:v>0.92379999999999995</c:v>
                </c:pt>
                <c:pt idx="4619">
                  <c:v>0.92400000000000004</c:v>
                </c:pt>
                <c:pt idx="4620">
                  <c:v>0.92420000000000002</c:v>
                </c:pt>
                <c:pt idx="4621">
                  <c:v>0.9244</c:v>
                </c:pt>
                <c:pt idx="4622">
                  <c:v>0.92459999999999998</c:v>
                </c:pt>
                <c:pt idx="4623">
                  <c:v>0.92479999999999996</c:v>
                </c:pt>
                <c:pt idx="4624">
                  <c:v>0.92500000000000004</c:v>
                </c:pt>
                <c:pt idx="4625">
                  <c:v>0.92520000000000002</c:v>
                </c:pt>
                <c:pt idx="4626">
                  <c:v>0.9254</c:v>
                </c:pt>
                <c:pt idx="4627">
                  <c:v>0.92559999999999998</c:v>
                </c:pt>
                <c:pt idx="4628">
                  <c:v>0.92579999999999996</c:v>
                </c:pt>
                <c:pt idx="4629">
                  <c:v>0.92600000000000005</c:v>
                </c:pt>
                <c:pt idx="4630">
                  <c:v>0.92620000000000002</c:v>
                </c:pt>
                <c:pt idx="4631">
                  <c:v>0.9264</c:v>
                </c:pt>
                <c:pt idx="4632">
                  <c:v>0.92659999999999998</c:v>
                </c:pt>
                <c:pt idx="4633">
                  <c:v>0.92679999999999996</c:v>
                </c:pt>
                <c:pt idx="4634">
                  <c:v>0.92700000000000005</c:v>
                </c:pt>
                <c:pt idx="4635">
                  <c:v>0.92720000000000002</c:v>
                </c:pt>
                <c:pt idx="4636">
                  <c:v>0.9274</c:v>
                </c:pt>
                <c:pt idx="4637">
                  <c:v>0.92759999999999998</c:v>
                </c:pt>
                <c:pt idx="4638">
                  <c:v>0.92779999999999996</c:v>
                </c:pt>
                <c:pt idx="4639">
                  <c:v>0.92800000000000005</c:v>
                </c:pt>
                <c:pt idx="4640">
                  <c:v>0.92820000000000003</c:v>
                </c:pt>
                <c:pt idx="4641">
                  <c:v>0.9284</c:v>
                </c:pt>
                <c:pt idx="4642">
                  <c:v>0.92859999999999998</c:v>
                </c:pt>
                <c:pt idx="4643">
                  <c:v>0.92879999999999996</c:v>
                </c:pt>
                <c:pt idx="4644">
                  <c:v>0.92900000000000005</c:v>
                </c:pt>
                <c:pt idx="4645">
                  <c:v>0.92920000000000003</c:v>
                </c:pt>
                <c:pt idx="4646">
                  <c:v>0.9294</c:v>
                </c:pt>
                <c:pt idx="4647">
                  <c:v>0.92959999999999998</c:v>
                </c:pt>
                <c:pt idx="4648">
                  <c:v>0.92979999999999996</c:v>
                </c:pt>
                <c:pt idx="4649">
                  <c:v>0.93</c:v>
                </c:pt>
                <c:pt idx="4650">
                  <c:v>0.93020000000000003</c:v>
                </c:pt>
                <c:pt idx="4651">
                  <c:v>0.9304</c:v>
                </c:pt>
                <c:pt idx="4652">
                  <c:v>0.93059999999999998</c:v>
                </c:pt>
                <c:pt idx="4653">
                  <c:v>0.93079999999999996</c:v>
                </c:pt>
                <c:pt idx="4654">
                  <c:v>0.93100000000000005</c:v>
                </c:pt>
                <c:pt idx="4655">
                  <c:v>0.93120000000000003</c:v>
                </c:pt>
                <c:pt idx="4656">
                  <c:v>0.93140000000000001</c:v>
                </c:pt>
                <c:pt idx="4657">
                  <c:v>0.93159999999999998</c:v>
                </c:pt>
                <c:pt idx="4658">
                  <c:v>0.93179999999999996</c:v>
                </c:pt>
                <c:pt idx="4659">
                  <c:v>0.93200000000000005</c:v>
                </c:pt>
                <c:pt idx="4660">
                  <c:v>0.93220000000000003</c:v>
                </c:pt>
                <c:pt idx="4661">
                  <c:v>0.93240000000000001</c:v>
                </c:pt>
                <c:pt idx="4662">
                  <c:v>0.93259999999999998</c:v>
                </c:pt>
                <c:pt idx="4663">
                  <c:v>0.93279999999999996</c:v>
                </c:pt>
                <c:pt idx="4664">
                  <c:v>0.93300000000000005</c:v>
                </c:pt>
                <c:pt idx="4665">
                  <c:v>0.93320000000000003</c:v>
                </c:pt>
                <c:pt idx="4666">
                  <c:v>0.93340000000000001</c:v>
                </c:pt>
                <c:pt idx="4667">
                  <c:v>0.93359999999999999</c:v>
                </c:pt>
                <c:pt idx="4668">
                  <c:v>0.93379999999999996</c:v>
                </c:pt>
                <c:pt idx="4669">
                  <c:v>0.93400000000000005</c:v>
                </c:pt>
                <c:pt idx="4670">
                  <c:v>0.93420000000000003</c:v>
                </c:pt>
                <c:pt idx="4671">
                  <c:v>0.93440000000000001</c:v>
                </c:pt>
                <c:pt idx="4672">
                  <c:v>0.93459999999999999</c:v>
                </c:pt>
                <c:pt idx="4673">
                  <c:v>0.93479999999999996</c:v>
                </c:pt>
                <c:pt idx="4674">
                  <c:v>0.93500000000000005</c:v>
                </c:pt>
                <c:pt idx="4675">
                  <c:v>0.93520000000000003</c:v>
                </c:pt>
                <c:pt idx="4676">
                  <c:v>0.93540000000000001</c:v>
                </c:pt>
                <c:pt idx="4677">
                  <c:v>0.93559999999999999</c:v>
                </c:pt>
                <c:pt idx="4678">
                  <c:v>0.93579999999999997</c:v>
                </c:pt>
                <c:pt idx="4679">
                  <c:v>0.93600000000000005</c:v>
                </c:pt>
                <c:pt idx="4680">
                  <c:v>0.93620000000000003</c:v>
                </c:pt>
                <c:pt idx="4681">
                  <c:v>0.93640000000000001</c:v>
                </c:pt>
                <c:pt idx="4682">
                  <c:v>0.93659999999999999</c:v>
                </c:pt>
                <c:pt idx="4683">
                  <c:v>0.93679999999999997</c:v>
                </c:pt>
                <c:pt idx="4684">
                  <c:v>0.93700000000000006</c:v>
                </c:pt>
                <c:pt idx="4685">
                  <c:v>0.93720000000000003</c:v>
                </c:pt>
                <c:pt idx="4686">
                  <c:v>0.93740000000000001</c:v>
                </c:pt>
                <c:pt idx="4687">
                  <c:v>0.93759999999999999</c:v>
                </c:pt>
                <c:pt idx="4688">
                  <c:v>0.93779999999999997</c:v>
                </c:pt>
                <c:pt idx="4689">
                  <c:v>0.93799999999999994</c:v>
                </c:pt>
                <c:pt idx="4690">
                  <c:v>0.93820000000000003</c:v>
                </c:pt>
                <c:pt idx="4691">
                  <c:v>0.93840000000000001</c:v>
                </c:pt>
                <c:pt idx="4692">
                  <c:v>0.93859999999999999</c:v>
                </c:pt>
                <c:pt idx="4693">
                  <c:v>0.93879999999999997</c:v>
                </c:pt>
                <c:pt idx="4694">
                  <c:v>0.93899999999999995</c:v>
                </c:pt>
                <c:pt idx="4695">
                  <c:v>0.93920000000000003</c:v>
                </c:pt>
                <c:pt idx="4696">
                  <c:v>0.93940000000000001</c:v>
                </c:pt>
                <c:pt idx="4697">
                  <c:v>0.93959999999999999</c:v>
                </c:pt>
                <c:pt idx="4698">
                  <c:v>0.93979999999999997</c:v>
                </c:pt>
                <c:pt idx="4699">
                  <c:v>0.94</c:v>
                </c:pt>
                <c:pt idx="4700">
                  <c:v>0.94020000000000004</c:v>
                </c:pt>
                <c:pt idx="4701">
                  <c:v>0.94040000000000001</c:v>
                </c:pt>
                <c:pt idx="4702">
                  <c:v>0.94059999999999999</c:v>
                </c:pt>
                <c:pt idx="4703">
                  <c:v>0.94079999999999997</c:v>
                </c:pt>
                <c:pt idx="4704">
                  <c:v>0.94099999999999995</c:v>
                </c:pt>
                <c:pt idx="4705">
                  <c:v>0.94120000000000004</c:v>
                </c:pt>
                <c:pt idx="4706">
                  <c:v>0.94140000000000001</c:v>
                </c:pt>
                <c:pt idx="4707">
                  <c:v>0.94159999999999999</c:v>
                </c:pt>
                <c:pt idx="4708">
                  <c:v>0.94179999999999997</c:v>
                </c:pt>
                <c:pt idx="4709">
                  <c:v>0.94199999999999995</c:v>
                </c:pt>
                <c:pt idx="4710">
                  <c:v>0.94220000000000004</c:v>
                </c:pt>
                <c:pt idx="4711">
                  <c:v>0.94240000000000002</c:v>
                </c:pt>
                <c:pt idx="4712">
                  <c:v>0.94259999999999999</c:v>
                </c:pt>
                <c:pt idx="4713">
                  <c:v>0.94279999999999997</c:v>
                </c:pt>
                <c:pt idx="4714">
                  <c:v>0.94299999999999995</c:v>
                </c:pt>
                <c:pt idx="4715">
                  <c:v>0.94320000000000004</c:v>
                </c:pt>
                <c:pt idx="4716">
                  <c:v>0.94340000000000002</c:v>
                </c:pt>
                <c:pt idx="4717">
                  <c:v>0.94359999999999999</c:v>
                </c:pt>
                <c:pt idx="4718">
                  <c:v>0.94379999999999997</c:v>
                </c:pt>
                <c:pt idx="4719">
                  <c:v>0.94399999999999995</c:v>
                </c:pt>
                <c:pt idx="4720">
                  <c:v>0.94420000000000004</c:v>
                </c:pt>
                <c:pt idx="4721">
                  <c:v>0.94440000000000002</c:v>
                </c:pt>
                <c:pt idx="4722">
                  <c:v>0.9446</c:v>
                </c:pt>
                <c:pt idx="4723">
                  <c:v>0.94479999999999997</c:v>
                </c:pt>
                <c:pt idx="4724">
                  <c:v>0.94499999999999995</c:v>
                </c:pt>
                <c:pt idx="4725">
                  <c:v>0.94520000000000004</c:v>
                </c:pt>
                <c:pt idx="4726">
                  <c:v>0.94540000000000002</c:v>
                </c:pt>
                <c:pt idx="4727">
                  <c:v>0.9456</c:v>
                </c:pt>
                <c:pt idx="4728">
                  <c:v>0.94579999999999997</c:v>
                </c:pt>
                <c:pt idx="4729">
                  <c:v>0.94599999999999995</c:v>
                </c:pt>
                <c:pt idx="4730">
                  <c:v>0.94620000000000004</c:v>
                </c:pt>
                <c:pt idx="4731">
                  <c:v>0.94640000000000002</c:v>
                </c:pt>
                <c:pt idx="4732">
                  <c:v>0.9466</c:v>
                </c:pt>
                <c:pt idx="4733">
                  <c:v>0.94679999999999997</c:v>
                </c:pt>
                <c:pt idx="4734">
                  <c:v>0.94699999999999995</c:v>
                </c:pt>
                <c:pt idx="4735">
                  <c:v>0.94720000000000004</c:v>
                </c:pt>
                <c:pt idx="4736">
                  <c:v>0.94740000000000002</c:v>
                </c:pt>
                <c:pt idx="4737">
                  <c:v>0.9476</c:v>
                </c:pt>
                <c:pt idx="4738">
                  <c:v>0.94779999999999998</c:v>
                </c:pt>
                <c:pt idx="4739">
                  <c:v>0.94799999999999995</c:v>
                </c:pt>
                <c:pt idx="4740">
                  <c:v>0.94820000000000004</c:v>
                </c:pt>
                <c:pt idx="4741">
                  <c:v>0.94840000000000002</c:v>
                </c:pt>
                <c:pt idx="4742">
                  <c:v>0.9486</c:v>
                </c:pt>
                <c:pt idx="4743">
                  <c:v>0.94879999999999998</c:v>
                </c:pt>
                <c:pt idx="4744">
                  <c:v>0.94899999999999995</c:v>
                </c:pt>
                <c:pt idx="4745">
                  <c:v>0.94920000000000004</c:v>
                </c:pt>
                <c:pt idx="4746">
                  <c:v>0.94940000000000002</c:v>
                </c:pt>
                <c:pt idx="4747">
                  <c:v>0.9496</c:v>
                </c:pt>
                <c:pt idx="4748">
                  <c:v>0.94979999999999998</c:v>
                </c:pt>
                <c:pt idx="4749">
                  <c:v>0.95</c:v>
                </c:pt>
                <c:pt idx="4750">
                  <c:v>0.95020000000000004</c:v>
                </c:pt>
                <c:pt idx="4751">
                  <c:v>0.95040000000000002</c:v>
                </c:pt>
                <c:pt idx="4752">
                  <c:v>0.9506</c:v>
                </c:pt>
                <c:pt idx="4753">
                  <c:v>0.95079999999999998</c:v>
                </c:pt>
                <c:pt idx="4754">
                  <c:v>0.95099999999999996</c:v>
                </c:pt>
                <c:pt idx="4755">
                  <c:v>0.95120000000000005</c:v>
                </c:pt>
                <c:pt idx="4756">
                  <c:v>0.95140000000000002</c:v>
                </c:pt>
                <c:pt idx="4757">
                  <c:v>0.9516</c:v>
                </c:pt>
                <c:pt idx="4758">
                  <c:v>0.95179999999999998</c:v>
                </c:pt>
                <c:pt idx="4759">
                  <c:v>0.95199999999999996</c:v>
                </c:pt>
                <c:pt idx="4760">
                  <c:v>0.95220000000000005</c:v>
                </c:pt>
                <c:pt idx="4761">
                  <c:v>0.95240000000000002</c:v>
                </c:pt>
                <c:pt idx="4762">
                  <c:v>0.9526</c:v>
                </c:pt>
                <c:pt idx="4763">
                  <c:v>0.95279999999999998</c:v>
                </c:pt>
                <c:pt idx="4764">
                  <c:v>0.95299999999999996</c:v>
                </c:pt>
                <c:pt idx="4765">
                  <c:v>0.95320000000000005</c:v>
                </c:pt>
                <c:pt idx="4766">
                  <c:v>0.95340000000000003</c:v>
                </c:pt>
                <c:pt idx="4767">
                  <c:v>0.9536</c:v>
                </c:pt>
                <c:pt idx="4768">
                  <c:v>0.95379999999999998</c:v>
                </c:pt>
                <c:pt idx="4769">
                  <c:v>0.95399999999999996</c:v>
                </c:pt>
                <c:pt idx="4770">
                  <c:v>0.95420000000000005</c:v>
                </c:pt>
                <c:pt idx="4771">
                  <c:v>0.95440000000000003</c:v>
                </c:pt>
                <c:pt idx="4772">
                  <c:v>0.9546</c:v>
                </c:pt>
                <c:pt idx="4773">
                  <c:v>0.95479999999999998</c:v>
                </c:pt>
                <c:pt idx="4774">
                  <c:v>0.95499999999999996</c:v>
                </c:pt>
                <c:pt idx="4775">
                  <c:v>0.95520000000000005</c:v>
                </c:pt>
                <c:pt idx="4776">
                  <c:v>0.95540000000000003</c:v>
                </c:pt>
                <c:pt idx="4777">
                  <c:v>0.9556</c:v>
                </c:pt>
                <c:pt idx="4778">
                  <c:v>0.95579999999999998</c:v>
                </c:pt>
                <c:pt idx="4779">
                  <c:v>0.95599999999999996</c:v>
                </c:pt>
                <c:pt idx="4780">
                  <c:v>0.95620000000000005</c:v>
                </c:pt>
                <c:pt idx="4781">
                  <c:v>0.95640000000000003</c:v>
                </c:pt>
                <c:pt idx="4782">
                  <c:v>0.95660000000000001</c:v>
                </c:pt>
                <c:pt idx="4783">
                  <c:v>0.95679999999999998</c:v>
                </c:pt>
                <c:pt idx="4784">
                  <c:v>0.95699999999999996</c:v>
                </c:pt>
                <c:pt idx="4785">
                  <c:v>0.95720000000000005</c:v>
                </c:pt>
                <c:pt idx="4786">
                  <c:v>0.95740000000000003</c:v>
                </c:pt>
                <c:pt idx="4787">
                  <c:v>0.95760000000000001</c:v>
                </c:pt>
                <c:pt idx="4788">
                  <c:v>0.95779999999999998</c:v>
                </c:pt>
                <c:pt idx="4789">
                  <c:v>0.95799999999999996</c:v>
                </c:pt>
                <c:pt idx="4790">
                  <c:v>0.95820000000000005</c:v>
                </c:pt>
                <c:pt idx="4791">
                  <c:v>0.95840000000000003</c:v>
                </c:pt>
                <c:pt idx="4792">
                  <c:v>0.95860000000000001</c:v>
                </c:pt>
                <c:pt idx="4793">
                  <c:v>0.95879999999999999</c:v>
                </c:pt>
                <c:pt idx="4794">
                  <c:v>0.95899999999999996</c:v>
                </c:pt>
                <c:pt idx="4795">
                  <c:v>0.95920000000000005</c:v>
                </c:pt>
                <c:pt idx="4796">
                  <c:v>0.95940000000000003</c:v>
                </c:pt>
                <c:pt idx="4797">
                  <c:v>0.95960000000000001</c:v>
                </c:pt>
                <c:pt idx="4798">
                  <c:v>0.95979999999999999</c:v>
                </c:pt>
                <c:pt idx="4799">
                  <c:v>0.96</c:v>
                </c:pt>
                <c:pt idx="4800">
                  <c:v>0.96020000000000005</c:v>
                </c:pt>
                <c:pt idx="4801">
                  <c:v>0.96040000000000003</c:v>
                </c:pt>
                <c:pt idx="4802">
                  <c:v>0.96060000000000001</c:v>
                </c:pt>
                <c:pt idx="4803">
                  <c:v>0.96079999999999999</c:v>
                </c:pt>
                <c:pt idx="4804">
                  <c:v>0.96099999999999997</c:v>
                </c:pt>
                <c:pt idx="4805">
                  <c:v>0.96120000000000005</c:v>
                </c:pt>
                <c:pt idx="4806">
                  <c:v>0.96140000000000003</c:v>
                </c:pt>
                <c:pt idx="4807">
                  <c:v>0.96160000000000001</c:v>
                </c:pt>
                <c:pt idx="4808">
                  <c:v>0.96179999999999999</c:v>
                </c:pt>
                <c:pt idx="4809">
                  <c:v>0.96199999999999997</c:v>
                </c:pt>
                <c:pt idx="4810">
                  <c:v>0.96220000000000006</c:v>
                </c:pt>
                <c:pt idx="4811">
                  <c:v>0.96240000000000003</c:v>
                </c:pt>
                <c:pt idx="4812">
                  <c:v>0.96260000000000001</c:v>
                </c:pt>
                <c:pt idx="4813">
                  <c:v>0.96279999999999999</c:v>
                </c:pt>
                <c:pt idx="4814">
                  <c:v>0.96299999999999997</c:v>
                </c:pt>
                <c:pt idx="4815">
                  <c:v>0.96319999999999995</c:v>
                </c:pt>
                <c:pt idx="4816">
                  <c:v>0.96340000000000003</c:v>
                </c:pt>
                <c:pt idx="4817">
                  <c:v>0.96360000000000001</c:v>
                </c:pt>
                <c:pt idx="4818">
                  <c:v>0.96379999999999999</c:v>
                </c:pt>
                <c:pt idx="4819">
                  <c:v>0.96399999999999997</c:v>
                </c:pt>
                <c:pt idx="4820">
                  <c:v>0.96419999999999995</c:v>
                </c:pt>
                <c:pt idx="4821">
                  <c:v>0.96440000000000003</c:v>
                </c:pt>
                <c:pt idx="4822">
                  <c:v>0.96460000000000001</c:v>
                </c:pt>
                <c:pt idx="4823">
                  <c:v>0.96479999999999999</c:v>
                </c:pt>
                <c:pt idx="4824">
                  <c:v>0.96499999999999997</c:v>
                </c:pt>
                <c:pt idx="4825">
                  <c:v>0.96519999999999995</c:v>
                </c:pt>
                <c:pt idx="4826">
                  <c:v>0.96540000000000004</c:v>
                </c:pt>
                <c:pt idx="4827">
                  <c:v>0.96560000000000001</c:v>
                </c:pt>
                <c:pt idx="4828">
                  <c:v>0.96579999999999999</c:v>
                </c:pt>
                <c:pt idx="4829">
                  <c:v>0.96599999999999997</c:v>
                </c:pt>
                <c:pt idx="4830">
                  <c:v>0.96619999999999995</c:v>
                </c:pt>
                <c:pt idx="4831">
                  <c:v>0.96640000000000004</c:v>
                </c:pt>
                <c:pt idx="4832">
                  <c:v>0.96660000000000001</c:v>
                </c:pt>
                <c:pt idx="4833">
                  <c:v>0.96679999999999999</c:v>
                </c:pt>
                <c:pt idx="4834">
                  <c:v>0.96699999999999997</c:v>
                </c:pt>
                <c:pt idx="4835">
                  <c:v>0.96719999999999995</c:v>
                </c:pt>
                <c:pt idx="4836">
                  <c:v>0.96740000000000004</c:v>
                </c:pt>
                <c:pt idx="4837">
                  <c:v>0.96760000000000002</c:v>
                </c:pt>
                <c:pt idx="4838">
                  <c:v>0.96779999999999999</c:v>
                </c:pt>
                <c:pt idx="4839">
                  <c:v>0.96799999999999997</c:v>
                </c:pt>
                <c:pt idx="4840">
                  <c:v>0.96819999999999995</c:v>
                </c:pt>
                <c:pt idx="4841">
                  <c:v>0.96840000000000004</c:v>
                </c:pt>
                <c:pt idx="4842">
                  <c:v>0.96860000000000002</c:v>
                </c:pt>
                <c:pt idx="4843">
                  <c:v>0.96879999999999999</c:v>
                </c:pt>
                <c:pt idx="4844">
                  <c:v>0.96899999999999997</c:v>
                </c:pt>
                <c:pt idx="4845">
                  <c:v>0.96919999999999995</c:v>
                </c:pt>
                <c:pt idx="4846">
                  <c:v>0.96940000000000004</c:v>
                </c:pt>
                <c:pt idx="4847">
                  <c:v>0.96960000000000002</c:v>
                </c:pt>
                <c:pt idx="4848">
                  <c:v>0.9698</c:v>
                </c:pt>
                <c:pt idx="4849">
                  <c:v>0.97</c:v>
                </c:pt>
                <c:pt idx="4850">
                  <c:v>0.97019999999999995</c:v>
                </c:pt>
                <c:pt idx="4851">
                  <c:v>0.97040000000000004</c:v>
                </c:pt>
                <c:pt idx="4852">
                  <c:v>0.97060000000000002</c:v>
                </c:pt>
                <c:pt idx="4853">
                  <c:v>0.9708</c:v>
                </c:pt>
                <c:pt idx="4854">
                  <c:v>0.97099999999999997</c:v>
                </c:pt>
                <c:pt idx="4855">
                  <c:v>0.97119999999999995</c:v>
                </c:pt>
                <c:pt idx="4856">
                  <c:v>0.97140000000000004</c:v>
                </c:pt>
                <c:pt idx="4857">
                  <c:v>0.97160000000000002</c:v>
                </c:pt>
                <c:pt idx="4858">
                  <c:v>0.9718</c:v>
                </c:pt>
                <c:pt idx="4859">
                  <c:v>0.97199999999999998</c:v>
                </c:pt>
                <c:pt idx="4860">
                  <c:v>0.97219999999999995</c:v>
                </c:pt>
                <c:pt idx="4861">
                  <c:v>0.97240000000000004</c:v>
                </c:pt>
                <c:pt idx="4862">
                  <c:v>0.97260000000000002</c:v>
                </c:pt>
                <c:pt idx="4863">
                  <c:v>0.9728</c:v>
                </c:pt>
                <c:pt idx="4864">
                  <c:v>0.97299999999999998</c:v>
                </c:pt>
                <c:pt idx="4865">
                  <c:v>0.97319999999999995</c:v>
                </c:pt>
                <c:pt idx="4866">
                  <c:v>0.97340000000000004</c:v>
                </c:pt>
                <c:pt idx="4867">
                  <c:v>0.97360000000000002</c:v>
                </c:pt>
                <c:pt idx="4868">
                  <c:v>0.9738</c:v>
                </c:pt>
                <c:pt idx="4869">
                  <c:v>0.97399999999999998</c:v>
                </c:pt>
                <c:pt idx="4870">
                  <c:v>0.97419999999999995</c:v>
                </c:pt>
                <c:pt idx="4871">
                  <c:v>0.97440000000000004</c:v>
                </c:pt>
                <c:pt idx="4872">
                  <c:v>0.97460000000000002</c:v>
                </c:pt>
                <c:pt idx="4873">
                  <c:v>0.9748</c:v>
                </c:pt>
                <c:pt idx="4874">
                  <c:v>0.97499999999999998</c:v>
                </c:pt>
                <c:pt idx="4875">
                  <c:v>0.97519999999999996</c:v>
                </c:pt>
                <c:pt idx="4876">
                  <c:v>0.97540000000000004</c:v>
                </c:pt>
                <c:pt idx="4877">
                  <c:v>0.97560000000000002</c:v>
                </c:pt>
                <c:pt idx="4878">
                  <c:v>0.9758</c:v>
                </c:pt>
                <c:pt idx="4879">
                  <c:v>0.97599999999999998</c:v>
                </c:pt>
                <c:pt idx="4880">
                  <c:v>0.97619999999999996</c:v>
                </c:pt>
                <c:pt idx="4881">
                  <c:v>0.97640000000000005</c:v>
                </c:pt>
                <c:pt idx="4882">
                  <c:v>0.97660000000000002</c:v>
                </c:pt>
                <c:pt idx="4883">
                  <c:v>0.9768</c:v>
                </c:pt>
                <c:pt idx="4884">
                  <c:v>0.97699999999999998</c:v>
                </c:pt>
                <c:pt idx="4885">
                  <c:v>0.97719999999999996</c:v>
                </c:pt>
                <c:pt idx="4886">
                  <c:v>0.97740000000000005</c:v>
                </c:pt>
                <c:pt idx="4887">
                  <c:v>0.97760000000000002</c:v>
                </c:pt>
                <c:pt idx="4888">
                  <c:v>0.9778</c:v>
                </c:pt>
                <c:pt idx="4889">
                  <c:v>0.97799999999999998</c:v>
                </c:pt>
                <c:pt idx="4890">
                  <c:v>0.97819999999999996</c:v>
                </c:pt>
                <c:pt idx="4891">
                  <c:v>0.97840000000000005</c:v>
                </c:pt>
                <c:pt idx="4892">
                  <c:v>0.97860000000000003</c:v>
                </c:pt>
                <c:pt idx="4893">
                  <c:v>0.9788</c:v>
                </c:pt>
                <c:pt idx="4894">
                  <c:v>0.97899999999999998</c:v>
                </c:pt>
                <c:pt idx="4895">
                  <c:v>0.97919999999999996</c:v>
                </c:pt>
                <c:pt idx="4896">
                  <c:v>0.97940000000000005</c:v>
                </c:pt>
                <c:pt idx="4897">
                  <c:v>0.97960000000000003</c:v>
                </c:pt>
                <c:pt idx="4898">
                  <c:v>0.9798</c:v>
                </c:pt>
                <c:pt idx="4899">
                  <c:v>0.98</c:v>
                </c:pt>
                <c:pt idx="4900">
                  <c:v>0.98019999999999996</c:v>
                </c:pt>
                <c:pt idx="4901">
                  <c:v>0.98040000000000005</c:v>
                </c:pt>
                <c:pt idx="4902">
                  <c:v>0.98060000000000003</c:v>
                </c:pt>
                <c:pt idx="4903">
                  <c:v>0.98080000000000001</c:v>
                </c:pt>
                <c:pt idx="4904">
                  <c:v>0.98099999999999998</c:v>
                </c:pt>
                <c:pt idx="4905">
                  <c:v>0.98119999999999996</c:v>
                </c:pt>
                <c:pt idx="4906">
                  <c:v>0.98140000000000005</c:v>
                </c:pt>
                <c:pt idx="4907">
                  <c:v>0.98160000000000003</c:v>
                </c:pt>
                <c:pt idx="4908">
                  <c:v>0.98180000000000001</c:v>
                </c:pt>
                <c:pt idx="4909">
                  <c:v>0.98199999999999998</c:v>
                </c:pt>
                <c:pt idx="4910">
                  <c:v>0.98219999999999996</c:v>
                </c:pt>
                <c:pt idx="4911">
                  <c:v>0.98240000000000005</c:v>
                </c:pt>
                <c:pt idx="4912">
                  <c:v>0.98260000000000003</c:v>
                </c:pt>
                <c:pt idx="4913">
                  <c:v>0.98280000000000001</c:v>
                </c:pt>
                <c:pt idx="4914">
                  <c:v>0.98299999999999998</c:v>
                </c:pt>
                <c:pt idx="4915">
                  <c:v>0.98319999999999996</c:v>
                </c:pt>
                <c:pt idx="4916">
                  <c:v>0.98340000000000005</c:v>
                </c:pt>
                <c:pt idx="4917">
                  <c:v>0.98360000000000003</c:v>
                </c:pt>
                <c:pt idx="4918">
                  <c:v>0.98380000000000001</c:v>
                </c:pt>
                <c:pt idx="4919">
                  <c:v>0.98399999999999999</c:v>
                </c:pt>
                <c:pt idx="4920">
                  <c:v>0.98419999999999996</c:v>
                </c:pt>
                <c:pt idx="4921">
                  <c:v>0.98440000000000005</c:v>
                </c:pt>
                <c:pt idx="4922">
                  <c:v>0.98460000000000003</c:v>
                </c:pt>
                <c:pt idx="4923">
                  <c:v>0.98480000000000001</c:v>
                </c:pt>
                <c:pt idx="4924">
                  <c:v>0.98499999999999999</c:v>
                </c:pt>
                <c:pt idx="4925">
                  <c:v>0.98519999999999996</c:v>
                </c:pt>
                <c:pt idx="4926">
                  <c:v>0.98540000000000005</c:v>
                </c:pt>
                <c:pt idx="4927">
                  <c:v>0.98560000000000003</c:v>
                </c:pt>
                <c:pt idx="4928">
                  <c:v>0.98580000000000001</c:v>
                </c:pt>
                <c:pt idx="4929">
                  <c:v>0.98599999999999999</c:v>
                </c:pt>
                <c:pt idx="4930">
                  <c:v>0.98619999999999997</c:v>
                </c:pt>
                <c:pt idx="4931">
                  <c:v>0.98640000000000005</c:v>
                </c:pt>
                <c:pt idx="4932">
                  <c:v>0.98660000000000003</c:v>
                </c:pt>
                <c:pt idx="4933">
                  <c:v>0.98680000000000001</c:v>
                </c:pt>
                <c:pt idx="4934">
                  <c:v>0.98699999999999999</c:v>
                </c:pt>
                <c:pt idx="4935">
                  <c:v>0.98719999999999997</c:v>
                </c:pt>
                <c:pt idx="4936">
                  <c:v>0.98740000000000006</c:v>
                </c:pt>
                <c:pt idx="4937">
                  <c:v>0.98760000000000003</c:v>
                </c:pt>
                <c:pt idx="4938">
                  <c:v>0.98780000000000001</c:v>
                </c:pt>
                <c:pt idx="4939">
                  <c:v>0.98799999999999999</c:v>
                </c:pt>
                <c:pt idx="4940">
                  <c:v>0.98819999999999997</c:v>
                </c:pt>
                <c:pt idx="4941">
                  <c:v>0.98839999999999995</c:v>
                </c:pt>
                <c:pt idx="4942">
                  <c:v>0.98860000000000003</c:v>
                </c:pt>
                <c:pt idx="4943">
                  <c:v>0.98880000000000001</c:v>
                </c:pt>
                <c:pt idx="4944">
                  <c:v>0.98899999999999999</c:v>
                </c:pt>
                <c:pt idx="4945">
                  <c:v>0.98919999999999997</c:v>
                </c:pt>
                <c:pt idx="4946">
                  <c:v>0.98939999999999995</c:v>
                </c:pt>
                <c:pt idx="4947">
                  <c:v>0.98960000000000004</c:v>
                </c:pt>
                <c:pt idx="4948">
                  <c:v>0.98980000000000001</c:v>
                </c:pt>
                <c:pt idx="4949">
                  <c:v>0.99</c:v>
                </c:pt>
                <c:pt idx="4950">
                  <c:v>0.99019999999999997</c:v>
                </c:pt>
                <c:pt idx="4951">
                  <c:v>0.99039999999999995</c:v>
                </c:pt>
                <c:pt idx="4952">
                  <c:v>0.99060000000000004</c:v>
                </c:pt>
                <c:pt idx="4953">
                  <c:v>0.99080000000000001</c:v>
                </c:pt>
                <c:pt idx="4954">
                  <c:v>0.99099999999999999</c:v>
                </c:pt>
                <c:pt idx="4955">
                  <c:v>0.99119999999999997</c:v>
                </c:pt>
                <c:pt idx="4956">
                  <c:v>0.99139999999999995</c:v>
                </c:pt>
                <c:pt idx="4957">
                  <c:v>0.99160000000000004</c:v>
                </c:pt>
                <c:pt idx="4958">
                  <c:v>0.99180000000000001</c:v>
                </c:pt>
                <c:pt idx="4959">
                  <c:v>0.99199999999999999</c:v>
                </c:pt>
                <c:pt idx="4960">
                  <c:v>0.99219999999999997</c:v>
                </c:pt>
                <c:pt idx="4961">
                  <c:v>0.99239999999999995</c:v>
                </c:pt>
                <c:pt idx="4962">
                  <c:v>0.99260000000000004</c:v>
                </c:pt>
                <c:pt idx="4963">
                  <c:v>0.99280000000000002</c:v>
                </c:pt>
                <c:pt idx="4964">
                  <c:v>0.99299999999999999</c:v>
                </c:pt>
                <c:pt idx="4965">
                  <c:v>0.99319999999999997</c:v>
                </c:pt>
                <c:pt idx="4966">
                  <c:v>0.99339999999999995</c:v>
                </c:pt>
                <c:pt idx="4967">
                  <c:v>0.99360000000000004</c:v>
                </c:pt>
                <c:pt idx="4968">
                  <c:v>0.99380000000000002</c:v>
                </c:pt>
                <c:pt idx="4969">
                  <c:v>0.99399999999999999</c:v>
                </c:pt>
                <c:pt idx="4970">
                  <c:v>0.99419999999999997</c:v>
                </c:pt>
                <c:pt idx="4971">
                  <c:v>0.99439999999999995</c:v>
                </c:pt>
                <c:pt idx="4972">
                  <c:v>0.99460000000000004</c:v>
                </c:pt>
                <c:pt idx="4973">
                  <c:v>0.99480000000000002</c:v>
                </c:pt>
                <c:pt idx="4974">
                  <c:v>0.995</c:v>
                </c:pt>
                <c:pt idx="4975">
                  <c:v>0.99519999999999997</c:v>
                </c:pt>
                <c:pt idx="4976">
                  <c:v>0.99539999999999995</c:v>
                </c:pt>
                <c:pt idx="4977">
                  <c:v>0.99560000000000004</c:v>
                </c:pt>
                <c:pt idx="4978">
                  <c:v>0.99580000000000002</c:v>
                </c:pt>
                <c:pt idx="4979">
                  <c:v>0.996</c:v>
                </c:pt>
                <c:pt idx="4980">
                  <c:v>0.99619999999999997</c:v>
                </c:pt>
                <c:pt idx="4981">
                  <c:v>0.99639999999999995</c:v>
                </c:pt>
                <c:pt idx="4982">
                  <c:v>0.99660000000000004</c:v>
                </c:pt>
                <c:pt idx="4983">
                  <c:v>0.99680000000000002</c:v>
                </c:pt>
                <c:pt idx="4984">
                  <c:v>0.997</c:v>
                </c:pt>
                <c:pt idx="4985">
                  <c:v>0.99719999999999998</c:v>
                </c:pt>
                <c:pt idx="4986">
                  <c:v>0.99739999999999995</c:v>
                </c:pt>
                <c:pt idx="4987">
                  <c:v>0.99760000000000004</c:v>
                </c:pt>
                <c:pt idx="4988">
                  <c:v>0.99780000000000002</c:v>
                </c:pt>
                <c:pt idx="4989">
                  <c:v>0.998</c:v>
                </c:pt>
                <c:pt idx="4990">
                  <c:v>0.99819999999999998</c:v>
                </c:pt>
                <c:pt idx="4991">
                  <c:v>0.99839999999999995</c:v>
                </c:pt>
                <c:pt idx="4992">
                  <c:v>0.99860000000000004</c:v>
                </c:pt>
                <c:pt idx="4993">
                  <c:v>0.99880000000000002</c:v>
                </c:pt>
                <c:pt idx="4994">
                  <c:v>0.999</c:v>
                </c:pt>
                <c:pt idx="4995">
                  <c:v>0.99919999999999998</c:v>
                </c:pt>
                <c:pt idx="4996">
                  <c:v>0.99939999999999996</c:v>
                </c:pt>
                <c:pt idx="4997">
                  <c:v>0.99960000000000004</c:v>
                </c:pt>
                <c:pt idx="4998">
                  <c:v>0.99980000000000002</c:v>
                </c:pt>
                <c:pt idx="4999">
                  <c:v>1</c:v>
                </c:pt>
              </c:numCache>
            </c:numRef>
          </c:yVal>
          <c:smooth val="1"/>
          <c:extLst>
            <c:ext xmlns:c16="http://schemas.microsoft.com/office/drawing/2014/chart" uri="{C3380CC4-5D6E-409C-BE32-E72D297353CC}">
              <c16:uniqueId val="{00000000-E263-44C5-9F0D-6326F20E1793}"/>
            </c:ext>
          </c:extLst>
        </c:ser>
        <c:ser>
          <c:idx val="1"/>
          <c:order val="1"/>
          <c:tx>
            <c:v>Net Present Value (Project View)</c:v>
          </c:tx>
          <c:spPr>
            <a:ln w="25400"/>
            <a:effectLst>
              <a:outerShdw blurRad="50800" dist="38100" dir="2700000" algn="tl">
                <a:prstClr val="black">
                  <a:alpha val="40000"/>
                </a:prstClr>
              </a:outerShdw>
            </a:effectLst>
          </c:spPr>
          <c:marker>
            <c:symbol val="none"/>
          </c:marker>
          <c:xVal>
            <c:numRef>
              <c:f>SRT!$C$7:$C$5006</c:f>
              <c:numCache>
                <c:formatCode>#,##0</c:formatCode>
                <c:ptCount val="5000"/>
                <c:pt idx="0">
                  <c:v>-1889.86982933748</c:v>
                </c:pt>
                <c:pt idx="1">
                  <c:v>-1663.7393068005276</c:v>
                </c:pt>
                <c:pt idx="2">
                  <c:v>-1361.5252443642657</c:v>
                </c:pt>
                <c:pt idx="3">
                  <c:v>-1185.7185188204385</c:v>
                </c:pt>
                <c:pt idx="4">
                  <c:v>-1183.0926046359327</c:v>
                </c:pt>
                <c:pt idx="5">
                  <c:v>-1176.6253873190253</c:v>
                </c:pt>
                <c:pt idx="6">
                  <c:v>-1032.0040521338851</c:v>
                </c:pt>
                <c:pt idx="7">
                  <c:v>-1019.3603099449701</c:v>
                </c:pt>
                <c:pt idx="8">
                  <c:v>-946.89070875921061</c:v>
                </c:pt>
                <c:pt idx="9">
                  <c:v>-856.87211172642674</c:v>
                </c:pt>
                <c:pt idx="10">
                  <c:v>-826.79096954154011</c:v>
                </c:pt>
                <c:pt idx="11">
                  <c:v>-811.01487701945916</c:v>
                </c:pt>
                <c:pt idx="12">
                  <c:v>-756.71278849623741</c:v>
                </c:pt>
                <c:pt idx="13">
                  <c:v>-748.97598771509183</c:v>
                </c:pt>
                <c:pt idx="14">
                  <c:v>-725.40506037014893</c:v>
                </c:pt>
                <c:pt idx="15">
                  <c:v>-714.73118237471681</c:v>
                </c:pt>
                <c:pt idx="16">
                  <c:v>-680.89128546255597</c:v>
                </c:pt>
                <c:pt idx="17">
                  <c:v>-662.20679533234033</c:v>
                </c:pt>
                <c:pt idx="18">
                  <c:v>-657.33297262018823</c:v>
                </c:pt>
                <c:pt idx="19">
                  <c:v>-648.51777160745405</c:v>
                </c:pt>
                <c:pt idx="20">
                  <c:v>-630.30580373733756</c:v>
                </c:pt>
                <c:pt idx="21">
                  <c:v>-623.62990284073567</c:v>
                </c:pt>
                <c:pt idx="22">
                  <c:v>-618.36243697257851</c:v>
                </c:pt>
                <c:pt idx="23">
                  <c:v>-618.03858691714959</c:v>
                </c:pt>
                <c:pt idx="24">
                  <c:v>-610.78794319633744</c:v>
                </c:pt>
                <c:pt idx="25">
                  <c:v>-548.88766768878486</c:v>
                </c:pt>
                <c:pt idx="26">
                  <c:v>-544.45324839864043</c:v>
                </c:pt>
                <c:pt idx="27">
                  <c:v>-536.87534144620804</c:v>
                </c:pt>
                <c:pt idx="28">
                  <c:v>-536.57779138079241</c:v>
                </c:pt>
                <c:pt idx="29">
                  <c:v>-509.19568367532702</c:v>
                </c:pt>
                <c:pt idx="30">
                  <c:v>-503.99360907283881</c:v>
                </c:pt>
                <c:pt idx="31">
                  <c:v>-469.10226236830567</c:v>
                </c:pt>
                <c:pt idx="32">
                  <c:v>-460.02497068727098</c:v>
                </c:pt>
                <c:pt idx="33">
                  <c:v>-456.40922448035053</c:v>
                </c:pt>
                <c:pt idx="34">
                  <c:v>-448.16633287439981</c:v>
                </c:pt>
                <c:pt idx="35">
                  <c:v>-400.61265906705194</c:v>
                </c:pt>
                <c:pt idx="36">
                  <c:v>-353.8489450404777</c:v>
                </c:pt>
                <c:pt idx="37">
                  <c:v>-353.21148067990362</c:v>
                </c:pt>
                <c:pt idx="38">
                  <c:v>-352.81616271636994</c:v>
                </c:pt>
                <c:pt idx="39">
                  <c:v>-352.69531501651363</c:v>
                </c:pt>
                <c:pt idx="40">
                  <c:v>-350.73784425511803</c:v>
                </c:pt>
                <c:pt idx="41">
                  <c:v>-344.89187908519125</c:v>
                </c:pt>
                <c:pt idx="42">
                  <c:v>-340.70854006263107</c:v>
                </c:pt>
                <c:pt idx="43">
                  <c:v>-340.59955566160534</c:v>
                </c:pt>
                <c:pt idx="44">
                  <c:v>-334.58349338593325</c:v>
                </c:pt>
                <c:pt idx="45">
                  <c:v>-321.57903689554769</c:v>
                </c:pt>
                <c:pt idx="46">
                  <c:v>-316.30496894544012</c:v>
                </c:pt>
                <c:pt idx="47">
                  <c:v>-263.02981118589742</c:v>
                </c:pt>
                <c:pt idx="48">
                  <c:v>-256.06064306921144</c:v>
                </c:pt>
                <c:pt idx="49">
                  <c:v>-254.21773570413461</c:v>
                </c:pt>
                <c:pt idx="50">
                  <c:v>-251.89602108507643</c:v>
                </c:pt>
                <c:pt idx="51">
                  <c:v>-246.37777421273859</c:v>
                </c:pt>
                <c:pt idx="52">
                  <c:v>-233.14094911110806</c:v>
                </c:pt>
                <c:pt idx="53">
                  <c:v>-231.00694329944963</c:v>
                </c:pt>
                <c:pt idx="54">
                  <c:v>-230.24375943423001</c:v>
                </c:pt>
                <c:pt idx="55">
                  <c:v>-227.37562892500137</c:v>
                </c:pt>
                <c:pt idx="56">
                  <c:v>-220.8085540321008</c:v>
                </c:pt>
                <c:pt idx="57">
                  <c:v>-204.29693857943857</c:v>
                </c:pt>
                <c:pt idx="58">
                  <c:v>-201.07347299662615</c:v>
                </c:pt>
                <c:pt idx="59">
                  <c:v>-189.95215512672985</c:v>
                </c:pt>
                <c:pt idx="60">
                  <c:v>-187.26073240281949</c:v>
                </c:pt>
                <c:pt idx="61">
                  <c:v>-186.64648658850638</c:v>
                </c:pt>
                <c:pt idx="62">
                  <c:v>-181.62567086460695</c:v>
                </c:pt>
                <c:pt idx="63">
                  <c:v>-178.56474433304356</c:v>
                </c:pt>
                <c:pt idx="64">
                  <c:v>-174.24747135489815</c:v>
                </c:pt>
                <c:pt idx="65">
                  <c:v>-151.15958774460341</c:v>
                </c:pt>
                <c:pt idx="66">
                  <c:v>-138.67967053778011</c:v>
                </c:pt>
                <c:pt idx="67">
                  <c:v>-135.23990637083261</c:v>
                </c:pt>
                <c:pt idx="68">
                  <c:v>-108.74096683684002</c:v>
                </c:pt>
                <c:pt idx="69">
                  <c:v>-106.08081610908994</c:v>
                </c:pt>
                <c:pt idx="70">
                  <c:v>-100.52949693599294</c:v>
                </c:pt>
                <c:pt idx="71">
                  <c:v>-98.99775149578636</c:v>
                </c:pt>
                <c:pt idx="72">
                  <c:v>-98.139083764048337</c:v>
                </c:pt>
                <c:pt idx="73">
                  <c:v>-94.980959566446472</c:v>
                </c:pt>
                <c:pt idx="74">
                  <c:v>-91.252088931172693</c:v>
                </c:pt>
                <c:pt idx="75">
                  <c:v>-85.360791562210579</c:v>
                </c:pt>
                <c:pt idx="76">
                  <c:v>-76.775685036231152</c:v>
                </c:pt>
                <c:pt idx="77">
                  <c:v>-71.069454473092264</c:v>
                </c:pt>
                <c:pt idx="78">
                  <c:v>-66.151875030123847</c:v>
                </c:pt>
                <c:pt idx="79">
                  <c:v>-65.482411113271155</c:v>
                </c:pt>
                <c:pt idx="80">
                  <c:v>-60.596640954392569</c:v>
                </c:pt>
                <c:pt idx="81">
                  <c:v>-58.615539248636196</c:v>
                </c:pt>
                <c:pt idx="82">
                  <c:v>-46.438574552832506</c:v>
                </c:pt>
                <c:pt idx="83">
                  <c:v>-41.820611241197184</c:v>
                </c:pt>
                <c:pt idx="84">
                  <c:v>-40.421206271352276</c:v>
                </c:pt>
                <c:pt idx="85">
                  <c:v>-38.428314127859267</c:v>
                </c:pt>
                <c:pt idx="86">
                  <c:v>-25.729316475173619</c:v>
                </c:pt>
                <c:pt idx="87">
                  <c:v>-22.15355215443924</c:v>
                </c:pt>
                <c:pt idx="88">
                  <c:v>-15.904848350703105</c:v>
                </c:pt>
                <c:pt idx="89">
                  <c:v>-13.918325133754479</c:v>
                </c:pt>
                <c:pt idx="90">
                  <c:v>-0.64900579627828847</c:v>
                </c:pt>
                <c:pt idx="91">
                  <c:v>-0.42931578753268695</c:v>
                </c:pt>
                <c:pt idx="92">
                  <c:v>5.6592859343290911</c:v>
                </c:pt>
                <c:pt idx="93">
                  <c:v>8.2797994935681345</c:v>
                </c:pt>
                <c:pt idx="94">
                  <c:v>16.274161402685422</c:v>
                </c:pt>
                <c:pt idx="95">
                  <c:v>18.156105792417293</c:v>
                </c:pt>
                <c:pt idx="96">
                  <c:v>18.875227150043429</c:v>
                </c:pt>
                <c:pt idx="97">
                  <c:v>20.637384600666337</c:v>
                </c:pt>
                <c:pt idx="98">
                  <c:v>21.919839858672276</c:v>
                </c:pt>
                <c:pt idx="99">
                  <c:v>32.655625419143689</c:v>
                </c:pt>
                <c:pt idx="100">
                  <c:v>33.412662579439711</c:v>
                </c:pt>
                <c:pt idx="101">
                  <c:v>33.480186335840699</c:v>
                </c:pt>
                <c:pt idx="102">
                  <c:v>37.562130610105669</c:v>
                </c:pt>
                <c:pt idx="103">
                  <c:v>40.939680813609812</c:v>
                </c:pt>
                <c:pt idx="104">
                  <c:v>45.014848672033622</c:v>
                </c:pt>
                <c:pt idx="105">
                  <c:v>49.928561896274914</c:v>
                </c:pt>
                <c:pt idx="106">
                  <c:v>52.610611718166183</c:v>
                </c:pt>
                <c:pt idx="107">
                  <c:v>53.592108733193527</c:v>
                </c:pt>
                <c:pt idx="108">
                  <c:v>56.27673024716205</c:v>
                </c:pt>
                <c:pt idx="109">
                  <c:v>56.30727113224566</c:v>
                </c:pt>
                <c:pt idx="110">
                  <c:v>60.698894659179132</c:v>
                </c:pt>
                <c:pt idx="111">
                  <c:v>62.93886015247881</c:v>
                </c:pt>
                <c:pt idx="112">
                  <c:v>63.422712224637507</c:v>
                </c:pt>
                <c:pt idx="113">
                  <c:v>65.524778516415608</c:v>
                </c:pt>
                <c:pt idx="114">
                  <c:v>66.798662502593288</c:v>
                </c:pt>
                <c:pt idx="115">
                  <c:v>72.222348813455028</c:v>
                </c:pt>
                <c:pt idx="116">
                  <c:v>72.314168368287937</c:v>
                </c:pt>
                <c:pt idx="117">
                  <c:v>76.078927739692517</c:v>
                </c:pt>
                <c:pt idx="118">
                  <c:v>80.28812124725664</c:v>
                </c:pt>
                <c:pt idx="119">
                  <c:v>80.809484420082299</c:v>
                </c:pt>
                <c:pt idx="120">
                  <c:v>84.1774691668179</c:v>
                </c:pt>
                <c:pt idx="121">
                  <c:v>84.697599450239068</c:v>
                </c:pt>
                <c:pt idx="122">
                  <c:v>86.58202602890924</c:v>
                </c:pt>
                <c:pt idx="123">
                  <c:v>90.37923453080839</c:v>
                </c:pt>
                <c:pt idx="124">
                  <c:v>93.014202585034582</c:v>
                </c:pt>
                <c:pt idx="125">
                  <c:v>94.120482811746115</c:v>
                </c:pt>
                <c:pt idx="126">
                  <c:v>94.312477558039973</c:v>
                </c:pt>
                <c:pt idx="127">
                  <c:v>96.168715423826143</c:v>
                </c:pt>
                <c:pt idx="128">
                  <c:v>97.638523621215427</c:v>
                </c:pt>
                <c:pt idx="129">
                  <c:v>98.885706160575864</c:v>
                </c:pt>
                <c:pt idx="130">
                  <c:v>99.997459396607155</c:v>
                </c:pt>
                <c:pt idx="131">
                  <c:v>108.5196300029238</c:v>
                </c:pt>
                <c:pt idx="132">
                  <c:v>113.06219013062037</c:v>
                </c:pt>
                <c:pt idx="133">
                  <c:v>113.25636362677142</c:v>
                </c:pt>
                <c:pt idx="134">
                  <c:v>114.18758596636144</c:v>
                </c:pt>
                <c:pt idx="135">
                  <c:v>116.86421028089171</c:v>
                </c:pt>
                <c:pt idx="136">
                  <c:v>120.07352150806946</c:v>
                </c:pt>
                <c:pt idx="137">
                  <c:v>121.87386190129473</c:v>
                </c:pt>
                <c:pt idx="138">
                  <c:v>124.58921653024481</c:v>
                </c:pt>
                <c:pt idx="139">
                  <c:v>127.48293437603206</c:v>
                </c:pt>
                <c:pt idx="140">
                  <c:v>130.63202211829594</c:v>
                </c:pt>
                <c:pt idx="141">
                  <c:v>130.9178288029143</c:v>
                </c:pt>
                <c:pt idx="142">
                  <c:v>134.5702740651468</c:v>
                </c:pt>
                <c:pt idx="143">
                  <c:v>137.10953429395158</c:v>
                </c:pt>
                <c:pt idx="144">
                  <c:v>138.84906365144707</c:v>
                </c:pt>
                <c:pt idx="145">
                  <c:v>140.14676382648759</c:v>
                </c:pt>
                <c:pt idx="146">
                  <c:v>141.0447846550851</c:v>
                </c:pt>
                <c:pt idx="147">
                  <c:v>143.59701083381333</c:v>
                </c:pt>
                <c:pt idx="148">
                  <c:v>155.80789866405212</c:v>
                </c:pt>
                <c:pt idx="149">
                  <c:v>156.02042555747721</c:v>
                </c:pt>
                <c:pt idx="150">
                  <c:v>158.67259476784784</c:v>
                </c:pt>
                <c:pt idx="151">
                  <c:v>161.9382816491725</c:v>
                </c:pt>
                <c:pt idx="152">
                  <c:v>169.30681162649853</c:v>
                </c:pt>
                <c:pt idx="153">
                  <c:v>170.36205319118017</c:v>
                </c:pt>
                <c:pt idx="154">
                  <c:v>172.03697554579958</c:v>
                </c:pt>
                <c:pt idx="155">
                  <c:v>172.5340467647402</c:v>
                </c:pt>
                <c:pt idx="156">
                  <c:v>175.497054118905</c:v>
                </c:pt>
                <c:pt idx="157">
                  <c:v>177.47734133883932</c:v>
                </c:pt>
                <c:pt idx="158">
                  <c:v>180.03788767702645</c:v>
                </c:pt>
                <c:pt idx="159">
                  <c:v>181.12043299430479</c:v>
                </c:pt>
                <c:pt idx="160">
                  <c:v>183.31350557125188</c:v>
                </c:pt>
                <c:pt idx="161">
                  <c:v>183.6540191208569</c:v>
                </c:pt>
                <c:pt idx="162">
                  <c:v>184.58633298880159</c:v>
                </c:pt>
                <c:pt idx="163">
                  <c:v>187.64369466428616</c:v>
                </c:pt>
                <c:pt idx="164">
                  <c:v>191.60462615271535</c:v>
                </c:pt>
                <c:pt idx="165">
                  <c:v>191.70669699771497</c:v>
                </c:pt>
                <c:pt idx="166">
                  <c:v>196.07194011066895</c:v>
                </c:pt>
                <c:pt idx="167">
                  <c:v>196.87424974270652</c:v>
                </c:pt>
                <c:pt idx="168">
                  <c:v>198.11025269410675</c:v>
                </c:pt>
                <c:pt idx="169">
                  <c:v>199.45570117793795</c:v>
                </c:pt>
                <c:pt idx="170">
                  <c:v>201.04561241252486</c:v>
                </c:pt>
                <c:pt idx="171">
                  <c:v>204.28866826771628</c:v>
                </c:pt>
                <c:pt idx="172">
                  <c:v>205.85421818555005</c:v>
                </c:pt>
                <c:pt idx="173">
                  <c:v>209.01343921947409</c:v>
                </c:pt>
                <c:pt idx="174">
                  <c:v>210.44836375037085</c:v>
                </c:pt>
                <c:pt idx="175">
                  <c:v>212.67470302639231</c:v>
                </c:pt>
                <c:pt idx="176">
                  <c:v>215.83721476705432</c:v>
                </c:pt>
                <c:pt idx="177">
                  <c:v>218.01273104191387</c:v>
                </c:pt>
                <c:pt idx="178">
                  <c:v>220.47995540496595</c:v>
                </c:pt>
                <c:pt idx="179">
                  <c:v>224.74309242875279</c:v>
                </c:pt>
                <c:pt idx="180">
                  <c:v>230.54961312719206</c:v>
                </c:pt>
                <c:pt idx="181">
                  <c:v>234.88224080140026</c:v>
                </c:pt>
                <c:pt idx="182">
                  <c:v>235.32498954551556</c:v>
                </c:pt>
                <c:pt idx="183">
                  <c:v>235.74473946215585</c:v>
                </c:pt>
                <c:pt idx="184">
                  <c:v>237.0942366056679</c:v>
                </c:pt>
                <c:pt idx="185">
                  <c:v>239.84418399969036</c:v>
                </c:pt>
                <c:pt idx="186">
                  <c:v>240.66208650313638</c:v>
                </c:pt>
                <c:pt idx="187">
                  <c:v>242.29941171615428</c:v>
                </c:pt>
                <c:pt idx="188">
                  <c:v>245.72595903144429</c:v>
                </c:pt>
                <c:pt idx="189">
                  <c:v>245.83870824326368</c:v>
                </c:pt>
                <c:pt idx="190">
                  <c:v>246.24963627975922</c:v>
                </c:pt>
                <c:pt idx="191">
                  <c:v>247.95116956068159</c:v>
                </c:pt>
                <c:pt idx="192">
                  <c:v>249.0576694091269</c:v>
                </c:pt>
                <c:pt idx="193">
                  <c:v>253.69389581799987</c:v>
                </c:pt>
                <c:pt idx="194">
                  <c:v>257.62989039344211</c:v>
                </c:pt>
                <c:pt idx="195">
                  <c:v>258.10427504309337</c:v>
                </c:pt>
                <c:pt idx="196">
                  <c:v>260.40539789197828</c:v>
                </c:pt>
                <c:pt idx="197">
                  <c:v>265.80623796888358</c:v>
                </c:pt>
                <c:pt idx="198">
                  <c:v>267.06334827468345</c:v>
                </c:pt>
                <c:pt idx="199">
                  <c:v>271.18841182240249</c:v>
                </c:pt>
                <c:pt idx="200">
                  <c:v>272.13967581068755</c:v>
                </c:pt>
                <c:pt idx="201">
                  <c:v>272.47514402512206</c:v>
                </c:pt>
                <c:pt idx="202">
                  <c:v>272.78395517050194</c:v>
                </c:pt>
                <c:pt idx="203">
                  <c:v>273.87439346453357</c:v>
                </c:pt>
                <c:pt idx="204">
                  <c:v>274.54947019868086</c:v>
                </c:pt>
                <c:pt idx="205">
                  <c:v>277.9122363038714</c:v>
                </c:pt>
                <c:pt idx="206">
                  <c:v>281.47273828425205</c:v>
                </c:pt>
                <c:pt idx="207">
                  <c:v>281.86894062822648</c:v>
                </c:pt>
                <c:pt idx="208">
                  <c:v>282.34212211081103</c:v>
                </c:pt>
                <c:pt idx="209">
                  <c:v>291.09785723361165</c:v>
                </c:pt>
                <c:pt idx="210">
                  <c:v>292.48997719802901</c:v>
                </c:pt>
                <c:pt idx="211">
                  <c:v>292.93879960277445</c:v>
                </c:pt>
                <c:pt idx="212">
                  <c:v>293.16000907828311</c:v>
                </c:pt>
                <c:pt idx="213">
                  <c:v>293.34817435920377</c:v>
                </c:pt>
                <c:pt idx="214">
                  <c:v>294.01628137072657</c:v>
                </c:pt>
                <c:pt idx="215">
                  <c:v>294.0239742188005</c:v>
                </c:pt>
                <c:pt idx="216">
                  <c:v>295.24183092147723</c:v>
                </c:pt>
                <c:pt idx="217">
                  <c:v>295.84492241514818</c:v>
                </c:pt>
                <c:pt idx="218">
                  <c:v>296.03254919526989</c:v>
                </c:pt>
                <c:pt idx="219">
                  <c:v>297.92679567114101</c:v>
                </c:pt>
                <c:pt idx="220">
                  <c:v>298.21949262474845</c:v>
                </c:pt>
                <c:pt idx="221">
                  <c:v>300.63595030112992</c:v>
                </c:pt>
                <c:pt idx="222">
                  <c:v>302.92142478693313</c:v>
                </c:pt>
                <c:pt idx="223">
                  <c:v>309.43363841257815</c:v>
                </c:pt>
                <c:pt idx="224">
                  <c:v>311.05785667629425</c:v>
                </c:pt>
                <c:pt idx="225">
                  <c:v>311.95645076602887</c:v>
                </c:pt>
                <c:pt idx="226">
                  <c:v>313.61245761699502</c:v>
                </c:pt>
                <c:pt idx="227">
                  <c:v>313.69144099347432</c:v>
                </c:pt>
                <c:pt idx="228">
                  <c:v>314.49015370217967</c:v>
                </c:pt>
                <c:pt idx="229">
                  <c:v>316.23005519846629</c:v>
                </c:pt>
                <c:pt idx="230">
                  <c:v>318.80009098584924</c:v>
                </c:pt>
                <c:pt idx="231">
                  <c:v>320.09287785821834</c:v>
                </c:pt>
                <c:pt idx="232">
                  <c:v>320.85665485553181</c:v>
                </c:pt>
                <c:pt idx="233">
                  <c:v>323.69779452458351</c:v>
                </c:pt>
                <c:pt idx="234">
                  <c:v>324.62476754554336</c:v>
                </c:pt>
                <c:pt idx="235">
                  <c:v>325.29035431212287</c:v>
                </c:pt>
                <c:pt idx="236">
                  <c:v>327.28637801461809</c:v>
                </c:pt>
                <c:pt idx="237">
                  <c:v>327.52327283261729</c:v>
                </c:pt>
                <c:pt idx="238">
                  <c:v>327.85910421332665</c:v>
                </c:pt>
                <c:pt idx="239">
                  <c:v>330.85621406040809</c:v>
                </c:pt>
                <c:pt idx="240">
                  <c:v>331.73667327631847</c:v>
                </c:pt>
                <c:pt idx="241">
                  <c:v>334.68293626656668</c:v>
                </c:pt>
                <c:pt idx="242">
                  <c:v>334.81659089359891</c:v>
                </c:pt>
                <c:pt idx="243">
                  <c:v>335.8328271012324</c:v>
                </c:pt>
                <c:pt idx="244">
                  <c:v>336.47595285315037</c:v>
                </c:pt>
                <c:pt idx="245">
                  <c:v>337.84349388887495</c:v>
                </c:pt>
                <c:pt idx="246">
                  <c:v>339.3992128329246</c:v>
                </c:pt>
                <c:pt idx="247">
                  <c:v>340.60027499776879</c:v>
                </c:pt>
                <c:pt idx="248">
                  <c:v>342.17215273397233</c:v>
                </c:pt>
                <c:pt idx="249">
                  <c:v>343.25142818126187</c:v>
                </c:pt>
                <c:pt idx="250">
                  <c:v>344.22123201902104</c:v>
                </c:pt>
                <c:pt idx="251">
                  <c:v>345.75363337825729</c:v>
                </c:pt>
                <c:pt idx="252">
                  <c:v>348.8903135892142</c:v>
                </c:pt>
                <c:pt idx="253">
                  <c:v>348.91576978172816</c:v>
                </c:pt>
                <c:pt idx="254">
                  <c:v>350.46319573812616</c:v>
                </c:pt>
                <c:pt idx="255">
                  <c:v>352.7802079735975</c:v>
                </c:pt>
                <c:pt idx="256">
                  <c:v>353.39621445983903</c:v>
                </c:pt>
                <c:pt idx="257">
                  <c:v>354.17057449249478</c:v>
                </c:pt>
                <c:pt idx="258">
                  <c:v>360.52802703408452</c:v>
                </c:pt>
                <c:pt idx="259">
                  <c:v>362.70341386679684</c:v>
                </c:pt>
                <c:pt idx="260">
                  <c:v>363.60883699374244</c:v>
                </c:pt>
                <c:pt idx="261">
                  <c:v>365.45559797848364</c:v>
                </c:pt>
                <c:pt idx="262">
                  <c:v>365.67972771429777</c:v>
                </c:pt>
                <c:pt idx="263">
                  <c:v>366.01964944984684</c:v>
                </c:pt>
                <c:pt idx="264">
                  <c:v>366.52465872391804</c:v>
                </c:pt>
                <c:pt idx="265">
                  <c:v>366.61897825287087</c:v>
                </c:pt>
                <c:pt idx="266">
                  <c:v>371.16802704142356</c:v>
                </c:pt>
                <c:pt idx="267">
                  <c:v>371.36589967539112</c:v>
                </c:pt>
                <c:pt idx="268">
                  <c:v>371.42365741536378</c:v>
                </c:pt>
                <c:pt idx="269">
                  <c:v>372.86469305808168</c:v>
                </c:pt>
                <c:pt idx="270">
                  <c:v>377.46466342715939</c:v>
                </c:pt>
                <c:pt idx="271">
                  <c:v>377.57229362722319</c:v>
                </c:pt>
                <c:pt idx="272">
                  <c:v>378.90797831467353</c:v>
                </c:pt>
                <c:pt idx="273">
                  <c:v>379.53516973050318</c:v>
                </c:pt>
                <c:pt idx="274">
                  <c:v>383.54452067810053</c:v>
                </c:pt>
                <c:pt idx="275">
                  <c:v>388.4569387631127</c:v>
                </c:pt>
                <c:pt idx="276">
                  <c:v>389.34639023512682</c:v>
                </c:pt>
                <c:pt idx="277">
                  <c:v>391.87903333690156</c:v>
                </c:pt>
                <c:pt idx="278">
                  <c:v>392.30908495118274</c:v>
                </c:pt>
                <c:pt idx="279">
                  <c:v>394.95976597426306</c:v>
                </c:pt>
                <c:pt idx="280">
                  <c:v>395.43659317825222</c:v>
                </c:pt>
                <c:pt idx="281">
                  <c:v>396.52216824235256</c:v>
                </c:pt>
                <c:pt idx="282">
                  <c:v>397.02776801120126</c:v>
                </c:pt>
                <c:pt idx="283">
                  <c:v>397.09900407137502</c:v>
                </c:pt>
                <c:pt idx="284">
                  <c:v>398.28636178251327</c:v>
                </c:pt>
                <c:pt idx="285">
                  <c:v>404.72118513293935</c:v>
                </c:pt>
                <c:pt idx="286">
                  <c:v>408.1930047982496</c:v>
                </c:pt>
                <c:pt idx="287">
                  <c:v>409.4147155163173</c:v>
                </c:pt>
                <c:pt idx="288">
                  <c:v>410.57972581352988</c:v>
                </c:pt>
                <c:pt idx="289">
                  <c:v>412.88886646061292</c:v>
                </c:pt>
                <c:pt idx="290">
                  <c:v>413.71973380482814</c:v>
                </c:pt>
                <c:pt idx="291">
                  <c:v>413.76984887051185</c:v>
                </c:pt>
                <c:pt idx="292">
                  <c:v>414.26927918072215</c:v>
                </c:pt>
                <c:pt idx="293">
                  <c:v>415.58421566147263</c:v>
                </c:pt>
                <c:pt idx="294">
                  <c:v>417.16862280115129</c:v>
                </c:pt>
                <c:pt idx="295">
                  <c:v>419.06374591894746</c:v>
                </c:pt>
                <c:pt idx="296">
                  <c:v>422.04936274974898</c:v>
                </c:pt>
                <c:pt idx="297">
                  <c:v>423.90079838610109</c:v>
                </c:pt>
                <c:pt idx="298">
                  <c:v>424.59243084471927</c:v>
                </c:pt>
                <c:pt idx="299">
                  <c:v>424.88064119782939</c:v>
                </c:pt>
                <c:pt idx="300">
                  <c:v>428.12085757191744</c:v>
                </c:pt>
                <c:pt idx="301">
                  <c:v>428.32614750762878</c:v>
                </c:pt>
                <c:pt idx="302">
                  <c:v>429.80643659771158</c:v>
                </c:pt>
                <c:pt idx="303">
                  <c:v>431.33426598889309</c:v>
                </c:pt>
                <c:pt idx="304">
                  <c:v>434.39093836860411</c:v>
                </c:pt>
                <c:pt idx="305">
                  <c:v>435.94456301685022</c:v>
                </c:pt>
                <c:pt idx="306">
                  <c:v>436.95423416303493</c:v>
                </c:pt>
                <c:pt idx="307">
                  <c:v>439.05691106080121</c:v>
                </c:pt>
                <c:pt idx="308">
                  <c:v>440.28983618571692</c:v>
                </c:pt>
                <c:pt idx="309">
                  <c:v>441.13390541986701</c:v>
                </c:pt>
                <c:pt idx="310">
                  <c:v>441.72817687222778</c:v>
                </c:pt>
                <c:pt idx="311">
                  <c:v>444.32734276941301</c:v>
                </c:pt>
                <c:pt idx="312">
                  <c:v>444.53229893194475</c:v>
                </c:pt>
                <c:pt idx="313">
                  <c:v>445.31082700946899</c:v>
                </c:pt>
                <c:pt idx="314">
                  <c:v>446.26091265564719</c:v>
                </c:pt>
                <c:pt idx="315">
                  <c:v>447.01695358573124</c:v>
                </c:pt>
                <c:pt idx="316">
                  <c:v>447.77814634398237</c:v>
                </c:pt>
                <c:pt idx="317">
                  <c:v>450.591661220471</c:v>
                </c:pt>
                <c:pt idx="318">
                  <c:v>451.08900618826192</c:v>
                </c:pt>
                <c:pt idx="319">
                  <c:v>452.7370110769225</c:v>
                </c:pt>
                <c:pt idx="320">
                  <c:v>458.27564835911107</c:v>
                </c:pt>
                <c:pt idx="321">
                  <c:v>459.54548161196726</c:v>
                </c:pt>
                <c:pt idx="322">
                  <c:v>462.42712818752261</c:v>
                </c:pt>
                <c:pt idx="323">
                  <c:v>464.08618502835452</c:v>
                </c:pt>
                <c:pt idx="324">
                  <c:v>464.63433080619325</c:v>
                </c:pt>
                <c:pt idx="325">
                  <c:v>466.63792542441661</c:v>
                </c:pt>
                <c:pt idx="326">
                  <c:v>468.09909804050767</c:v>
                </c:pt>
                <c:pt idx="327">
                  <c:v>468.35474164278457</c:v>
                </c:pt>
                <c:pt idx="328">
                  <c:v>468.5835567712802</c:v>
                </c:pt>
                <c:pt idx="329">
                  <c:v>468.65130986029726</c:v>
                </c:pt>
                <c:pt idx="330">
                  <c:v>473.12175423930057</c:v>
                </c:pt>
                <c:pt idx="331">
                  <c:v>473.52576193638924</c:v>
                </c:pt>
                <c:pt idx="332">
                  <c:v>474.77689454143183</c:v>
                </c:pt>
                <c:pt idx="333">
                  <c:v>474.917787897788</c:v>
                </c:pt>
                <c:pt idx="334">
                  <c:v>475.09536983945327</c:v>
                </c:pt>
                <c:pt idx="335">
                  <c:v>477.51982137931191</c:v>
                </c:pt>
                <c:pt idx="336">
                  <c:v>477.53555402681195</c:v>
                </c:pt>
                <c:pt idx="337">
                  <c:v>478.59146559449619</c:v>
                </c:pt>
                <c:pt idx="338">
                  <c:v>478.75191062822523</c:v>
                </c:pt>
                <c:pt idx="339">
                  <c:v>479.64440824673875</c:v>
                </c:pt>
                <c:pt idx="340">
                  <c:v>479.69108113795482</c:v>
                </c:pt>
                <c:pt idx="341">
                  <c:v>479.92081123735625</c:v>
                </c:pt>
                <c:pt idx="342">
                  <c:v>480.05663897734303</c:v>
                </c:pt>
                <c:pt idx="343">
                  <c:v>480.80879995022224</c:v>
                </c:pt>
                <c:pt idx="344">
                  <c:v>482.47412286942927</c:v>
                </c:pt>
                <c:pt idx="345">
                  <c:v>486.22425366933385</c:v>
                </c:pt>
                <c:pt idx="346">
                  <c:v>486.54303825135867</c:v>
                </c:pt>
                <c:pt idx="347">
                  <c:v>488.59722981410414</c:v>
                </c:pt>
                <c:pt idx="348">
                  <c:v>490.05321287865991</c:v>
                </c:pt>
                <c:pt idx="349">
                  <c:v>491.38809902137109</c:v>
                </c:pt>
                <c:pt idx="350">
                  <c:v>493.89775513602763</c:v>
                </c:pt>
                <c:pt idx="351">
                  <c:v>496.03591656358367</c:v>
                </c:pt>
                <c:pt idx="352">
                  <c:v>496.04086728387301</c:v>
                </c:pt>
                <c:pt idx="353">
                  <c:v>496.17810969984384</c:v>
                </c:pt>
                <c:pt idx="354">
                  <c:v>496.86931103998177</c:v>
                </c:pt>
                <c:pt idx="355">
                  <c:v>496.92297555760888</c:v>
                </c:pt>
                <c:pt idx="356">
                  <c:v>498.12817123785862</c:v>
                </c:pt>
                <c:pt idx="357">
                  <c:v>498.16496733471649</c:v>
                </c:pt>
                <c:pt idx="358">
                  <c:v>498.55477441266521</c:v>
                </c:pt>
                <c:pt idx="359">
                  <c:v>500.00632743413371</c:v>
                </c:pt>
                <c:pt idx="360">
                  <c:v>500.74523466231949</c:v>
                </c:pt>
                <c:pt idx="361">
                  <c:v>501.0561741755082</c:v>
                </c:pt>
                <c:pt idx="362">
                  <c:v>501.97970762707519</c:v>
                </c:pt>
                <c:pt idx="363">
                  <c:v>502.67893852598172</c:v>
                </c:pt>
                <c:pt idx="364">
                  <c:v>503.47082174813295</c:v>
                </c:pt>
                <c:pt idx="365">
                  <c:v>507.43394798459303</c:v>
                </c:pt>
                <c:pt idx="366">
                  <c:v>507.82522309682099</c:v>
                </c:pt>
                <c:pt idx="367">
                  <c:v>508.16469025273182</c:v>
                </c:pt>
                <c:pt idx="368">
                  <c:v>511.39783950240417</c:v>
                </c:pt>
                <c:pt idx="369">
                  <c:v>512.28905026117718</c:v>
                </c:pt>
                <c:pt idx="370">
                  <c:v>512.64729861688465</c:v>
                </c:pt>
                <c:pt idx="371">
                  <c:v>513.08174167439574</c:v>
                </c:pt>
                <c:pt idx="372">
                  <c:v>513.24787471462696</c:v>
                </c:pt>
                <c:pt idx="373">
                  <c:v>513.29777435505093</c:v>
                </c:pt>
                <c:pt idx="374">
                  <c:v>514.00206105648977</c:v>
                </c:pt>
                <c:pt idx="375">
                  <c:v>514.65909537660991</c:v>
                </c:pt>
                <c:pt idx="376">
                  <c:v>516.2798139317747</c:v>
                </c:pt>
                <c:pt idx="377">
                  <c:v>517.64472486906016</c:v>
                </c:pt>
                <c:pt idx="378">
                  <c:v>518.1378779393508</c:v>
                </c:pt>
                <c:pt idx="379">
                  <c:v>519.95705663161789</c:v>
                </c:pt>
                <c:pt idx="380">
                  <c:v>520.30755635430069</c:v>
                </c:pt>
                <c:pt idx="381">
                  <c:v>521.07682835633932</c:v>
                </c:pt>
                <c:pt idx="382">
                  <c:v>522.44181055398803</c:v>
                </c:pt>
                <c:pt idx="383">
                  <c:v>522.8951272373215</c:v>
                </c:pt>
                <c:pt idx="384">
                  <c:v>526.14950001488432</c:v>
                </c:pt>
                <c:pt idx="385">
                  <c:v>526.76619216317704</c:v>
                </c:pt>
                <c:pt idx="386">
                  <c:v>526.77755996873202</c:v>
                </c:pt>
                <c:pt idx="387">
                  <c:v>527.46384349880464</c:v>
                </c:pt>
                <c:pt idx="388">
                  <c:v>529.17194909426507</c:v>
                </c:pt>
                <c:pt idx="389">
                  <c:v>529.30343577683561</c:v>
                </c:pt>
                <c:pt idx="390">
                  <c:v>530.0074771342297</c:v>
                </c:pt>
                <c:pt idx="391">
                  <c:v>532.54537827989952</c:v>
                </c:pt>
                <c:pt idx="392">
                  <c:v>532.54831109075531</c:v>
                </c:pt>
                <c:pt idx="393">
                  <c:v>534.08961493744391</c:v>
                </c:pt>
                <c:pt idx="394">
                  <c:v>534.37774480979897</c:v>
                </c:pt>
                <c:pt idx="395">
                  <c:v>535.22659272033161</c:v>
                </c:pt>
                <c:pt idx="396">
                  <c:v>535.58724674334007</c:v>
                </c:pt>
                <c:pt idx="397">
                  <c:v>536.14449774700188</c:v>
                </c:pt>
                <c:pt idx="398">
                  <c:v>536.50838129140902</c:v>
                </c:pt>
                <c:pt idx="399">
                  <c:v>538.6823040320669</c:v>
                </c:pt>
                <c:pt idx="400">
                  <c:v>539.44403635829985</c:v>
                </c:pt>
                <c:pt idx="401">
                  <c:v>539.87112775143032</c:v>
                </c:pt>
                <c:pt idx="402">
                  <c:v>541.68540759959615</c:v>
                </c:pt>
                <c:pt idx="403">
                  <c:v>543.67810811048548</c:v>
                </c:pt>
                <c:pt idx="404">
                  <c:v>545.08156832404165</c:v>
                </c:pt>
                <c:pt idx="405">
                  <c:v>546.28955234782734</c:v>
                </c:pt>
                <c:pt idx="406">
                  <c:v>547.20052512000802</c:v>
                </c:pt>
                <c:pt idx="407">
                  <c:v>547.64110091845941</c:v>
                </c:pt>
                <c:pt idx="408">
                  <c:v>549.03306797390906</c:v>
                </c:pt>
                <c:pt idx="409">
                  <c:v>549.21556055129622</c:v>
                </c:pt>
                <c:pt idx="410">
                  <c:v>550.16315321123693</c:v>
                </c:pt>
                <c:pt idx="411">
                  <c:v>550.39388789562145</c:v>
                </c:pt>
                <c:pt idx="412">
                  <c:v>551.29744709519582</c:v>
                </c:pt>
                <c:pt idx="413">
                  <c:v>551.71159941278529</c:v>
                </c:pt>
                <c:pt idx="414">
                  <c:v>551.92475446582284</c:v>
                </c:pt>
                <c:pt idx="415">
                  <c:v>553.21873879024679</c:v>
                </c:pt>
                <c:pt idx="416">
                  <c:v>553.79218842965383</c:v>
                </c:pt>
                <c:pt idx="417">
                  <c:v>555.11808934513465</c:v>
                </c:pt>
                <c:pt idx="418">
                  <c:v>556.1908780000158</c:v>
                </c:pt>
                <c:pt idx="419">
                  <c:v>557.87068963404818</c:v>
                </c:pt>
                <c:pt idx="420">
                  <c:v>558.25716384561383</c:v>
                </c:pt>
                <c:pt idx="421">
                  <c:v>559.55015149680366</c:v>
                </c:pt>
                <c:pt idx="422">
                  <c:v>559.8018060318318</c:v>
                </c:pt>
                <c:pt idx="423">
                  <c:v>560.29571640382528</c:v>
                </c:pt>
                <c:pt idx="424">
                  <c:v>561.86895195397301</c:v>
                </c:pt>
                <c:pt idx="425">
                  <c:v>567.39399982989198</c:v>
                </c:pt>
                <c:pt idx="426">
                  <c:v>568.09518034526627</c:v>
                </c:pt>
                <c:pt idx="427">
                  <c:v>568.48412901625125</c:v>
                </c:pt>
                <c:pt idx="428">
                  <c:v>568.81188585986092</c:v>
                </c:pt>
                <c:pt idx="429">
                  <c:v>570.05471546973968</c:v>
                </c:pt>
                <c:pt idx="430">
                  <c:v>570.79841143838348</c:v>
                </c:pt>
                <c:pt idx="431">
                  <c:v>571.20556354620021</c:v>
                </c:pt>
                <c:pt idx="432">
                  <c:v>572.35579370562664</c:v>
                </c:pt>
                <c:pt idx="433">
                  <c:v>573.50886521876055</c:v>
                </c:pt>
                <c:pt idx="434">
                  <c:v>574.41765678915726</c:v>
                </c:pt>
                <c:pt idx="435">
                  <c:v>577.79318774910826</c:v>
                </c:pt>
                <c:pt idx="436">
                  <c:v>579.43095519225972</c:v>
                </c:pt>
                <c:pt idx="437">
                  <c:v>580.29055453337241</c:v>
                </c:pt>
                <c:pt idx="438">
                  <c:v>580.91607782109895</c:v>
                </c:pt>
                <c:pt idx="439">
                  <c:v>582.32297464038129</c:v>
                </c:pt>
                <c:pt idx="440">
                  <c:v>582.63369794662867</c:v>
                </c:pt>
                <c:pt idx="441">
                  <c:v>583.2271309166299</c:v>
                </c:pt>
                <c:pt idx="442">
                  <c:v>583.84849538257913</c:v>
                </c:pt>
                <c:pt idx="443">
                  <c:v>588.33988489969852</c:v>
                </c:pt>
                <c:pt idx="444">
                  <c:v>589.07716009117757</c:v>
                </c:pt>
                <c:pt idx="445">
                  <c:v>589.20425405993956</c:v>
                </c:pt>
                <c:pt idx="446">
                  <c:v>591.12681911293475</c:v>
                </c:pt>
                <c:pt idx="447">
                  <c:v>591.98250447150531</c:v>
                </c:pt>
                <c:pt idx="448">
                  <c:v>592.38279105685979</c:v>
                </c:pt>
                <c:pt idx="449">
                  <c:v>593.06380292283757</c:v>
                </c:pt>
                <c:pt idx="450">
                  <c:v>593.57218371778254</c:v>
                </c:pt>
                <c:pt idx="451">
                  <c:v>594.11431275301402</c:v>
                </c:pt>
                <c:pt idx="452">
                  <c:v>594.9211294598299</c:v>
                </c:pt>
                <c:pt idx="453">
                  <c:v>595.58305799629306</c:v>
                </c:pt>
                <c:pt idx="454">
                  <c:v>596.42641264551094</c:v>
                </c:pt>
                <c:pt idx="455">
                  <c:v>598.09676098714044</c:v>
                </c:pt>
                <c:pt idx="456">
                  <c:v>598.71982598255454</c:v>
                </c:pt>
                <c:pt idx="457">
                  <c:v>599.81695245710034</c:v>
                </c:pt>
                <c:pt idx="458">
                  <c:v>601.22977271976561</c:v>
                </c:pt>
                <c:pt idx="459">
                  <c:v>602.61662542388694</c:v>
                </c:pt>
                <c:pt idx="460">
                  <c:v>603.22889334661159</c:v>
                </c:pt>
                <c:pt idx="461">
                  <c:v>603.91969217524456</c:v>
                </c:pt>
                <c:pt idx="462">
                  <c:v>603.97369803498077</c:v>
                </c:pt>
                <c:pt idx="463">
                  <c:v>605.65784175113913</c:v>
                </c:pt>
                <c:pt idx="464">
                  <c:v>606.33317679177162</c:v>
                </c:pt>
                <c:pt idx="465">
                  <c:v>606.84457372734687</c:v>
                </c:pt>
                <c:pt idx="466">
                  <c:v>607.4048219544693</c:v>
                </c:pt>
                <c:pt idx="467">
                  <c:v>607.82299474232968</c:v>
                </c:pt>
                <c:pt idx="468">
                  <c:v>609.0752133547594</c:v>
                </c:pt>
                <c:pt idx="469">
                  <c:v>609.67708848933398</c:v>
                </c:pt>
                <c:pt idx="470">
                  <c:v>610.11165913323384</c:v>
                </c:pt>
                <c:pt idx="471">
                  <c:v>610.65594073254397</c:v>
                </c:pt>
                <c:pt idx="472">
                  <c:v>611.60028098608018</c:v>
                </c:pt>
                <c:pt idx="473">
                  <c:v>612.38176630759517</c:v>
                </c:pt>
                <c:pt idx="474">
                  <c:v>612.51521187602157</c:v>
                </c:pt>
                <c:pt idx="475">
                  <c:v>612.79783207781838</c:v>
                </c:pt>
                <c:pt idx="476">
                  <c:v>614.05695181624833</c:v>
                </c:pt>
                <c:pt idx="477">
                  <c:v>614.09115221325192</c:v>
                </c:pt>
                <c:pt idx="478">
                  <c:v>614.39410158623286</c:v>
                </c:pt>
                <c:pt idx="479">
                  <c:v>614.52444355867374</c:v>
                </c:pt>
                <c:pt idx="480">
                  <c:v>614.72600227401745</c:v>
                </c:pt>
                <c:pt idx="481">
                  <c:v>614.96930989752582</c:v>
                </c:pt>
                <c:pt idx="482">
                  <c:v>617.84058033246583</c:v>
                </c:pt>
                <c:pt idx="483">
                  <c:v>618.84952212989629</c:v>
                </c:pt>
                <c:pt idx="484">
                  <c:v>619.08198527560853</c:v>
                </c:pt>
                <c:pt idx="485">
                  <c:v>619.3412583977115</c:v>
                </c:pt>
                <c:pt idx="486">
                  <c:v>623.21612921227643</c:v>
                </c:pt>
                <c:pt idx="487">
                  <c:v>624.49372881957242</c:v>
                </c:pt>
                <c:pt idx="488">
                  <c:v>624.50292664813969</c:v>
                </c:pt>
                <c:pt idx="489">
                  <c:v>627.42160490206516</c:v>
                </c:pt>
                <c:pt idx="490">
                  <c:v>629.34223642341931</c:v>
                </c:pt>
                <c:pt idx="491">
                  <c:v>630.43735562901929</c:v>
                </c:pt>
                <c:pt idx="492">
                  <c:v>634.22094207794726</c:v>
                </c:pt>
                <c:pt idx="493">
                  <c:v>634.73070221862872</c:v>
                </c:pt>
                <c:pt idx="494">
                  <c:v>635.26495850900392</c:v>
                </c:pt>
                <c:pt idx="495">
                  <c:v>636.36247508680026</c:v>
                </c:pt>
                <c:pt idx="496">
                  <c:v>636.95055587103525</c:v>
                </c:pt>
                <c:pt idx="497">
                  <c:v>637.20227366254767</c:v>
                </c:pt>
                <c:pt idx="498">
                  <c:v>638.03206125448742</c:v>
                </c:pt>
                <c:pt idx="499">
                  <c:v>638.11530136062902</c:v>
                </c:pt>
                <c:pt idx="500">
                  <c:v>639.05718104242624</c:v>
                </c:pt>
                <c:pt idx="501">
                  <c:v>640.23515323999527</c:v>
                </c:pt>
                <c:pt idx="502">
                  <c:v>641.890564195146</c:v>
                </c:pt>
                <c:pt idx="503">
                  <c:v>643.8334677765306</c:v>
                </c:pt>
                <c:pt idx="504">
                  <c:v>645.16121279064464</c:v>
                </c:pt>
                <c:pt idx="505">
                  <c:v>645.63774746214585</c:v>
                </c:pt>
                <c:pt idx="506">
                  <c:v>646.62360479291965</c:v>
                </c:pt>
                <c:pt idx="507">
                  <c:v>647.13846761289278</c:v>
                </c:pt>
                <c:pt idx="508">
                  <c:v>649.23516514319635</c:v>
                </c:pt>
                <c:pt idx="509">
                  <c:v>651.54691171563354</c:v>
                </c:pt>
                <c:pt idx="510">
                  <c:v>652.52904966154165</c:v>
                </c:pt>
                <c:pt idx="511">
                  <c:v>654.48053520424219</c:v>
                </c:pt>
                <c:pt idx="512">
                  <c:v>655.97588250165609</c:v>
                </c:pt>
                <c:pt idx="513">
                  <c:v>657.42821975912375</c:v>
                </c:pt>
                <c:pt idx="514">
                  <c:v>661.34901649987842</c:v>
                </c:pt>
                <c:pt idx="515">
                  <c:v>663.17807895498299</c:v>
                </c:pt>
                <c:pt idx="516">
                  <c:v>664.03791713813371</c:v>
                </c:pt>
                <c:pt idx="517">
                  <c:v>664.90656645824129</c:v>
                </c:pt>
                <c:pt idx="518">
                  <c:v>665.67924051938826</c:v>
                </c:pt>
                <c:pt idx="519">
                  <c:v>665.996709983443</c:v>
                </c:pt>
                <c:pt idx="520">
                  <c:v>666.50631493939545</c:v>
                </c:pt>
                <c:pt idx="521">
                  <c:v>668.03399224158784</c:v>
                </c:pt>
                <c:pt idx="522">
                  <c:v>668.03541329255677</c:v>
                </c:pt>
                <c:pt idx="523">
                  <c:v>669.36373995963731</c:v>
                </c:pt>
                <c:pt idx="524">
                  <c:v>669.78668449589532</c:v>
                </c:pt>
                <c:pt idx="525">
                  <c:v>670.55407406235281</c:v>
                </c:pt>
                <c:pt idx="526">
                  <c:v>670.56111392485036</c:v>
                </c:pt>
                <c:pt idx="527">
                  <c:v>671.07091364366715</c:v>
                </c:pt>
                <c:pt idx="528">
                  <c:v>671.4298490262172</c:v>
                </c:pt>
                <c:pt idx="529">
                  <c:v>673.45181862593745</c:v>
                </c:pt>
                <c:pt idx="530">
                  <c:v>673.87413117228061</c:v>
                </c:pt>
                <c:pt idx="531">
                  <c:v>675.82186428939531</c:v>
                </c:pt>
                <c:pt idx="532">
                  <c:v>676.94730397585772</c:v>
                </c:pt>
                <c:pt idx="533">
                  <c:v>678.26636454938671</c:v>
                </c:pt>
                <c:pt idx="534">
                  <c:v>679.75623794684725</c:v>
                </c:pt>
                <c:pt idx="535">
                  <c:v>680.88861135660954</c:v>
                </c:pt>
                <c:pt idx="536">
                  <c:v>683.25779390428761</c:v>
                </c:pt>
                <c:pt idx="537">
                  <c:v>684.00496996628135</c:v>
                </c:pt>
                <c:pt idx="538">
                  <c:v>684.47223962620592</c:v>
                </c:pt>
                <c:pt idx="539">
                  <c:v>684.62082924453716</c:v>
                </c:pt>
                <c:pt idx="540">
                  <c:v>684.76563377654929</c:v>
                </c:pt>
                <c:pt idx="541">
                  <c:v>684.99863827440458</c:v>
                </c:pt>
                <c:pt idx="542">
                  <c:v>686.03251754734629</c:v>
                </c:pt>
                <c:pt idx="543">
                  <c:v>686.07578904922593</c:v>
                </c:pt>
                <c:pt idx="544">
                  <c:v>686.09582412226518</c:v>
                </c:pt>
                <c:pt idx="545">
                  <c:v>686.27066602903687</c:v>
                </c:pt>
                <c:pt idx="546">
                  <c:v>687.38006580161164</c:v>
                </c:pt>
                <c:pt idx="547">
                  <c:v>689.00099924323149</c:v>
                </c:pt>
                <c:pt idx="548">
                  <c:v>689.98136387034901</c:v>
                </c:pt>
                <c:pt idx="549">
                  <c:v>690.50298143575128</c:v>
                </c:pt>
                <c:pt idx="550">
                  <c:v>690.94844683640986</c:v>
                </c:pt>
                <c:pt idx="551">
                  <c:v>691.04291147706681</c:v>
                </c:pt>
                <c:pt idx="552">
                  <c:v>691.83222276615197</c:v>
                </c:pt>
                <c:pt idx="553">
                  <c:v>692.1681137475407</c:v>
                </c:pt>
                <c:pt idx="554">
                  <c:v>692.60977671442743</c:v>
                </c:pt>
                <c:pt idx="555">
                  <c:v>693.29918131716113</c:v>
                </c:pt>
                <c:pt idx="556">
                  <c:v>693.63983074234784</c:v>
                </c:pt>
                <c:pt idx="557">
                  <c:v>694.37328425254054</c:v>
                </c:pt>
                <c:pt idx="558">
                  <c:v>694.50806780405583</c:v>
                </c:pt>
                <c:pt idx="559">
                  <c:v>695.7094961740022</c:v>
                </c:pt>
                <c:pt idx="560">
                  <c:v>696.07965024409532</c:v>
                </c:pt>
                <c:pt idx="561">
                  <c:v>696.94991975995617</c:v>
                </c:pt>
                <c:pt idx="562">
                  <c:v>697.38481254428734</c:v>
                </c:pt>
                <c:pt idx="563">
                  <c:v>697.48689723383541</c:v>
                </c:pt>
                <c:pt idx="564">
                  <c:v>697.50640659857891</c:v>
                </c:pt>
                <c:pt idx="565">
                  <c:v>699.25987023593916</c:v>
                </c:pt>
                <c:pt idx="566">
                  <c:v>699.40476160293292</c:v>
                </c:pt>
                <c:pt idx="567">
                  <c:v>700.11546926538722</c:v>
                </c:pt>
                <c:pt idx="568">
                  <c:v>700.59537520761478</c:v>
                </c:pt>
                <c:pt idx="569">
                  <c:v>701.46840617403905</c:v>
                </c:pt>
                <c:pt idx="570">
                  <c:v>701.68541097288835</c:v>
                </c:pt>
                <c:pt idx="571">
                  <c:v>701.87101566491947</c:v>
                </c:pt>
                <c:pt idx="572">
                  <c:v>701.94904294105618</c:v>
                </c:pt>
                <c:pt idx="573">
                  <c:v>703.5021580051598</c:v>
                </c:pt>
                <c:pt idx="574">
                  <c:v>704.1949702039874</c:v>
                </c:pt>
                <c:pt idx="575">
                  <c:v>704.59294284302814</c:v>
                </c:pt>
                <c:pt idx="576">
                  <c:v>705.73195566337199</c:v>
                </c:pt>
                <c:pt idx="577">
                  <c:v>706.01492941102515</c:v>
                </c:pt>
                <c:pt idx="578">
                  <c:v>706.0719797490583</c:v>
                </c:pt>
                <c:pt idx="579">
                  <c:v>706.08492633155583</c:v>
                </c:pt>
                <c:pt idx="580">
                  <c:v>707.41140752628962</c:v>
                </c:pt>
                <c:pt idx="581">
                  <c:v>708.04255518423815</c:v>
                </c:pt>
                <c:pt idx="582">
                  <c:v>709.01667494795583</c:v>
                </c:pt>
                <c:pt idx="583">
                  <c:v>711.54978614650827</c:v>
                </c:pt>
                <c:pt idx="584">
                  <c:v>712.35922163687064</c:v>
                </c:pt>
                <c:pt idx="585">
                  <c:v>712.62551783455274</c:v>
                </c:pt>
                <c:pt idx="586">
                  <c:v>712.82333019368707</c:v>
                </c:pt>
                <c:pt idx="587">
                  <c:v>714.21616196666946</c:v>
                </c:pt>
                <c:pt idx="588">
                  <c:v>715.17578607185715</c:v>
                </c:pt>
                <c:pt idx="589">
                  <c:v>715.416131283082</c:v>
                </c:pt>
                <c:pt idx="590">
                  <c:v>716.21929271083718</c:v>
                </c:pt>
                <c:pt idx="591">
                  <c:v>716.72006754299582</c:v>
                </c:pt>
                <c:pt idx="592">
                  <c:v>716.8326537418925</c:v>
                </c:pt>
                <c:pt idx="593">
                  <c:v>716.92522972643019</c:v>
                </c:pt>
                <c:pt idx="594">
                  <c:v>718.82678015339297</c:v>
                </c:pt>
                <c:pt idx="595">
                  <c:v>718.97661592506847</c:v>
                </c:pt>
                <c:pt idx="596">
                  <c:v>719.0713820875153</c:v>
                </c:pt>
                <c:pt idx="597">
                  <c:v>719.50739990904913</c:v>
                </c:pt>
                <c:pt idx="598">
                  <c:v>721.33311987746492</c:v>
                </c:pt>
                <c:pt idx="599">
                  <c:v>722.20610595779544</c:v>
                </c:pt>
                <c:pt idx="600">
                  <c:v>722.74979188323232</c:v>
                </c:pt>
                <c:pt idx="601">
                  <c:v>723.74993773676943</c:v>
                </c:pt>
                <c:pt idx="602">
                  <c:v>724.99723594282659</c:v>
                </c:pt>
                <c:pt idx="603">
                  <c:v>725.07214259786633</c:v>
                </c:pt>
                <c:pt idx="604">
                  <c:v>725.10025023579874</c:v>
                </c:pt>
                <c:pt idx="605">
                  <c:v>725.78294803876815</c:v>
                </c:pt>
                <c:pt idx="606">
                  <c:v>727.29240283530999</c:v>
                </c:pt>
                <c:pt idx="607">
                  <c:v>727.56139898325819</c:v>
                </c:pt>
                <c:pt idx="608">
                  <c:v>727.92402674935147</c:v>
                </c:pt>
                <c:pt idx="609">
                  <c:v>729.93957988318289</c:v>
                </c:pt>
                <c:pt idx="610">
                  <c:v>730.05490380508309</c:v>
                </c:pt>
                <c:pt idx="611">
                  <c:v>730.19530595227843</c:v>
                </c:pt>
                <c:pt idx="612">
                  <c:v>731.74296600202979</c:v>
                </c:pt>
                <c:pt idx="613">
                  <c:v>731.86389217178657</c:v>
                </c:pt>
                <c:pt idx="614">
                  <c:v>732.60151782760659</c:v>
                </c:pt>
                <c:pt idx="615">
                  <c:v>732.67911717154857</c:v>
                </c:pt>
                <c:pt idx="616">
                  <c:v>733.67514593091255</c:v>
                </c:pt>
                <c:pt idx="617">
                  <c:v>735.56812595491283</c:v>
                </c:pt>
                <c:pt idx="618">
                  <c:v>735.88877775954461</c:v>
                </c:pt>
                <c:pt idx="619">
                  <c:v>738.79296717390389</c:v>
                </c:pt>
                <c:pt idx="620">
                  <c:v>740.23749124764618</c:v>
                </c:pt>
                <c:pt idx="621">
                  <c:v>741.13259525058857</c:v>
                </c:pt>
                <c:pt idx="622">
                  <c:v>742.05660538386655</c:v>
                </c:pt>
                <c:pt idx="623">
                  <c:v>742.99228064595809</c:v>
                </c:pt>
                <c:pt idx="624">
                  <c:v>743.1555981012425</c:v>
                </c:pt>
                <c:pt idx="625">
                  <c:v>743.44286294620724</c:v>
                </c:pt>
                <c:pt idx="626">
                  <c:v>743.44900073031386</c:v>
                </c:pt>
                <c:pt idx="627">
                  <c:v>743.70389752542178</c:v>
                </c:pt>
                <c:pt idx="628">
                  <c:v>744.18956580711529</c:v>
                </c:pt>
                <c:pt idx="629">
                  <c:v>744.25086529459622</c:v>
                </c:pt>
                <c:pt idx="630">
                  <c:v>744.40131649597424</c:v>
                </c:pt>
                <c:pt idx="631">
                  <c:v>744.95997933635226</c:v>
                </c:pt>
                <c:pt idx="632">
                  <c:v>745.09817795625713</c:v>
                </c:pt>
                <c:pt idx="633">
                  <c:v>745.57052086995282</c:v>
                </c:pt>
                <c:pt idx="634">
                  <c:v>746.00959267393046</c:v>
                </c:pt>
                <c:pt idx="635">
                  <c:v>746.27164535933116</c:v>
                </c:pt>
                <c:pt idx="636">
                  <c:v>746.79320188917154</c:v>
                </c:pt>
                <c:pt idx="637">
                  <c:v>746.86406194153824</c:v>
                </c:pt>
                <c:pt idx="638">
                  <c:v>748.70681900119416</c:v>
                </c:pt>
                <c:pt idx="639">
                  <c:v>748.81838309452723</c:v>
                </c:pt>
                <c:pt idx="640">
                  <c:v>751.50381478426789</c:v>
                </c:pt>
                <c:pt idx="641">
                  <c:v>752.00104470902443</c:v>
                </c:pt>
                <c:pt idx="642">
                  <c:v>754.11206531574862</c:v>
                </c:pt>
                <c:pt idx="643">
                  <c:v>754.91069776568656</c:v>
                </c:pt>
                <c:pt idx="644">
                  <c:v>755.8343559612058</c:v>
                </c:pt>
                <c:pt idx="645">
                  <c:v>757.16372160334504</c:v>
                </c:pt>
                <c:pt idx="646">
                  <c:v>757.67774864149033</c:v>
                </c:pt>
                <c:pt idx="647">
                  <c:v>757.77995199155885</c:v>
                </c:pt>
                <c:pt idx="648">
                  <c:v>758.13383326728581</c:v>
                </c:pt>
                <c:pt idx="649">
                  <c:v>758.45616193530805</c:v>
                </c:pt>
                <c:pt idx="650">
                  <c:v>758.62199982291531</c:v>
                </c:pt>
                <c:pt idx="651">
                  <c:v>759.66846225050722</c:v>
                </c:pt>
                <c:pt idx="652">
                  <c:v>761.14438638218053</c:v>
                </c:pt>
                <c:pt idx="653">
                  <c:v>761.18109310618274</c:v>
                </c:pt>
                <c:pt idx="654">
                  <c:v>762.32492846942478</c:v>
                </c:pt>
                <c:pt idx="655">
                  <c:v>762.34655810350887</c:v>
                </c:pt>
                <c:pt idx="656">
                  <c:v>763.25985732612389</c:v>
                </c:pt>
                <c:pt idx="657">
                  <c:v>764.04038313443743</c:v>
                </c:pt>
                <c:pt idx="658">
                  <c:v>766.13582343205962</c:v>
                </c:pt>
                <c:pt idx="659">
                  <c:v>768.88480511515081</c:v>
                </c:pt>
                <c:pt idx="660">
                  <c:v>769.37855260240758</c:v>
                </c:pt>
                <c:pt idx="661">
                  <c:v>769.47486082437172</c:v>
                </c:pt>
                <c:pt idx="662">
                  <c:v>770.30216889354415</c:v>
                </c:pt>
                <c:pt idx="663">
                  <c:v>770.41216545492352</c:v>
                </c:pt>
                <c:pt idx="664">
                  <c:v>770.62928380738413</c:v>
                </c:pt>
                <c:pt idx="665">
                  <c:v>770.89207377194543</c:v>
                </c:pt>
                <c:pt idx="666">
                  <c:v>770.92779912147125</c:v>
                </c:pt>
                <c:pt idx="667">
                  <c:v>771.07429954113468</c:v>
                </c:pt>
                <c:pt idx="668">
                  <c:v>771.13208144563941</c:v>
                </c:pt>
                <c:pt idx="669">
                  <c:v>771.21661374796167</c:v>
                </c:pt>
                <c:pt idx="670">
                  <c:v>771.58367538414677</c:v>
                </c:pt>
                <c:pt idx="671">
                  <c:v>772.82822969666086</c:v>
                </c:pt>
                <c:pt idx="672">
                  <c:v>772.98366429581984</c:v>
                </c:pt>
                <c:pt idx="673">
                  <c:v>775.33153237770966</c:v>
                </c:pt>
                <c:pt idx="674">
                  <c:v>775.40633509794679</c:v>
                </c:pt>
                <c:pt idx="675">
                  <c:v>775.75465849482134</c:v>
                </c:pt>
                <c:pt idx="676">
                  <c:v>776.06028583803709</c:v>
                </c:pt>
                <c:pt idx="677">
                  <c:v>776.36646045382804</c:v>
                </c:pt>
                <c:pt idx="678">
                  <c:v>776.48207135882512</c:v>
                </c:pt>
                <c:pt idx="679">
                  <c:v>778.23635866519726</c:v>
                </c:pt>
                <c:pt idx="680">
                  <c:v>780.66878911030471</c:v>
                </c:pt>
                <c:pt idx="681">
                  <c:v>783.72666325479076</c:v>
                </c:pt>
                <c:pt idx="682">
                  <c:v>785.51010070476877</c:v>
                </c:pt>
                <c:pt idx="683">
                  <c:v>786.01172515358121</c:v>
                </c:pt>
                <c:pt idx="684">
                  <c:v>790.42980321311916</c:v>
                </c:pt>
                <c:pt idx="685">
                  <c:v>790.79366341241075</c:v>
                </c:pt>
                <c:pt idx="686">
                  <c:v>791.32830648120944</c:v>
                </c:pt>
                <c:pt idx="687">
                  <c:v>791.36868170160778</c:v>
                </c:pt>
                <c:pt idx="688">
                  <c:v>792.32138072882299</c:v>
                </c:pt>
                <c:pt idx="689">
                  <c:v>792.44789005557686</c:v>
                </c:pt>
                <c:pt idx="690">
                  <c:v>793.667902135021</c:v>
                </c:pt>
                <c:pt idx="691">
                  <c:v>793.99083934232294</c:v>
                </c:pt>
                <c:pt idx="692">
                  <c:v>794.5740845526052</c:v>
                </c:pt>
                <c:pt idx="693">
                  <c:v>794.62724641127897</c:v>
                </c:pt>
                <c:pt idx="694">
                  <c:v>795.01801059915306</c:v>
                </c:pt>
                <c:pt idx="695">
                  <c:v>795.02122882658841</c:v>
                </c:pt>
                <c:pt idx="696">
                  <c:v>796.09856649416906</c:v>
                </c:pt>
                <c:pt idx="697">
                  <c:v>796.95828686494679</c:v>
                </c:pt>
                <c:pt idx="698">
                  <c:v>797.33819795654745</c:v>
                </c:pt>
                <c:pt idx="699">
                  <c:v>797.59424300633509</c:v>
                </c:pt>
                <c:pt idx="700">
                  <c:v>797.67498054014868</c:v>
                </c:pt>
                <c:pt idx="701">
                  <c:v>799.80088532477748</c:v>
                </c:pt>
                <c:pt idx="702">
                  <c:v>800.09490767532225</c:v>
                </c:pt>
                <c:pt idx="703">
                  <c:v>800.49296879455687</c:v>
                </c:pt>
                <c:pt idx="704">
                  <c:v>801.46350939393778</c:v>
                </c:pt>
                <c:pt idx="705">
                  <c:v>801.65389984954891</c:v>
                </c:pt>
                <c:pt idx="706">
                  <c:v>802.57274099155984</c:v>
                </c:pt>
                <c:pt idx="707">
                  <c:v>804.09991753045324</c:v>
                </c:pt>
                <c:pt idx="708">
                  <c:v>804.75810783372617</c:v>
                </c:pt>
                <c:pt idx="709">
                  <c:v>806.62651802531036</c:v>
                </c:pt>
                <c:pt idx="710">
                  <c:v>806.82133915928171</c:v>
                </c:pt>
                <c:pt idx="711">
                  <c:v>807.57818955713992</c:v>
                </c:pt>
                <c:pt idx="712">
                  <c:v>808.45476405796398</c:v>
                </c:pt>
                <c:pt idx="713">
                  <c:v>808.63043877936252</c:v>
                </c:pt>
                <c:pt idx="714">
                  <c:v>808.80918141996517</c:v>
                </c:pt>
                <c:pt idx="715">
                  <c:v>809.52199490987186</c:v>
                </c:pt>
                <c:pt idx="716">
                  <c:v>810.41793843311098</c:v>
                </c:pt>
                <c:pt idx="717">
                  <c:v>811.68672116558446</c:v>
                </c:pt>
                <c:pt idx="718">
                  <c:v>813.43833254918536</c:v>
                </c:pt>
                <c:pt idx="719">
                  <c:v>814.00473355264694</c:v>
                </c:pt>
                <c:pt idx="720">
                  <c:v>814.45116656065147</c:v>
                </c:pt>
                <c:pt idx="721">
                  <c:v>816.35665612710909</c:v>
                </c:pt>
                <c:pt idx="722">
                  <c:v>816.3835727422229</c:v>
                </c:pt>
                <c:pt idx="723">
                  <c:v>816.6042208308445</c:v>
                </c:pt>
                <c:pt idx="724">
                  <c:v>817.46418606300176</c:v>
                </c:pt>
                <c:pt idx="725">
                  <c:v>818.76798723103821</c:v>
                </c:pt>
                <c:pt idx="726">
                  <c:v>819.50004514443026</c:v>
                </c:pt>
                <c:pt idx="727">
                  <c:v>819.54720695924516</c:v>
                </c:pt>
                <c:pt idx="728">
                  <c:v>819.65429018217947</c:v>
                </c:pt>
                <c:pt idx="729">
                  <c:v>820.29812501056222</c:v>
                </c:pt>
                <c:pt idx="730">
                  <c:v>822.07027270932304</c:v>
                </c:pt>
                <c:pt idx="731">
                  <c:v>822.229018939659</c:v>
                </c:pt>
                <c:pt idx="732">
                  <c:v>822.8957145845925</c:v>
                </c:pt>
                <c:pt idx="733">
                  <c:v>823.78882196686209</c:v>
                </c:pt>
                <c:pt idx="734">
                  <c:v>823.83157823913461</c:v>
                </c:pt>
                <c:pt idx="735">
                  <c:v>824.59289682282906</c:v>
                </c:pt>
                <c:pt idx="736">
                  <c:v>824.76771677147735</c:v>
                </c:pt>
                <c:pt idx="737">
                  <c:v>824.88520692824568</c:v>
                </c:pt>
                <c:pt idx="738">
                  <c:v>825.16004062886896</c:v>
                </c:pt>
                <c:pt idx="739">
                  <c:v>825.29208131451924</c:v>
                </c:pt>
                <c:pt idx="740">
                  <c:v>827.96057929250856</c:v>
                </c:pt>
                <c:pt idx="741">
                  <c:v>828.34849253496759</c:v>
                </c:pt>
                <c:pt idx="742">
                  <c:v>830.4676453878983</c:v>
                </c:pt>
                <c:pt idx="743">
                  <c:v>830.95899483829817</c:v>
                </c:pt>
                <c:pt idx="744">
                  <c:v>831.54923780674835</c:v>
                </c:pt>
                <c:pt idx="745">
                  <c:v>832.4497571451011</c:v>
                </c:pt>
                <c:pt idx="746">
                  <c:v>832.59074637091908</c:v>
                </c:pt>
                <c:pt idx="747">
                  <c:v>833.26128762439293</c:v>
                </c:pt>
                <c:pt idx="748">
                  <c:v>833.4466548404198</c:v>
                </c:pt>
                <c:pt idx="749">
                  <c:v>834.21115051040942</c:v>
                </c:pt>
                <c:pt idx="750">
                  <c:v>835.55552872488443</c:v>
                </c:pt>
                <c:pt idx="751">
                  <c:v>835.61204352072855</c:v>
                </c:pt>
                <c:pt idx="752">
                  <c:v>836.23634019225392</c:v>
                </c:pt>
                <c:pt idx="753">
                  <c:v>836.24956218968327</c:v>
                </c:pt>
                <c:pt idx="754">
                  <c:v>836.75725353346388</c:v>
                </c:pt>
                <c:pt idx="755">
                  <c:v>836.92559560843983</c:v>
                </c:pt>
                <c:pt idx="756">
                  <c:v>837.07566112098175</c:v>
                </c:pt>
                <c:pt idx="757">
                  <c:v>837.12274802571483</c:v>
                </c:pt>
                <c:pt idx="758">
                  <c:v>837.570264563823</c:v>
                </c:pt>
                <c:pt idx="759">
                  <c:v>841.12036803169576</c:v>
                </c:pt>
                <c:pt idx="760">
                  <c:v>842.41638062522179</c:v>
                </c:pt>
                <c:pt idx="761">
                  <c:v>842.5791989514928</c:v>
                </c:pt>
                <c:pt idx="762">
                  <c:v>843.20064974598608</c:v>
                </c:pt>
                <c:pt idx="763">
                  <c:v>843.85227065402796</c:v>
                </c:pt>
                <c:pt idx="764">
                  <c:v>844.20931680528156</c:v>
                </c:pt>
                <c:pt idx="765">
                  <c:v>844.4577966524048</c:v>
                </c:pt>
                <c:pt idx="766">
                  <c:v>844.62695157189592</c:v>
                </c:pt>
                <c:pt idx="767">
                  <c:v>844.68442352122111</c:v>
                </c:pt>
                <c:pt idx="768">
                  <c:v>844.80518723913156</c:v>
                </c:pt>
                <c:pt idx="769">
                  <c:v>845.03430822595692</c:v>
                </c:pt>
                <c:pt idx="770">
                  <c:v>846.12982346685021</c:v>
                </c:pt>
                <c:pt idx="771">
                  <c:v>847.86736830960217</c:v>
                </c:pt>
                <c:pt idx="772">
                  <c:v>848.83295299550264</c:v>
                </c:pt>
                <c:pt idx="773">
                  <c:v>849.04262546280916</c:v>
                </c:pt>
                <c:pt idx="774">
                  <c:v>849.28561729083413</c:v>
                </c:pt>
                <c:pt idx="775">
                  <c:v>849.54775084444736</c:v>
                </c:pt>
                <c:pt idx="776">
                  <c:v>850.10681963121897</c:v>
                </c:pt>
                <c:pt idx="777">
                  <c:v>851.15298785967025</c:v>
                </c:pt>
                <c:pt idx="778">
                  <c:v>852.59366259159651</c:v>
                </c:pt>
                <c:pt idx="779">
                  <c:v>852.79777591505081</c:v>
                </c:pt>
                <c:pt idx="780">
                  <c:v>853.00123253994934</c:v>
                </c:pt>
                <c:pt idx="781">
                  <c:v>853.35739636613107</c:v>
                </c:pt>
                <c:pt idx="782">
                  <c:v>854.19439593003881</c:v>
                </c:pt>
                <c:pt idx="783">
                  <c:v>854.38441198819419</c:v>
                </c:pt>
                <c:pt idx="784">
                  <c:v>854.79698042317796</c:v>
                </c:pt>
                <c:pt idx="785">
                  <c:v>855.38415220323805</c:v>
                </c:pt>
                <c:pt idx="786">
                  <c:v>856.53421015125423</c:v>
                </c:pt>
                <c:pt idx="787">
                  <c:v>856.59844341975258</c:v>
                </c:pt>
                <c:pt idx="788">
                  <c:v>857.21950681797716</c:v>
                </c:pt>
                <c:pt idx="789">
                  <c:v>857.69800195422067</c:v>
                </c:pt>
                <c:pt idx="790">
                  <c:v>857.89830216995688</c:v>
                </c:pt>
                <c:pt idx="791">
                  <c:v>858.36997138425068</c:v>
                </c:pt>
                <c:pt idx="792">
                  <c:v>858.50138676010647</c:v>
                </c:pt>
                <c:pt idx="793">
                  <c:v>860.0253704507013</c:v>
                </c:pt>
                <c:pt idx="794">
                  <c:v>860.23621869987983</c:v>
                </c:pt>
                <c:pt idx="795">
                  <c:v>860.92624872816486</c:v>
                </c:pt>
                <c:pt idx="796">
                  <c:v>861.97757557525802</c:v>
                </c:pt>
                <c:pt idx="797">
                  <c:v>862.26371929043489</c:v>
                </c:pt>
                <c:pt idx="798">
                  <c:v>863.38021569912053</c:v>
                </c:pt>
                <c:pt idx="799">
                  <c:v>864.31887171390554</c:v>
                </c:pt>
                <c:pt idx="800">
                  <c:v>864.36816536399601</c:v>
                </c:pt>
                <c:pt idx="801">
                  <c:v>864.53212399376025</c:v>
                </c:pt>
                <c:pt idx="802">
                  <c:v>865.29542341924571</c:v>
                </c:pt>
                <c:pt idx="803">
                  <c:v>865.49074312314406</c:v>
                </c:pt>
                <c:pt idx="804">
                  <c:v>866.50458169727608</c:v>
                </c:pt>
                <c:pt idx="805">
                  <c:v>867.92533198469391</c:v>
                </c:pt>
                <c:pt idx="806">
                  <c:v>868.66120798992597</c:v>
                </c:pt>
                <c:pt idx="807">
                  <c:v>868.84694421766108</c:v>
                </c:pt>
                <c:pt idx="808">
                  <c:v>870.63946196612051</c:v>
                </c:pt>
                <c:pt idx="809">
                  <c:v>871.09078942095221</c:v>
                </c:pt>
                <c:pt idx="810">
                  <c:v>871.68173654412021</c:v>
                </c:pt>
                <c:pt idx="811">
                  <c:v>872.23439023611354</c:v>
                </c:pt>
                <c:pt idx="812">
                  <c:v>872.75451769037863</c:v>
                </c:pt>
                <c:pt idx="813">
                  <c:v>873.15522782901462</c:v>
                </c:pt>
                <c:pt idx="814">
                  <c:v>873.51455649557465</c:v>
                </c:pt>
                <c:pt idx="815">
                  <c:v>873.5791251277933</c:v>
                </c:pt>
                <c:pt idx="816">
                  <c:v>873.92697128675354</c:v>
                </c:pt>
                <c:pt idx="817">
                  <c:v>874.055451590546</c:v>
                </c:pt>
                <c:pt idx="818">
                  <c:v>874.30704817490005</c:v>
                </c:pt>
                <c:pt idx="819">
                  <c:v>875.59262692449192</c:v>
                </c:pt>
                <c:pt idx="820">
                  <c:v>876.80804203588741</c:v>
                </c:pt>
                <c:pt idx="821">
                  <c:v>877.05793609370266</c:v>
                </c:pt>
                <c:pt idx="822">
                  <c:v>877.99772573989685</c:v>
                </c:pt>
                <c:pt idx="823">
                  <c:v>879.47010258077171</c:v>
                </c:pt>
                <c:pt idx="824">
                  <c:v>879.47281840866708</c:v>
                </c:pt>
                <c:pt idx="825">
                  <c:v>879.50713835092211</c:v>
                </c:pt>
                <c:pt idx="826">
                  <c:v>880.05240670354215</c:v>
                </c:pt>
                <c:pt idx="827">
                  <c:v>880.70809192351226</c:v>
                </c:pt>
                <c:pt idx="828">
                  <c:v>881.60234539140765</c:v>
                </c:pt>
                <c:pt idx="829">
                  <c:v>881.90989185611579</c:v>
                </c:pt>
                <c:pt idx="830">
                  <c:v>882.14899200997752</c:v>
                </c:pt>
                <c:pt idx="831">
                  <c:v>882.94509938807278</c:v>
                </c:pt>
                <c:pt idx="832">
                  <c:v>883.40965583284378</c:v>
                </c:pt>
                <c:pt idx="833">
                  <c:v>885.49704538831429</c:v>
                </c:pt>
                <c:pt idx="834">
                  <c:v>885.88893099376401</c:v>
                </c:pt>
                <c:pt idx="835">
                  <c:v>886.06062346604631</c:v>
                </c:pt>
                <c:pt idx="836">
                  <c:v>887.94713125307499</c:v>
                </c:pt>
                <c:pt idx="837">
                  <c:v>889.28549293111064</c:v>
                </c:pt>
                <c:pt idx="838">
                  <c:v>889.92000556195489</c:v>
                </c:pt>
                <c:pt idx="839">
                  <c:v>890.08192256243456</c:v>
                </c:pt>
                <c:pt idx="840">
                  <c:v>890.95099836839108</c:v>
                </c:pt>
                <c:pt idx="841">
                  <c:v>892.02597357922787</c:v>
                </c:pt>
                <c:pt idx="842">
                  <c:v>892.14629848185359</c:v>
                </c:pt>
                <c:pt idx="843">
                  <c:v>892.71876933485146</c:v>
                </c:pt>
                <c:pt idx="844">
                  <c:v>894.53310458613851</c:v>
                </c:pt>
                <c:pt idx="845">
                  <c:v>894.72517385227729</c:v>
                </c:pt>
                <c:pt idx="846">
                  <c:v>894.97865234021447</c:v>
                </c:pt>
                <c:pt idx="847">
                  <c:v>895.44096745340903</c:v>
                </c:pt>
                <c:pt idx="848">
                  <c:v>895.70188421012608</c:v>
                </c:pt>
                <c:pt idx="849">
                  <c:v>897.57304145215858</c:v>
                </c:pt>
                <c:pt idx="850">
                  <c:v>897.62956298582321</c:v>
                </c:pt>
                <c:pt idx="851">
                  <c:v>898.03219613349211</c:v>
                </c:pt>
                <c:pt idx="852">
                  <c:v>898.63512718415041</c:v>
                </c:pt>
                <c:pt idx="853">
                  <c:v>899.99636239457141</c:v>
                </c:pt>
                <c:pt idx="854">
                  <c:v>900.92039496367579</c:v>
                </c:pt>
                <c:pt idx="855">
                  <c:v>901.18490901464611</c:v>
                </c:pt>
                <c:pt idx="856">
                  <c:v>901.22743651610654</c:v>
                </c:pt>
                <c:pt idx="857">
                  <c:v>901.30622502056394</c:v>
                </c:pt>
                <c:pt idx="858">
                  <c:v>901.67855843148573</c:v>
                </c:pt>
                <c:pt idx="859">
                  <c:v>902.7896143302205</c:v>
                </c:pt>
                <c:pt idx="860">
                  <c:v>903.33542046312505</c:v>
                </c:pt>
                <c:pt idx="861">
                  <c:v>903.56464970769048</c:v>
                </c:pt>
                <c:pt idx="862">
                  <c:v>903.56731579098414</c:v>
                </c:pt>
                <c:pt idx="863">
                  <c:v>904.14345765041435</c:v>
                </c:pt>
                <c:pt idx="864">
                  <c:v>904.16053324780114</c:v>
                </c:pt>
                <c:pt idx="865">
                  <c:v>905.51902232942666</c:v>
                </c:pt>
                <c:pt idx="866">
                  <c:v>905.89112663637934</c:v>
                </c:pt>
                <c:pt idx="867">
                  <c:v>906.18876733085017</c:v>
                </c:pt>
                <c:pt idx="868">
                  <c:v>907.74012842769298</c:v>
                </c:pt>
                <c:pt idx="869">
                  <c:v>907.97890678310978</c:v>
                </c:pt>
                <c:pt idx="870">
                  <c:v>909.01046293730542</c:v>
                </c:pt>
                <c:pt idx="871">
                  <c:v>909.16986315562826</c:v>
                </c:pt>
                <c:pt idx="872">
                  <c:v>909.39804007869134</c:v>
                </c:pt>
                <c:pt idx="873">
                  <c:v>910.28520404944902</c:v>
                </c:pt>
                <c:pt idx="874">
                  <c:v>910.40714304990797</c:v>
                </c:pt>
                <c:pt idx="875">
                  <c:v>910.95754697184202</c:v>
                </c:pt>
                <c:pt idx="876">
                  <c:v>911.19205767362291</c:v>
                </c:pt>
                <c:pt idx="877">
                  <c:v>912.87009132972526</c:v>
                </c:pt>
                <c:pt idx="878">
                  <c:v>913.76180119403034</c:v>
                </c:pt>
                <c:pt idx="879">
                  <c:v>914.19261693756562</c:v>
                </c:pt>
                <c:pt idx="880">
                  <c:v>914.38564394692548</c:v>
                </c:pt>
                <c:pt idx="881">
                  <c:v>915.08018528118009</c:v>
                </c:pt>
                <c:pt idx="882">
                  <c:v>915.53721640591357</c:v>
                </c:pt>
                <c:pt idx="883">
                  <c:v>915.88267083128085</c:v>
                </c:pt>
                <c:pt idx="884">
                  <c:v>916.18770507050976</c:v>
                </c:pt>
                <c:pt idx="885">
                  <c:v>916.6462949750221</c:v>
                </c:pt>
                <c:pt idx="886">
                  <c:v>916.81146684198211</c:v>
                </c:pt>
                <c:pt idx="887">
                  <c:v>918.55821665831354</c:v>
                </c:pt>
                <c:pt idx="888">
                  <c:v>919.36167934943478</c:v>
                </c:pt>
                <c:pt idx="889">
                  <c:v>920.98686754574373</c:v>
                </c:pt>
                <c:pt idx="890">
                  <c:v>921.43527966202782</c:v>
                </c:pt>
                <c:pt idx="891">
                  <c:v>922.06695406812833</c:v>
                </c:pt>
                <c:pt idx="892">
                  <c:v>922.87685507388051</c:v>
                </c:pt>
                <c:pt idx="893">
                  <c:v>922.89929381352158</c:v>
                </c:pt>
                <c:pt idx="894">
                  <c:v>923.74414962383889</c:v>
                </c:pt>
                <c:pt idx="895">
                  <c:v>924.23086582026735</c:v>
                </c:pt>
                <c:pt idx="896">
                  <c:v>924.93802558973039</c:v>
                </c:pt>
                <c:pt idx="897">
                  <c:v>924.98831917508141</c:v>
                </c:pt>
                <c:pt idx="898">
                  <c:v>925.48706819514155</c:v>
                </c:pt>
                <c:pt idx="899">
                  <c:v>928.15410253066329</c:v>
                </c:pt>
                <c:pt idx="900">
                  <c:v>928.51774141453825</c:v>
                </c:pt>
                <c:pt idx="901">
                  <c:v>928.71340087208591</c:v>
                </c:pt>
                <c:pt idx="902">
                  <c:v>928.92208376161216</c:v>
                </c:pt>
                <c:pt idx="903">
                  <c:v>928.96265290043084</c:v>
                </c:pt>
                <c:pt idx="904">
                  <c:v>929.49347080792177</c:v>
                </c:pt>
                <c:pt idx="905">
                  <c:v>930.99456151527374</c:v>
                </c:pt>
                <c:pt idx="906">
                  <c:v>931.21278215154052</c:v>
                </c:pt>
                <c:pt idx="907">
                  <c:v>931.22967844919549</c:v>
                </c:pt>
                <c:pt idx="908">
                  <c:v>931.61078524517507</c:v>
                </c:pt>
                <c:pt idx="909">
                  <c:v>932.63870035283435</c:v>
                </c:pt>
                <c:pt idx="910">
                  <c:v>932.66997566557438</c:v>
                </c:pt>
                <c:pt idx="911">
                  <c:v>933.04461054913918</c:v>
                </c:pt>
                <c:pt idx="912">
                  <c:v>933.80582202952974</c:v>
                </c:pt>
                <c:pt idx="913">
                  <c:v>936.34436088426082</c:v>
                </c:pt>
                <c:pt idx="914">
                  <c:v>938.19915055229467</c:v>
                </c:pt>
                <c:pt idx="915">
                  <c:v>938.42032865992405</c:v>
                </c:pt>
                <c:pt idx="916">
                  <c:v>938.69461813007911</c:v>
                </c:pt>
                <c:pt idx="917">
                  <c:v>939.45307426164618</c:v>
                </c:pt>
                <c:pt idx="918">
                  <c:v>940.07737811967127</c:v>
                </c:pt>
                <c:pt idx="919">
                  <c:v>940.69545866996305</c:v>
                </c:pt>
                <c:pt idx="920">
                  <c:v>940.69910754826924</c:v>
                </c:pt>
                <c:pt idx="921">
                  <c:v>941.03148356882411</c:v>
                </c:pt>
                <c:pt idx="922">
                  <c:v>941.36210249513351</c:v>
                </c:pt>
                <c:pt idx="923">
                  <c:v>941.9970322717927</c:v>
                </c:pt>
                <c:pt idx="924">
                  <c:v>942.31094479951025</c:v>
                </c:pt>
                <c:pt idx="925">
                  <c:v>943.01297799996792</c:v>
                </c:pt>
                <c:pt idx="926">
                  <c:v>944.3190074717204</c:v>
                </c:pt>
                <c:pt idx="927">
                  <c:v>946.75734430929151</c:v>
                </c:pt>
                <c:pt idx="928">
                  <c:v>946.87360031397111</c:v>
                </c:pt>
                <c:pt idx="929">
                  <c:v>949.23684478401992</c:v>
                </c:pt>
                <c:pt idx="930">
                  <c:v>951.1935396720437</c:v>
                </c:pt>
                <c:pt idx="931">
                  <c:v>951.27336773170646</c:v>
                </c:pt>
                <c:pt idx="932">
                  <c:v>951.36352074764545</c:v>
                </c:pt>
                <c:pt idx="933">
                  <c:v>952.27130024299186</c:v>
                </c:pt>
                <c:pt idx="934">
                  <c:v>952.3887086756622</c:v>
                </c:pt>
                <c:pt idx="935">
                  <c:v>954.34617555183104</c:v>
                </c:pt>
                <c:pt idx="936">
                  <c:v>955.49501154250538</c:v>
                </c:pt>
                <c:pt idx="937">
                  <c:v>956.5679383714014</c:v>
                </c:pt>
                <c:pt idx="938">
                  <c:v>957.03046963064844</c:v>
                </c:pt>
                <c:pt idx="939">
                  <c:v>957.34623260202352</c:v>
                </c:pt>
                <c:pt idx="940">
                  <c:v>957.46649791174059</c:v>
                </c:pt>
                <c:pt idx="941">
                  <c:v>957.48692455048149</c:v>
                </c:pt>
                <c:pt idx="942">
                  <c:v>957.64820936411888</c:v>
                </c:pt>
                <c:pt idx="943">
                  <c:v>957.91504930355586</c:v>
                </c:pt>
                <c:pt idx="944">
                  <c:v>958.63641870412721</c:v>
                </c:pt>
                <c:pt idx="945">
                  <c:v>959.29542889711229</c:v>
                </c:pt>
                <c:pt idx="946">
                  <c:v>959.34274008984903</c:v>
                </c:pt>
                <c:pt idx="947">
                  <c:v>959.38126093161554</c:v>
                </c:pt>
                <c:pt idx="948">
                  <c:v>959.80284704330916</c:v>
                </c:pt>
                <c:pt idx="949">
                  <c:v>960.48545925958024</c:v>
                </c:pt>
                <c:pt idx="950">
                  <c:v>960.64832178263896</c:v>
                </c:pt>
                <c:pt idx="951">
                  <c:v>960.89557628258808</c:v>
                </c:pt>
                <c:pt idx="952">
                  <c:v>961.19951031805067</c:v>
                </c:pt>
                <c:pt idx="953">
                  <c:v>961.66430432627021</c:v>
                </c:pt>
                <c:pt idx="954">
                  <c:v>963.84016364307354</c:v>
                </c:pt>
                <c:pt idx="955">
                  <c:v>965.86288749161758</c:v>
                </c:pt>
                <c:pt idx="956">
                  <c:v>966.44772333563014</c:v>
                </c:pt>
                <c:pt idx="957">
                  <c:v>966.90160025199657</c:v>
                </c:pt>
                <c:pt idx="958">
                  <c:v>967.0622399589829</c:v>
                </c:pt>
                <c:pt idx="959">
                  <c:v>968.65087945433879</c:v>
                </c:pt>
                <c:pt idx="960">
                  <c:v>968.65163489831866</c:v>
                </c:pt>
                <c:pt idx="961">
                  <c:v>968.68872157654005</c:v>
                </c:pt>
                <c:pt idx="962">
                  <c:v>970.64658942801361</c:v>
                </c:pt>
                <c:pt idx="963">
                  <c:v>971.9737197387185</c:v>
                </c:pt>
                <c:pt idx="964">
                  <c:v>973.32236161853871</c:v>
                </c:pt>
                <c:pt idx="965">
                  <c:v>973.63446459811712</c:v>
                </c:pt>
                <c:pt idx="966">
                  <c:v>973.86603378107429</c:v>
                </c:pt>
                <c:pt idx="967">
                  <c:v>974.15021637907557</c:v>
                </c:pt>
                <c:pt idx="968">
                  <c:v>974.24452116981956</c:v>
                </c:pt>
                <c:pt idx="969">
                  <c:v>975.24783797758391</c:v>
                </c:pt>
                <c:pt idx="970">
                  <c:v>975.41847329376651</c:v>
                </c:pt>
                <c:pt idx="971">
                  <c:v>975.77613623408251</c:v>
                </c:pt>
                <c:pt idx="972">
                  <c:v>975.89728404713969</c:v>
                </c:pt>
                <c:pt idx="973">
                  <c:v>976.36063923309666</c:v>
                </c:pt>
                <c:pt idx="974">
                  <c:v>976.52599151873073</c:v>
                </c:pt>
                <c:pt idx="975">
                  <c:v>978.50095023890754</c:v>
                </c:pt>
                <c:pt idx="976">
                  <c:v>978.51387996276571</c:v>
                </c:pt>
                <c:pt idx="977">
                  <c:v>978.5911047712616</c:v>
                </c:pt>
                <c:pt idx="978">
                  <c:v>979.21026370013533</c:v>
                </c:pt>
                <c:pt idx="979">
                  <c:v>979.9805320843916</c:v>
                </c:pt>
                <c:pt idx="980">
                  <c:v>980.62420955368907</c:v>
                </c:pt>
                <c:pt idx="981">
                  <c:v>981.20605977954438</c:v>
                </c:pt>
                <c:pt idx="982">
                  <c:v>981.58491535699613</c:v>
                </c:pt>
                <c:pt idx="983">
                  <c:v>982.56130803806809</c:v>
                </c:pt>
                <c:pt idx="984">
                  <c:v>983.40050655531559</c:v>
                </c:pt>
                <c:pt idx="985">
                  <c:v>984.03744798413572</c:v>
                </c:pt>
                <c:pt idx="986">
                  <c:v>984.19695863121888</c:v>
                </c:pt>
                <c:pt idx="987">
                  <c:v>984.57965088218589</c:v>
                </c:pt>
                <c:pt idx="988">
                  <c:v>984.73159861022395</c:v>
                </c:pt>
                <c:pt idx="989">
                  <c:v>988.40354795660278</c:v>
                </c:pt>
                <c:pt idx="990">
                  <c:v>989.00064738643596</c:v>
                </c:pt>
                <c:pt idx="991">
                  <c:v>989.9831574249838</c:v>
                </c:pt>
                <c:pt idx="992">
                  <c:v>990.16528323457715</c:v>
                </c:pt>
                <c:pt idx="993">
                  <c:v>990.7199739900243</c:v>
                </c:pt>
                <c:pt idx="994">
                  <c:v>991.00926566480121</c:v>
                </c:pt>
                <c:pt idx="995">
                  <c:v>991.73380983676179</c:v>
                </c:pt>
                <c:pt idx="996">
                  <c:v>992.19466248986282</c:v>
                </c:pt>
                <c:pt idx="997">
                  <c:v>993.3249973132024</c:v>
                </c:pt>
                <c:pt idx="998">
                  <c:v>993.72471203608075</c:v>
                </c:pt>
                <c:pt idx="999">
                  <c:v>995.66266417910083</c:v>
                </c:pt>
                <c:pt idx="1000">
                  <c:v>996.85396214818138</c:v>
                </c:pt>
                <c:pt idx="1001">
                  <c:v>997.13228646202879</c:v>
                </c:pt>
                <c:pt idx="1002">
                  <c:v>997.16213793729912</c:v>
                </c:pt>
                <c:pt idx="1003">
                  <c:v>997.49087782752395</c:v>
                </c:pt>
                <c:pt idx="1004">
                  <c:v>997.79736868709006</c:v>
                </c:pt>
                <c:pt idx="1005">
                  <c:v>999.09792462522273</c:v>
                </c:pt>
                <c:pt idx="1006">
                  <c:v>1000.2063439129579</c:v>
                </c:pt>
                <c:pt idx="1007">
                  <c:v>1000.9815914375358</c:v>
                </c:pt>
                <c:pt idx="1008">
                  <c:v>1001.3486197171151</c:v>
                </c:pt>
                <c:pt idx="1009">
                  <c:v>1002.7542015670697</c:v>
                </c:pt>
                <c:pt idx="1010">
                  <c:v>1004.5405711608819</c:v>
                </c:pt>
                <c:pt idx="1011">
                  <c:v>1004.5925108672145</c:v>
                </c:pt>
                <c:pt idx="1012">
                  <c:v>1004.8129052869772</c:v>
                </c:pt>
                <c:pt idx="1013">
                  <c:v>1005.2626318261173</c:v>
                </c:pt>
                <c:pt idx="1014">
                  <c:v>1006.2830753255912</c:v>
                </c:pt>
                <c:pt idx="1015">
                  <c:v>1006.4000393488495</c:v>
                </c:pt>
                <c:pt idx="1016">
                  <c:v>1006.4178065276246</c:v>
                </c:pt>
                <c:pt idx="1017">
                  <c:v>1006.6311667524424</c:v>
                </c:pt>
                <c:pt idx="1018">
                  <c:v>1008.1102927843567</c:v>
                </c:pt>
                <c:pt idx="1019">
                  <c:v>1008.1833290852483</c:v>
                </c:pt>
                <c:pt idx="1020">
                  <c:v>1008.8467604743018</c:v>
                </c:pt>
                <c:pt idx="1021">
                  <c:v>1009.3588503711926</c:v>
                </c:pt>
                <c:pt idx="1022">
                  <c:v>1009.8568412642198</c:v>
                </c:pt>
                <c:pt idx="1023">
                  <c:v>1009.8852584887591</c:v>
                </c:pt>
                <c:pt idx="1024">
                  <c:v>1010.7727087298281</c:v>
                </c:pt>
                <c:pt idx="1025">
                  <c:v>1011.5250366705714</c:v>
                </c:pt>
                <c:pt idx="1026">
                  <c:v>1014.3466502601605</c:v>
                </c:pt>
                <c:pt idx="1027">
                  <c:v>1014.9297235350004</c:v>
                </c:pt>
                <c:pt idx="1028">
                  <c:v>1014.9972499312462</c:v>
                </c:pt>
                <c:pt idx="1029">
                  <c:v>1016.0684148171476</c:v>
                </c:pt>
                <c:pt idx="1030">
                  <c:v>1016.4371120678079</c:v>
                </c:pt>
                <c:pt idx="1031">
                  <c:v>1017.0319694122627</c:v>
                </c:pt>
                <c:pt idx="1032">
                  <c:v>1017.2029877847363</c:v>
                </c:pt>
                <c:pt idx="1033">
                  <c:v>1017.5587593476084</c:v>
                </c:pt>
                <c:pt idx="1034">
                  <c:v>1017.6454768223484</c:v>
                </c:pt>
                <c:pt idx="1035">
                  <c:v>1018.5903863510284</c:v>
                </c:pt>
                <c:pt idx="1036">
                  <c:v>1019.1560679449467</c:v>
                </c:pt>
                <c:pt idx="1037">
                  <c:v>1020.0591482290347</c:v>
                </c:pt>
                <c:pt idx="1038">
                  <c:v>1020.2346903898306</c:v>
                </c:pt>
                <c:pt idx="1039">
                  <c:v>1020.6824459496911</c:v>
                </c:pt>
                <c:pt idx="1040">
                  <c:v>1021.1764686652441</c:v>
                </c:pt>
                <c:pt idx="1041">
                  <c:v>1021.8462143994329</c:v>
                </c:pt>
                <c:pt idx="1042">
                  <c:v>1022.1032125341462</c:v>
                </c:pt>
                <c:pt idx="1043">
                  <c:v>1022.4689211258392</c:v>
                </c:pt>
                <c:pt idx="1044">
                  <c:v>1023.2744573464443</c:v>
                </c:pt>
                <c:pt idx="1045">
                  <c:v>1025.3165842624458</c:v>
                </c:pt>
                <c:pt idx="1046">
                  <c:v>1025.3762018722555</c:v>
                </c:pt>
                <c:pt idx="1047">
                  <c:v>1025.5578962098862</c:v>
                </c:pt>
                <c:pt idx="1048">
                  <c:v>1025.7236572123984</c:v>
                </c:pt>
                <c:pt idx="1049">
                  <c:v>1025.7371494150048</c:v>
                </c:pt>
                <c:pt idx="1050">
                  <c:v>1025.9877907300088</c:v>
                </c:pt>
                <c:pt idx="1051">
                  <c:v>1026.9961611030831</c:v>
                </c:pt>
                <c:pt idx="1052">
                  <c:v>1027.4348886327425</c:v>
                </c:pt>
                <c:pt idx="1053">
                  <c:v>1029.2714848425894</c:v>
                </c:pt>
                <c:pt idx="1054">
                  <c:v>1029.7715641664872</c:v>
                </c:pt>
                <c:pt idx="1055">
                  <c:v>1031.252943034322</c:v>
                </c:pt>
                <c:pt idx="1056">
                  <c:v>1032.1889316873257</c:v>
                </c:pt>
                <c:pt idx="1057">
                  <c:v>1033.2363724233037</c:v>
                </c:pt>
                <c:pt idx="1058">
                  <c:v>1033.2658007798746</c:v>
                </c:pt>
                <c:pt idx="1059">
                  <c:v>1033.547187308046</c:v>
                </c:pt>
                <c:pt idx="1060">
                  <c:v>1033.5648225839032</c:v>
                </c:pt>
                <c:pt idx="1061">
                  <c:v>1033.6191941387169</c:v>
                </c:pt>
                <c:pt idx="1062">
                  <c:v>1035.4248245688977</c:v>
                </c:pt>
                <c:pt idx="1063">
                  <c:v>1035.9660908670976</c:v>
                </c:pt>
                <c:pt idx="1064">
                  <c:v>1036.1399167461113</c:v>
                </c:pt>
                <c:pt idx="1065">
                  <c:v>1036.8538794992055</c:v>
                </c:pt>
                <c:pt idx="1066">
                  <c:v>1037.3356201332372</c:v>
                </c:pt>
                <c:pt idx="1067">
                  <c:v>1037.437859222202</c:v>
                </c:pt>
                <c:pt idx="1068">
                  <c:v>1037.8334930493293</c:v>
                </c:pt>
                <c:pt idx="1069">
                  <c:v>1038.2576842994695</c:v>
                </c:pt>
                <c:pt idx="1070">
                  <c:v>1038.9963087152373</c:v>
                </c:pt>
                <c:pt idx="1071">
                  <c:v>1039.0210547245206</c:v>
                </c:pt>
                <c:pt idx="1072">
                  <c:v>1041.7048995374826</c:v>
                </c:pt>
                <c:pt idx="1073">
                  <c:v>1042.4220409131249</c:v>
                </c:pt>
                <c:pt idx="1074">
                  <c:v>1043.3609998642314</c:v>
                </c:pt>
                <c:pt idx="1075">
                  <c:v>1043.3741387413847</c:v>
                </c:pt>
                <c:pt idx="1076">
                  <c:v>1044.4702560465485</c:v>
                </c:pt>
                <c:pt idx="1077">
                  <c:v>1044.8922123624325</c:v>
                </c:pt>
                <c:pt idx="1078">
                  <c:v>1045.6372191394348</c:v>
                </c:pt>
                <c:pt idx="1079">
                  <c:v>1046.0349627696014</c:v>
                </c:pt>
                <c:pt idx="1080">
                  <c:v>1048.7417111145423</c:v>
                </c:pt>
                <c:pt idx="1081">
                  <c:v>1048.9503595796341</c:v>
                </c:pt>
                <c:pt idx="1082">
                  <c:v>1048.9711991378244</c:v>
                </c:pt>
                <c:pt idx="1083">
                  <c:v>1049.1578754405509</c:v>
                </c:pt>
                <c:pt idx="1084">
                  <c:v>1049.9545382968736</c:v>
                </c:pt>
                <c:pt idx="1085">
                  <c:v>1049.9755859687029</c:v>
                </c:pt>
                <c:pt idx="1086">
                  <c:v>1050.4549105845708</c:v>
                </c:pt>
                <c:pt idx="1087">
                  <c:v>1050.8054156905346</c:v>
                </c:pt>
                <c:pt idx="1088">
                  <c:v>1052.0349539987892</c:v>
                </c:pt>
                <c:pt idx="1089">
                  <c:v>1052.3540375688917</c:v>
                </c:pt>
                <c:pt idx="1090">
                  <c:v>1052.3814016646411</c:v>
                </c:pt>
                <c:pt idx="1091">
                  <c:v>1053.4342792344014</c:v>
                </c:pt>
                <c:pt idx="1092">
                  <c:v>1053.6854192142182</c:v>
                </c:pt>
                <c:pt idx="1093">
                  <c:v>1053.7248669951987</c:v>
                </c:pt>
                <c:pt idx="1094">
                  <c:v>1054.5442110400036</c:v>
                </c:pt>
                <c:pt idx="1095">
                  <c:v>1055.6266882404816</c:v>
                </c:pt>
                <c:pt idx="1096">
                  <c:v>1055.7847743169314</c:v>
                </c:pt>
                <c:pt idx="1097">
                  <c:v>1056.136771135134</c:v>
                </c:pt>
                <c:pt idx="1098">
                  <c:v>1056.2963670384161</c:v>
                </c:pt>
                <c:pt idx="1099">
                  <c:v>1056.9240744088984</c:v>
                </c:pt>
                <c:pt idx="1100">
                  <c:v>1056.9765053559313</c:v>
                </c:pt>
                <c:pt idx="1101">
                  <c:v>1058.1777615803203</c:v>
                </c:pt>
                <c:pt idx="1102">
                  <c:v>1058.3651359112519</c:v>
                </c:pt>
                <c:pt idx="1103">
                  <c:v>1058.5375823134855</c:v>
                </c:pt>
                <c:pt idx="1104">
                  <c:v>1058.8747382809252</c:v>
                </c:pt>
                <c:pt idx="1105">
                  <c:v>1058.9290717989879</c:v>
                </c:pt>
                <c:pt idx="1106">
                  <c:v>1059.1938238256498</c:v>
                </c:pt>
                <c:pt idx="1107">
                  <c:v>1060.3147820120575</c:v>
                </c:pt>
                <c:pt idx="1108">
                  <c:v>1060.3487344038167</c:v>
                </c:pt>
                <c:pt idx="1109">
                  <c:v>1061.6268567293246</c:v>
                </c:pt>
                <c:pt idx="1110">
                  <c:v>1062.0501274574435</c:v>
                </c:pt>
                <c:pt idx="1111">
                  <c:v>1062.1722590923055</c:v>
                </c:pt>
                <c:pt idx="1112">
                  <c:v>1062.6481804302875</c:v>
                </c:pt>
                <c:pt idx="1113">
                  <c:v>1062.9823626482448</c:v>
                </c:pt>
                <c:pt idx="1114">
                  <c:v>1062.9865784685771</c:v>
                </c:pt>
                <c:pt idx="1115">
                  <c:v>1063.8383648748986</c:v>
                </c:pt>
                <c:pt idx="1116">
                  <c:v>1063.9651015247109</c:v>
                </c:pt>
                <c:pt idx="1117">
                  <c:v>1064.7973756950032</c:v>
                </c:pt>
                <c:pt idx="1118">
                  <c:v>1064.8040530422004</c:v>
                </c:pt>
                <c:pt idx="1119">
                  <c:v>1065.5896741180441</c:v>
                </c:pt>
                <c:pt idx="1120">
                  <c:v>1065.7883246737001</c:v>
                </c:pt>
                <c:pt idx="1121">
                  <c:v>1066.5302728197312</c:v>
                </c:pt>
                <c:pt idx="1122">
                  <c:v>1067.1925778141631</c:v>
                </c:pt>
                <c:pt idx="1123">
                  <c:v>1067.1990027845295</c:v>
                </c:pt>
                <c:pt idx="1124">
                  <c:v>1067.3829653696775</c:v>
                </c:pt>
                <c:pt idx="1125">
                  <c:v>1067.5652040997138</c:v>
                </c:pt>
                <c:pt idx="1126">
                  <c:v>1068.6058436931853</c:v>
                </c:pt>
                <c:pt idx="1127">
                  <c:v>1068.6989186101528</c:v>
                </c:pt>
                <c:pt idx="1128">
                  <c:v>1069.0638492340859</c:v>
                </c:pt>
                <c:pt idx="1129">
                  <c:v>1069.2270482872973</c:v>
                </c:pt>
                <c:pt idx="1130">
                  <c:v>1069.7403563499192</c:v>
                </c:pt>
                <c:pt idx="1131">
                  <c:v>1070.5937213582365</c:v>
                </c:pt>
                <c:pt idx="1132">
                  <c:v>1072.192714002209</c:v>
                </c:pt>
                <c:pt idx="1133">
                  <c:v>1073.163402069893</c:v>
                </c:pt>
                <c:pt idx="1134">
                  <c:v>1073.6448825688731</c:v>
                </c:pt>
                <c:pt idx="1135">
                  <c:v>1073.7776138532754</c:v>
                </c:pt>
                <c:pt idx="1136">
                  <c:v>1075.8148856077078</c:v>
                </c:pt>
                <c:pt idx="1137">
                  <c:v>1076.4341155593211</c:v>
                </c:pt>
                <c:pt idx="1138">
                  <c:v>1076.4905238543724</c:v>
                </c:pt>
                <c:pt idx="1139">
                  <c:v>1076.9564801563265</c:v>
                </c:pt>
                <c:pt idx="1140">
                  <c:v>1076.986366278119</c:v>
                </c:pt>
                <c:pt idx="1141">
                  <c:v>1077.5217936358658</c:v>
                </c:pt>
                <c:pt idx="1142">
                  <c:v>1077.7578892958209</c:v>
                </c:pt>
                <c:pt idx="1143">
                  <c:v>1079.5572881224707</c:v>
                </c:pt>
                <c:pt idx="1144">
                  <c:v>1079.5759768053558</c:v>
                </c:pt>
                <c:pt idx="1145">
                  <c:v>1080.1635516674196</c:v>
                </c:pt>
                <c:pt idx="1146">
                  <c:v>1080.7066772249364</c:v>
                </c:pt>
                <c:pt idx="1147">
                  <c:v>1081.1499423204932</c:v>
                </c:pt>
                <c:pt idx="1148">
                  <c:v>1082.3745557333386</c:v>
                </c:pt>
                <c:pt idx="1149">
                  <c:v>1083.174931600217</c:v>
                </c:pt>
                <c:pt idx="1150">
                  <c:v>1083.4086785900927</c:v>
                </c:pt>
                <c:pt idx="1151">
                  <c:v>1083.8286701055767</c:v>
                </c:pt>
                <c:pt idx="1152">
                  <c:v>1084.9531557597074</c:v>
                </c:pt>
                <c:pt idx="1153">
                  <c:v>1085.6795701938754</c:v>
                </c:pt>
                <c:pt idx="1154">
                  <c:v>1087.8192410475367</c:v>
                </c:pt>
                <c:pt idx="1155">
                  <c:v>1087.8690349476565</c:v>
                </c:pt>
                <c:pt idx="1156">
                  <c:v>1088.1210410786807</c:v>
                </c:pt>
                <c:pt idx="1157">
                  <c:v>1088.7848845449444</c:v>
                </c:pt>
                <c:pt idx="1158">
                  <c:v>1089.1851269974522</c:v>
                </c:pt>
                <c:pt idx="1159">
                  <c:v>1089.6009515151018</c:v>
                </c:pt>
                <c:pt idx="1160">
                  <c:v>1089.8834157582314</c:v>
                </c:pt>
                <c:pt idx="1161">
                  <c:v>1090.3417322424102</c:v>
                </c:pt>
                <c:pt idx="1162">
                  <c:v>1090.3965047936308</c:v>
                </c:pt>
                <c:pt idx="1163">
                  <c:v>1090.9300818233423</c:v>
                </c:pt>
                <c:pt idx="1164">
                  <c:v>1091.9520231691731</c:v>
                </c:pt>
                <c:pt idx="1165">
                  <c:v>1091.9883826406349</c:v>
                </c:pt>
                <c:pt idx="1166">
                  <c:v>1092.4967428263444</c:v>
                </c:pt>
                <c:pt idx="1167">
                  <c:v>1093.4045930291959</c:v>
                </c:pt>
                <c:pt idx="1168">
                  <c:v>1094.4218088663074</c:v>
                </c:pt>
                <c:pt idx="1169">
                  <c:v>1094.839231684562</c:v>
                </c:pt>
                <c:pt idx="1170">
                  <c:v>1096.8651596106865</c:v>
                </c:pt>
                <c:pt idx="1171">
                  <c:v>1097.1172591925242</c:v>
                </c:pt>
                <c:pt idx="1172">
                  <c:v>1097.2972821201784</c:v>
                </c:pt>
                <c:pt idx="1173">
                  <c:v>1097.9171764452185</c:v>
                </c:pt>
                <c:pt idx="1174">
                  <c:v>1098.1016444251181</c:v>
                </c:pt>
                <c:pt idx="1175">
                  <c:v>1100.7198412385333</c:v>
                </c:pt>
                <c:pt idx="1176">
                  <c:v>1102.2182982797949</c:v>
                </c:pt>
                <c:pt idx="1177">
                  <c:v>1102.334113846262</c:v>
                </c:pt>
                <c:pt idx="1178">
                  <c:v>1102.9002564580751</c:v>
                </c:pt>
                <c:pt idx="1179">
                  <c:v>1103.1306433113496</c:v>
                </c:pt>
                <c:pt idx="1180">
                  <c:v>1104.5055924261815</c:v>
                </c:pt>
                <c:pt idx="1181">
                  <c:v>1104.6155104668833</c:v>
                </c:pt>
                <c:pt idx="1182">
                  <c:v>1104.6709042185812</c:v>
                </c:pt>
                <c:pt idx="1183">
                  <c:v>1104.8139965045266</c:v>
                </c:pt>
                <c:pt idx="1184">
                  <c:v>1105.9002390158348</c:v>
                </c:pt>
                <c:pt idx="1185">
                  <c:v>1106.4930196592941</c:v>
                </c:pt>
                <c:pt idx="1186">
                  <c:v>1108.519922086407</c:v>
                </c:pt>
                <c:pt idx="1187">
                  <c:v>1109.3041917687988</c:v>
                </c:pt>
                <c:pt idx="1188">
                  <c:v>1109.4037360377533</c:v>
                </c:pt>
                <c:pt idx="1189">
                  <c:v>1109.8996048784229</c:v>
                </c:pt>
                <c:pt idx="1190">
                  <c:v>1111.0141950137149</c:v>
                </c:pt>
                <c:pt idx="1191">
                  <c:v>1111.3927038653419</c:v>
                </c:pt>
                <c:pt idx="1192">
                  <c:v>1112.5430835247407</c:v>
                </c:pt>
                <c:pt idx="1193">
                  <c:v>1113.4322062079027</c:v>
                </c:pt>
                <c:pt idx="1194">
                  <c:v>1113.446553770058</c:v>
                </c:pt>
                <c:pt idx="1195">
                  <c:v>1113.8445451033203</c:v>
                </c:pt>
                <c:pt idx="1196">
                  <c:v>1114.7460409404594</c:v>
                </c:pt>
                <c:pt idx="1197">
                  <c:v>1116.1584545754431</c:v>
                </c:pt>
                <c:pt idx="1198">
                  <c:v>1116.302374011766</c:v>
                </c:pt>
                <c:pt idx="1199">
                  <c:v>1116.7305417285643</c:v>
                </c:pt>
                <c:pt idx="1200">
                  <c:v>1117.9851716044741</c:v>
                </c:pt>
                <c:pt idx="1201">
                  <c:v>1118.1262083083529</c:v>
                </c:pt>
                <c:pt idx="1202">
                  <c:v>1118.3108404861177</c:v>
                </c:pt>
                <c:pt idx="1203">
                  <c:v>1118.4399479878866</c:v>
                </c:pt>
                <c:pt idx="1204">
                  <c:v>1118.8301420137777</c:v>
                </c:pt>
                <c:pt idx="1205">
                  <c:v>1119.1068029646194</c:v>
                </c:pt>
                <c:pt idx="1206">
                  <c:v>1120.8434051714648</c:v>
                </c:pt>
                <c:pt idx="1207">
                  <c:v>1121.8598418369984</c:v>
                </c:pt>
                <c:pt idx="1208">
                  <c:v>1122.6448367476114</c:v>
                </c:pt>
                <c:pt idx="1209">
                  <c:v>1123.0319231423127</c:v>
                </c:pt>
                <c:pt idx="1210">
                  <c:v>1123.1179837108757</c:v>
                </c:pt>
                <c:pt idx="1211">
                  <c:v>1123.151035779023</c:v>
                </c:pt>
                <c:pt idx="1212">
                  <c:v>1123.629181333803</c:v>
                </c:pt>
                <c:pt idx="1213">
                  <c:v>1123.7965762481217</c:v>
                </c:pt>
                <c:pt idx="1214">
                  <c:v>1124.5575078766542</c:v>
                </c:pt>
                <c:pt idx="1215">
                  <c:v>1124.8802053958243</c:v>
                </c:pt>
                <c:pt idx="1216">
                  <c:v>1125.2296515017551</c:v>
                </c:pt>
                <c:pt idx="1217">
                  <c:v>1126.1458138153885</c:v>
                </c:pt>
                <c:pt idx="1218">
                  <c:v>1126.6158634320655</c:v>
                </c:pt>
                <c:pt idx="1219">
                  <c:v>1127.1079508758285</c:v>
                </c:pt>
                <c:pt idx="1220">
                  <c:v>1128.3328516573329</c:v>
                </c:pt>
                <c:pt idx="1221">
                  <c:v>1129.7030949494565</c:v>
                </c:pt>
                <c:pt idx="1222">
                  <c:v>1130.6230510077075</c:v>
                </c:pt>
                <c:pt idx="1223">
                  <c:v>1131.1073758775765</c:v>
                </c:pt>
                <c:pt idx="1224">
                  <c:v>1132.5526956305148</c:v>
                </c:pt>
                <c:pt idx="1225">
                  <c:v>1132.806223279098</c:v>
                </c:pt>
                <c:pt idx="1226">
                  <c:v>1134.7193735112269</c:v>
                </c:pt>
                <c:pt idx="1227">
                  <c:v>1134.7650869462032</c:v>
                </c:pt>
                <c:pt idx="1228">
                  <c:v>1134.8987210117321</c:v>
                </c:pt>
                <c:pt idx="1229">
                  <c:v>1135.1465065227821</c:v>
                </c:pt>
                <c:pt idx="1230">
                  <c:v>1136.1742186770571</c:v>
                </c:pt>
                <c:pt idx="1231">
                  <c:v>1136.3589779878712</c:v>
                </c:pt>
                <c:pt idx="1232">
                  <c:v>1136.4019192397154</c:v>
                </c:pt>
                <c:pt idx="1233">
                  <c:v>1136.8471611033419</c:v>
                </c:pt>
                <c:pt idx="1234">
                  <c:v>1136.8590342514271</c:v>
                </c:pt>
                <c:pt idx="1235">
                  <c:v>1137.2867919955661</c:v>
                </c:pt>
                <c:pt idx="1236">
                  <c:v>1137.5960090491444</c:v>
                </c:pt>
                <c:pt idx="1237">
                  <c:v>1138.6144480574003</c:v>
                </c:pt>
                <c:pt idx="1238">
                  <c:v>1139.496595472021</c:v>
                </c:pt>
                <c:pt idx="1239">
                  <c:v>1140.635636197394</c:v>
                </c:pt>
                <c:pt idx="1240">
                  <c:v>1142.559453924905</c:v>
                </c:pt>
                <c:pt idx="1241">
                  <c:v>1142.8351363803067</c:v>
                </c:pt>
                <c:pt idx="1242">
                  <c:v>1143.0454215909613</c:v>
                </c:pt>
                <c:pt idx="1243">
                  <c:v>1143.4742137842568</c:v>
                </c:pt>
                <c:pt idx="1244">
                  <c:v>1144.5655005413846</c:v>
                </c:pt>
                <c:pt idx="1245">
                  <c:v>1144.9371255076458</c:v>
                </c:pt>
                <c:pt idx="1246">
                  <c:v>1145.3845286541709</c:v>
                </c:pt>
                <c:pt idx="1247">
                  <c:v>1146.0283475636916</c:v>
                </c:pt>
                <c:pt idx="1248">
                  <c:v>1146.9800858794242</c:v>
                </c:pt>
                <c:pt idx="1249">
                  <c:v>1147.9486659186532</c:v>
                </c:pt>
                <c:pt idx="1250">
                  <c:v>1148.5027345544368</c:v>
                </c:pt>
                <c:pt idx="1251">
                  <c:v>1149.0510869025693</c:v>
                </c:pt>
                <c:pt idx="1252">
                  <c:v>1149.4314240461226</c:v>
                </c:pt>
                <c:pt idx="1253">
                  <c:v>1149.9578929600102</c:v>
                </c:pt>
                <c:pt idx="1254">
                  <c:v>1150.333138218959</c:v>
                </c:pt>
                <c:pt idx="1255">
                  <c:v>1150.7040651525786</c:v>
                </c:pt>
                <c:pt idx="1256">
                  <c:v>1151.7978313892745</c:v>
                </c:pt>
                <c:pt idx="1257">
                  <c:v>1151.8520211890591</c:v>
                </c:pt>
                <c:pt idx="1258">
                  <c:v>1151.9464593613156</c:v>
                </c:pt>
                <c:pt idx="1259">
                  <c:v>1152.0572772858559</c:v>
                </c:pt>
                <c:pt idx="1260">
                  <c:v>1152.9984686606949</c:v>
                </c:pt>
                <c:pt idx="1261">
                  <c:v>1153.9166046102673</c:v>
                </c:pt>
                <c:pt idx="1262">
                  <c:v>1154.5658655520183</c:v>
                </c:pt>
                <c:pt idx="1263">
                  <c:v>1155.1936908065491</c:v>
                </c:pt>
                <c:pt idx="1264">
                  <c:v>1156.8316762212507</c:v>
                </c:pt>
                <c:pt idx="1265">
                  <c:v>1157.1932271259375</c:v>
                </c:pt>
                <c:pt idx="1266">
                  <c:v>1159.5480522058915</c:v>
                </c:pt>
                <c:pt idx="1267">
                  <c:v>1160.7896787040645</c:v>
                </c:pt>
                <c:pt idx="1268">
                  <c:v>1161.4166702370003</c:v>
                </c:pt>
                <c:pt idx="1269">
                  <c:v>1161.7301576170503</c:v>
                </c:pt>
                <c:pt idx="1270">
                  <c:v>1161.7954885807503</c:v>
                </c:pt>
                <c:pt idx="1271">
                  <c:v>1163.0384598191049</c:v>
                </c:pt>
                <c:pt idx="1272">
                  <c:v>1163.5057360161736</c:v>
                </c:pt>
                <c:pt idx="1273">
                  <c:v>1163.7968938012054</c:v>
                </c:pt>
                <c:pt idx="1274">
                  <c:v>1164.7205576286779</c:v>
                </c:pt>
                <c:pt idx="1275">
                  <c:v>1164.7621974109152</c:v>
                </c:pt>
                <c:pt idx="1276">
                  <c:v>1164.8471740949517</c:v>
                </c:pt>
                <c:pt idx="1277">
                  <c:v>1165.5778130337858</c:v>
                </c:pt>
                <c:pt idx="1278">
                  <c:v>1167.8074158945929</c:v>
                </c:pt>
                <c:pt idx="1279">
                  <c:v>1168.6823572611593</c:v>
                </c:pt>
                <c:pt idx="1280">
                  <c:v>1168.7194418113995</c:v>
                </c:pt>
                <c:pt idx="1281">
                  <c:v>1168.7323563955961</c:v>
                </c:pt>
                <c:pt idx="1282">
                  <c:v>1169.8235894375375</c:v>
                </c:pt>
                <c:pt idx="1283">
                  <c:v>1169.978390996941</c:v>
                </c:pt>
                <c:pt idx="1284">
                  <c:v>1170.0775481850633</c:v>
                </c:pt>
                <c:pt idx="1285">
                  <c:v>1170.46284310599</c:v>
                </c:pt>
                <c:pt idx="1286">
                  <c:v>1170.7027632756162</c:v>
                </c:pt>
                <c:pt idx="1287">
                  <c:v>1171.2593898276373</c:v>
                </c:pt>
                <c:pt idx="1288">
                  <c:v>1171.8544004557407</c:v>
                </c:pt>
                <c:pt idx="1289">
                  <c:v>1172.1566690018935</c:v>
                </c:pt>
                <c:pt idx="1290">
                  <c:v>1172.2716163813202</c:v>
                </c:pt>
                <c:pt idx="1291">
                  <c:v>1173.0113013739028</c:v>
                </c:pt>
                <c:pt idx="1292">
                  <c:v>1174.4200508148788</c:v>
                </c:pt>
                <c:pt idx="1293">
                  <c:v>1174.7757526862169</c:v>
                </c:pt>
                <c:pt idx="1294">
                  <c:v>1174.8493212248159</c:v>
                </c:pt>
                <c:pt idx="1295">
                  <c:v>1175.3045227071671</c:v>
                </c:pt>
                <c:pt idx="1296">
                  <c:v>1176.5668051891535</c:v>
                </c:pt>
                <c:pt idx="1297">
                  <c:v>1176.7788111945501</c:v>
                </c:pt>
                <c:pt idx="1298">
                  <c:v>1178.1973537490812</c:v>
                </c:pt>
                <c:pt idx="1299">
                  <c:v>1178.800011146257</c:v>
                </c:pt>
                <c:pt idx="1300">
                  <c:v>1178.8223639405041</c:v>
                </c:pt>
                <c:pt idx="1301">
                  <c:v>1179.9572303446203</c:v>
                </c:pt>
                <c:pt idx="1302">
                  <c:v>1181.1437483087993</c:v>
                </c:pt>
                <c:pt idx="1303">
                  <c:v>1181.3235923030534</c:v>
                </c:pt>
                <c:pt idx="1304">
                  <c:v>1181.6532753523461</c:v>
                </c:pt>
                <c:pt idx="1305">
                  <c:v>1181.6581017540357</c:v>
                </c:pt>
                <c:pt idx="1306">
                  <c:v>1182.3844617893446</c:v>
                </c:pt>
                <c:pt idx="1307">
                  <c:v>1182.6082779076969</c:v>
                </c:pt>
                <c:pt idx="1308">
                  <c:v>1183.0158986103233</c:v>
                </c:pt>
                <c:pt idx="1309">
                  <c:v>1183.5001482654734</c:v>
                </c:pt>
                <c:pt idx="1310">
                  <c:v>1183.5860651681196</c:v>
                </c:pt>
                <c:pt idx="1311">
                  <c:v>1183.7130406703345</c:v>
                </c:pt>
                <c:pt idx="1312">
                  <c:v>1184.6705450255959</c:v>
                </c:pt>
                <c:pt idx="1313">
                  <c:v>1185.7525675516681</c:v>
                </c:pt>
                <c:pt idx="1314">
                  <c:v>1185.7879712591584</c:v>
                </c:pt>
                <c:pt idx="1315">
                  <c:v>1185.9713359027937</c:v>
                </c:pt>
                <c:pt idx="1316">
                  <c:v>1186.8849101006217</c:v>
                </c:pt>
                <c:pt idx="1317">
                  <c:v>1187.7017806380463</c:v>
                </c:pt>
                <c:pt idx="1318">
                  <c:v>1187.7496344201718</c:v>
                </c:pt>
                <c:pt idx="1319">
                  <c:v>1188.3251621635554</c:v>
                </c:pt>
                <c:pt idx="1320">
                  <c:v>1188.7756123009567</c:v>
                </c:pt>
                <c:pt idx="1321">
                  <c:v>1189.0405356461524</c:v>
                </c:pt>
                <c:pt idx="1322">
                  <c:v>1189.5777966018613</c:v>
                </c:pt>
                <c:pt idx="1323">
                  <c:v>1190.1752865641429</c:v>
                </c:pt>
                <c:pt idx="1324">
                  <c:v>1190.7861147579406</c:v>
                </c:pt>
                <c:pt idx="1325">
                  <c:v>1190.7977733638018</c:v>
                </c:pt>
                <c:pt idx="1326">
                  <c:v>1191.1610373041585</c:v>
                </c:pt>
                <c:pt idx="1327">
                  <c:v>1192.0889731616444</c:v>
                </c:pt>
                <c:pt idx="1328">
                  <c:v>1192.8145927269343</c:v>
                </c:pt>
                <c:pt idx="1329">
                  <c:v>1193.3806354480221</c:v>
                </c:pt>
                <c:pt idx="1330">
                  <c:v>1193.4850487620461</c:v>
                </c:pt>
                <c:pt idx="1331">
                  <c:v>1193.8684014272167</c:v>
                </c:pt>
                <c:pt idx="1332">
                  <c:v>1194.4063675063953</c:v>
                </c:pt>
                <c:pt idx="1333">
                  <c:v>1198.6389658996795</c:v>
                </c:pt>
                <c:pt idx="1334">
                  <c:v>1200.3181591021112</c:v>
                </c:pt>
                <c:pt idx="1335">
                  <c:v>1201.5490108406975</c:v>
                </c:pt>
                <c:pt idx="1336">
                  <c:v>1201.5619510635443</c:v>
                </c:pt>
                <c:pt idx="1337">
                  <c:v>1202.9514526279145</c:v>
                </c:pt>
                <c:pt idx="1338">
                  <c:v>1204.6481865465958</c:v>
                </c:pt>
                <c:pt idx="1339">
                  <c:v>1205.0061238339549</c:v>
                </c:pt>
                <c:pt idx="1340">
                  <c:v>1205.2188727387111</c:v>
                </c:pt>
                <c:pt idx="1341">
                  <c:v>1205.925357477623</c:v>
                </c:pt>
                <c:pt idx="1342">
                  <c:v>1206.017542239495</c:v>
                </c:pt>
                <c:pt idx="1343">
                  <c:v>1207.7005309474771</c:v>
                </c:pt>
                <c:pt idx="1344">
                  <c:v>1208.033845890217</c:v>
                </c:pt>
                <c:pt idx="1345">
                  <c:v>1208.9780693979883</c:v>
                </c:pt>
                <c:pt idx="1346">
                  <c:v>1210.9330790612312</c:v>
                </c:pt>
                <c:pt idx="1347">
                  <c:v>1212.1624541315778</c:v>
                </c:pt>
                <c:pt idx="1348">
                  <c:v>1212.3535562906363</c:v>
                </c:pt>
                <c:pt idx="1349">
                  <c:v>1212.6188583491039</c:v>
                </c:pt>
                <c:pt idx="1350">
                  <c:v>1213.2718129854075</c:v>
                </c:pt>
                <c:pt idx="1351">
                  <c:v>1213.6174208262091</c:v>
                </c:pt>
                <c:pt idx="1352">
                  <c:v>1214.2193843232108</c:v>
                </c:pt>
                <c:pt idx="1353">
                  <c:v>1214.2657571780946</c:v>
                </c:pt>
                <c:pt idx="1354">
                  <c:v>1214.4911371158214</c:v>
                </c:pt>
                <c:pt idx="1355">
                  <c:v>1215.1067138500421</c:v>
                </c:pt>
                <c:pt idx="1356">
                  <c:v>1216.6811191175821</c:v>
                </c:pt>
                <c:pt idx="1357">
                  <c:v>1217.0914586108775</c:v>
                </c:pt>
                <c:pt idx="1358">
                  <c:v>1217.347883879831</c:v>
                </c:pt>
                <c:pt idx="1359">
                  <c:v>1217.363367233118</c:v>
                </c:pt>
                <c:pt idx="1360">
                  <c:v>1217.6840856530926</c:v>
                </c:pt>
                <c:pt idx="1361">
                  <c:v>1217.6878573130325</c:v>
                </c:pt>
                <c:pt idx="1362">
                  <c:v>1217.7564441985232</c:v>
                </c:pt>
                <c:pt idx="1363">
                  <c:v>1217.7645965614811</c:v>
                </c:pt>
                <c:pt idx="1364">
                  <c:v>1217.7895041824941</c:v>
                </c:pt>
                <c:pt idx="1365">
                  <c:v>1218.7300879726481</c:v>
                </c:pt>
                <c:pt idx="1366">
                  <c:v>1218.8672349538738</c:v>
                </c:pt>
                <c:pt idx="1367">
                  <c:v>1219.1820961781505</c:v>
                </c:pt>
                <c:pt idx="1368">
                  <c:v>1219.211549783653</c:v>
                </c:pt>
                <c:pt idx="1369">
                  <c:v>1219.726594529302</c:v>
                </c:pt>
                <c:pt idx="1370">
                  <c:v>1220.0468925705209</c:v>
                </c:pt>
                <c:pt idx="1371">
                  <c:v>1220.428177212063</c:v>
                </c:pt>
                <c:pt idx="1372">
                  <c:v>1221.0015951652786</c:v>
                </c:pt>
                <c:pt idx="1373">
                  <c:v>1221.9896197174767</c:v>
                </c:pt>
                <c:pt idx="1374">
                  <c:v>1222.0809238166712</c:v>
                </c:pt>
                <c:pt idx="1375">
                  <c:v>1222.3795312642069</c:v>
                </c:pt>
                <c:pt idx="1376">
                  <c:v>1222.8742467804641</c:v>
                </c:pt>
                <c:pt idx="1377">
                  <c:v>1223.4575698460558</c:v>
                </c:pt>
                <c:pt idx="1378">
                  <c:v>1225.2489756037867</c:v>
                </c:pt>
                <c:pt idx="1379">
                  <c:v>1225.6539318747164</c:v>
                </c:pt>
                <c:pt idx="1380">
                  <c:v>1226.8628299337834</c:v>
                </c:pt>
                <c:pt idx="1381">
                  <c:v>1227.1411717153678</c:v>
                </c:pt>
                <c:pt idx="1382">
                  <c:v>1227.2141466242192</c:v>
                </c:pt>
                <c:pt idx="1383">
                  <c:v>1227.2657595116234</c:v>
                </c:pt>
                <c:pt idx="1384">
                  <c:v>1227.6116371765474</c:v>
                </c:pt>
                <c:pt idx="1385">
                  <c:v>1228.196627276413</c:v>
                </c:pt>
                <c:pt idx="1386">
                  <c:v>1228.5056911321863</c:v>
                </c:pt>
                <c:pt idx="1387">
                  <c:v>1228.5568463677137</c:v>
                </c:pt>
                <c:pt idx="1388">
                  <c:v>1228.8137283883498</c:v>
                </c:pt>
                <c:pt idx="1389">
                  <c:v>1229.6170167002147</c:v>
                </c:pt>
                <c:pt idx="1390">
                  <c:v>1229.9813767054675</c:v>
                </c:pt>
                <c:pt idx="1391">
                  <c:v>1230.1372591580239</c:v>
                </c:pt>
                <c:pt idx="1392">
                  <c:v>1230.5791941191565</c:v>
                </c:pt>
                <c:pt idx="1393">
                  <c:v>1231.976624446932</c:v>
                </c:pt>
                <c:pt idx="1394">
                  <c:v>1232.3912080670325</c:v>
                </c:pt>
                <c:pt idx="1395">
                  <c:v>1233.2589635013428</c:v>
                </c:pt>
                <c:pt idx="1396">
                  <c:v>1234.7149624852445</c:v>
                </c:pt>
                <c:pt idx="1397">
                  <c:v>1235.3731635928325</c:v>
                </c:pt>
                <c:pt idx="1398">
                  <c:v>1236.27104536966</c:v>
                </c:pt>
                <c:pt idx="1399">
                  <c:v>1236.5114324302413</c:v>
                </c:pt>
                <c:pt idx="1400">
                  <c:v>1236.8651525645528</c:v>
                </c:pt>
                <c:pt idx="1401">
                  <c:v>1236.9756828463287</c:v>
                </c:pt>
                <c:pt idx="1402">
                  <c:v>1237.5234329248433</c:v>
                </c:pt>
                <c:pt idx="1403">
                  <c:v>1237.5616579261859</c:v>
                </c:pt>
                <c:pt idx="1404">
                  <c:v>1239.001115374751</c:v>
                </c:pt>
                <c:pt idx="1405">
                  <c:v>1239.2510373086643</c:v>
                </c:pt>
                <c:pt idx="1406">
                  <c:v>1240.0727523129717</c:v>
                </c:pt>
                <c:pt idx="1407">
                  <c:v>1240.6439111580603</c:v>
                </c:pt>
                <c:pt idx="1408">
                  <c:v>1240.6715710076933</c:v>
                </c:pt>
                <c:pt idx="1409">
                  <c:v>1240.9894154782069</c:v>
                </c:pt>
                <c:pt idx="1410">
                  <c:v>1241.1139560527245</c:v>
                </c:pt>
                <c:pt idx="1411">
                  <c:v>1242.5585433062806</c:v>
                </c:pt>
                <c:pt idx="1412">
                  <c:v>1242.6562071735243</c:v>
                </c:pt>
                <c:pt idx="1413">
                  <c:v>1243.4719068887916</c:v>
                </c:pt>
                <c:pt idx="1414">
                  <c:v>1244.3786396540654</c:v>
                </c:pt>
                <c:pt idx="1415">
                  <c:v>1244.7221231219119</c:v>
                </c:pt>
                <c:pt idx="1416">
                  <c:v>1244.7356066374832</c:v>
                </c:pt>
                <c:pt idx="1417">
                  <c:v>1244.7959663554739</c:v>
                </c:pt>
                <c:pt idx="1418">
                  <c:v>1244.9306631921299</c:v>
                </c:pt>
                <c:pt idx="1419">
                  <c:v>1245.692776361986</c:v>
                </c:pt>
                <c:pt idx="1420">
                  <c:v>1245.7668846484867</c:v>
                </c:pt>
                <c:pt idx="1421">
                  <c:v>1245.9615075145357</c:v>
                </c:pt>
                <c:pt idx="1422">
                  <c:v>1246.5537158639781</c:v>
                </c:pt>
                <c:pt idx="1423">
                  <c:v>1246.6547533332778</c:v>
                </c:pt>
                <c:pt idx="1424">
                  <c:v>1246.9721596351792</c:v>
                </c:pt>
                <c:pt idx="1425">
                  <c:v>1247.086697953866</c:v>
                </c:pt>
                <c:pt idx="1426">
                  <c:v>1247.6281034092881</c:v>
                </c:pt>
                <c:pt idx="1427">
                  <c:v>1247.6833831075946</c:v>
                </c:pt>
                <c:pt idx="1428">
                  <c:v>1248.6338164709832</c:v>
                </c:pt>
                <c:pt idx="1429">
                  <c:v>1249.4296632407841</c:v>
                </c:pt>
                <c:pt idx="1430">
                  <c:v>1251.827034021293</c:v>
                </c:pt>
                <c:pt idx="1431">
                  <c:v>1252.0287369233029</c:v>
                </c:pt>
                <c:pt idx="1432">
                  <c:v>1252.312569913056</c:v>
                </c:pt>
                <c:pt idx="1433">
                  <c:v>1252.3929750397037</c:v>
                </c:pt>
                <c:pt idx="1434">
                  <c:v>1253.4169059093747</c:v>
                </c:pt>
                <c:pt idx="1435">
                  <c:v>1253.9968141218742</c:v>
                </c:pt>
                <c:pt idx="1436">
                  <c:v>1254.0439236113962</c:v>
                </c:pt>
                <c:pt idx="1437">
                  <c:v>1254.3739108458358</c:v>
                </c:pt>
                <c:pt idx="1438">
                  <c:v>1255.7833932405902</c:v>
                </c:pt>
                <c:pt idx="1439">
                  <c:v>1256.8698000047661</c:v>
                </c:pt>
                <c:pt idx="1440">
                  <c:v>1256.9311976628287</c:v>
                </c:pt>
                <c:pt idx="1441">
                  <c:v>1257.1469231002429</c:v>
                </c:pt>
                <c:pt idx="1442">
                  <c:v>1257.9313740116813</c:v>
                </c:pt>
                <c:pt idx="1443">
                  <c:v>1258.0937244005399</c:v>
                </c:pt>
                <c:pt idx="1444">
                  <c:v>1258.2535171269428</c:v>
                </c:pt>
                <c:pt idx="1445">
                  <c:v>1258.8882707739067</c:v>
                </c:pt>
                <c:pt idx="1446">
                  <c:v>1261.1652338587737</c:v>
                </c:pt>
                <c:pt idx="1447">
                  <c:v>1262.0125346321183</c:v>
                </c:pt>
                <c:pt idx="1448">
                  <c:v>1262.0125878583112</c:v>
                </c:pt>
                <c:pt idx="1449">
                  <c:v>1262.0521323858629</c:v>
                </c:pt>
                <c:pt idx="1450">
                  <c:v>1262.3020421371293</c:v>
                </c:pt>
                <c:pt idx="1451">
                  <c:v>1263.0765276171369</c:v>
                </c:pt>
                <c:pt idx="1452">
                  <c:v>1263.3480350662066</c:v>
                </c:pt>
                <c:pt idx="1453">
                  <c:v>1264.385043992419</c:v>
                </c:pt>
                <c:pt idx="1454">
                  <c:v>1266.1971821763218</c:v>
                </c:pt>
                <c:pt idx="1455">
                  <c:v>1266.5619946872575</c:v>
                </c:pt>
                <c:pt idx="1456">
                  <c:v>1267.0975736918008</c:v>
                </c:pt>
                <c:pt idx="1457">
                  <c:v>1267.1764798176227</c:v>
                </c:pt>
                <c:pt idx="1458">
                  <c:v>1267.9342314940714</c:v>
                </c:pt>
                <c:pt idx="1459">
                  <c:v>1268.1734212489428</c:v>
                </c:pt>
                <c:pt idx="1460">
                  <c:v>1268.9260205897808</c:v>
                </c:pt>
                <c:pt idx="1461">
                  <c:v>1269.0100044789433</c:v>
                </c:pt>
                <c:pt idx="1462">
                  <c:v>1270.554670789048</c:v>
                </c:pt>
                <c:pt idx="1463">
                  <c:v>1271.3930829166402</c:v>
                </c:pt>
                <c:pt idx="1464">
                  <c:v>1272.7163425649742</c:v>
                </c:pt>
                <c:pt idx="1465">
                  <c:v>1273.2453309673947</c:v>
                </c:pt>
                <c:pt idx="1466">
                  <c:v>1273.3964495937689</c:v>
                </c:pt>
                <c:pt idx="1467">
                  <c:v>1273.8611690182152</c:v>
                </c:pt>
                <c:pt idx="1468">
                  <c:v>1274.0272943474793</c:v>
                </c:pt>
                <c:pt idx="1469">
                  <c:v>1274.2085542633504</c:v>
                </c:pt>
                <c:pt idx="1470">
                  <c:v>1274.3607206944362</c:v>
                </c:pt>
                <c:pt idx="1471">
                  <c:v>1275.371139320072</c:v>
                </c:pt>
                <c:pt idx="1472">
                  <c:v>1276.018186961539</c:v>
                </c:pt>
                <c:pt idx="1473">
                  <c:v>1276.109986909556</c:v>
                </c:pt>
                <c:pt idx="1474">
                  <c:v>1276.7865068448191</c:v>
                </c:pt>
                <c:pt idx="1475">
                  <c:v>1276.8104183928317</c:v>
                </c:pt>
                <c:pt idx="1476">
                  <c:v>1276.9141368181754</c:v>
                </c:pt>
                <c:pt idx="1477">
                  <c:v>1277.3392987832103</c:v>
                </c:pt>
                <c:pt idx="1478">
                  <c:v>1278.0167667576352</c:v>
                </c:pt>
                <c:pt idx="1479">
                  <c:v>1278.3225143824111</c:v>
                </c:pt>
                <c:pt idx="1480">
                  <c:v>1280.0627276057276</c:v>
                </c:pt>
                <c:pt idx="1481">
                  <c:v>1280.1943036828452</c:v>
                </c:pt>
                <c:pt idx="1482">
                  <c:v>1280.7409236489202</c:v>
                </c:pt>
                <c:pt idx="1483">
                  <c:v>1280.828742079033</c:v>
                </c:pt>
                <c:pt idx="1484">
                  <c:v>1281.1595541959214</c:v>
                </c:pt>
                <c:pt idx="1485">
                  <c:v>1281.4082928781645</c:v>
                </c:pt>
                <c:pt idx="1486">
                  <c:v>1281.6138984173631</c:v>
                </c:pt>
                <c:pt idx="1487">
                  <c:v>1281.9048116691429</c:v>
                </c:pt>
                <c:pt idx="1488">
                  <c:v>1282.8279326712618</c:v>
                </c:pt>
                <c:pt idx="1489">
                  <c:v>1282.9420313007558</c:v>
                </c:pt>
                <c:pt idx="1490">
                  <c:v>1283.6976971499826</c:v>
                </c:pt>
                <c:pt idx="1491">
                  <c:v>1284.0224903828766</c:v>
                </c:pt>
                <c:pt idx="1492">
                  <c:v>1284.1517541288013</c:v>
                </c:pt>
                <c:pt idx="1493">
                  <c:v>1284.7614402108957</c:v>
                </c:pt>
                <c:pt idx="1494">
                  <c:v>1285.4359746523678</c:v>
                </c:pt>
                <c:pt idx="1495">
                  <c:v>1285.684931777243</c:v>
                </c:pt>
                <c:pt idx="1496">
                  <c:v>1286.3332562194282</c:v>
                </c:pt>
                <c:pt idx="1497">
                  <c:v>1287.2440183682411</c:v>
                </c:pt>
                <c:pt idx="1498">
                  <c:v>1287.401079120018</c:v>
                </c:pt>
                <c:pt idx="1499">
                  <c:v>1287.4458585764478</c:v>
                </c:pt>
                <c:pt idx="1500">
                  <c:v>1287.8309767305655</c:v>
                </c:pt>
                <c:pt idx="1501">
                  <c:v>1288.372218094526</c:v>
                </c:pt>
                <c:pt idx="1502">
                  <c:v>1289.0927736729082</c:v>
                </c:pt>
                <c:pt idx="1503">
                  <c:v>1289.1038925638641</c:v>
                </c:pt>
                <c:pt idx="1504">
                  <c:v>1289.4440290926286</c:v>
                </c:pt>
                <c:pt idx="1505">
                  <c:v>1290.342027530889</c:v>
                </c:pt>
                <c:pt idx="1506">
                  <c:v>1290.978240133285</c:v>
                </c:pt>
                <c:pt idx="1507">
                  <c:v>1291.0059181605538</c:v>
                </c:pt>
                <c:pt idx="1508">
                  <c:v>1291.130699900461</c:v>
                </c:pt>
                <c:pt idx="1509">
                  <c:v>1291.5231667948174</c:v>
                </c:pt>
                <c:pt idx="1510">
                  <c:v>1291.6168032782389</c:v>
                </c:pt>
                <c:pt idx="1511">
                  <c:v>1291.7925913130603</c:v>
                </c:pt>
                <c:pt idx="1512">
                  <c:v>1292.615737403743</c:v>
                </c:pt>
                <c:pt idx="1513">
                  <c:v>1292.6976785105999</c:v>
                </c:pt>
                <c:pt idx="1514">
                  <c:v>1293.4815130557836</c:v>
                </c:pt>
                <c:pt idx="1515">
                  <c:v>1293.8521436597766</c:v>
                </c:pt>
                <c:pt idx="1516">
                  <c:v>1293.9639939523749</c:v>
                </c:pt>
                <c:pt idx="1517">
                  <c:v>1293.9677743221255</c:v>
                </c:pt>
                <c:pt idx="1518">
                  <c:v>1294.4168958806567</c:v>
                </c:pt>
                <c:pt idx="1519">
                  <c:v>1294.8597398996953</c:v>
                </c:pt>
                <c:pt idx="1520">
                  <c:v>1294.8608802605177</c:v>
                </c:pt>
                <c:pt idx="1521">
                  <c:v>1295.5057182216988</c:v>
                </c:pt>
                <c:pt idx="1522">
                  <c:v>1295.9699633385007</c:v>
                </c:pt>
                <c:pt idx="1523">
                  <c:v>1296.1898642346223</c:v>
                </c:pt>
                <c:pt idx="1524">
                  <c:v>1296.1939075622049</c:v>
                </c:pt>
                <c:pt idx="1525">
                  <c:v>1296.2440867130408</c:v>
                </c:pt>
                <c:pt idx="1526">
                  <c:v>1296.3269297101924</c:v>
                </c:pt>
                <c:pt idx="1527">
                  <c:v>1297.0718248747962</c:v>
                </c:pt>
                <c:pt idx="1528">
                  <c:v>1297.1077644766428</c:v>
                </c:pt>
                <c:pt idx="1529">
                  <c:v>1299.1760461794183</c:v>
                </c:pt>
                <c:pt idx="1530">
                  <c:v>1299.7947744105568</c:v>
                </c:pt>
                <c:pt idx="1531">
                  <c:v>1300.3666830193943</c:v>
                </c:pt>
                <c:pt idx="1532">
                  <c:v>1300.907627747778</c:v>
                </c:pt>
                <c:pt idx="1533">
                  <c:v>1301.2355705356658</c:v>
                </c:pt>
                <c:pt idx="1534">
                  <c:v>1301.4998715631391</c:v>
                </c:pt>
                <c:pt idx="1535">
                  <c:v>1301.5893653610601</c:v>
                </c:pt>
                <c:pt idx="1536">
                  <c:v>1301.9731439606439</c:v>
                </c:pt>
                <c:pt idx="1537">
                  <c:v>1302.0397302191559</c:v>
                </c:pt>
                <c:pt idx="1538">
                  <c:v>1302.2901972985601</c:v>
                </c:pt>
                <c:pt idx="1539">
                  <c:v>1302.4510217850257</c:v>
                </c:pt>
                <c:pt idx="1540">
                  <c:v>1303.2653929065837</c:v>
                </c:pt>
                <c:pt idx="1541">
                  <c:v>1304.1784947609649</c:v>
                </c:pt>
                <c:pt idx="1542">
                  <c:v>1304.4501734579972</c:v>
                </c:pt>
                <c:pt idx="1543">
                  <c:v>1304.7678709700776</c:v>
                </c:pt>
                <c:pt idx="1544">
                  <c:v>1305.1602375598468</c:v>
                </c:pt>
                <c:pt idx="1545">
                  <c:v>1305.6848249078193</c:v>
                </c:pt>
                <c:pt idx="1546">
                  <c:v>1306.0701373281645</c:v>
                </c:pt>
                <c:pt idx="1547">
                  <c:v>1306.1532130164214</c:v>
                </c:pt>
                <c:pt idx="1548">
                  <c:v>1306.8008202703277</c:v>
                </c:pt>
                <c:pt idx="1549">
                  <c:v>1307.5353194364579</c:v>
                </c:pt>
                <c:pt idx="1550">
                  <c:v>1307.5717220020615</c:v>
                </c:pt>
                <c:pt idx="1551">
                  <c:v>1307.7605947073371</c:v>
                </c:pt>
                <c:pt idx="1552">
                  <c:v>1307.818899140686</c:v>
                </c:pt>
                <c:pt idx="1553">
                  <c:v>1308.1857959236186</c:v>
                </c:pt>
                <c:pt idx="1554">
                  <c:v>1308.252296868719</c:v>
                </c:pt>
                <c:pt idx="1555">
                  <c:v>1308.9390044871598</c:v>
                </c:pt>
                <c:pt idx="1556">
                  <c:v>1309.9429639516002</c:v>
                </c:pt>
                <c:pt idx="1557">
                  <c:v>1310.4618576639368</c:v>
                </c:pt>
                <c:pt idx="1558">
                  <c:v>1310.6496889259051</c:v>
                </c:pt>
                <c:pt idx="1559">
                  <c:v>1310.685657806358</c:v>
                </c:pt>
                <c:pt idx="1560">
                  <c:v>1311.6630346528727</c:v>
                </c:pt>
                <c:pt idx="1561">
                  <c:v>1311.9460971523167</c:v>
                </c:pt>
                <c:pt idx="1562">
                  <c:v>1312.8951329657611</c:v>
                </c:pt>
                <c:pt idx="1563">
                  <c:v>1312.9644004138408</c:v>
                </c:pt>
                <c:pt idx="1564">
                  <c:v>1313.4491906961121</c:v>
                </c:pt>
                <c:pt idx="1565">
                  <c:v>1313.5315913836785</c:v>
                </c:pt>
                <c:pt idx="1566">
                  <c:v>1313.6684875522806</c:v>
                </c:pt>
                <c:pt idx="1567">
                  <c:v>1314.3519022118999</c:v>
                </c:pt>
                <c:pt idx="1568">
                  <c:v>1314.7737144818857</c:v>
                </c:pt>
                <c:pt idx="1569">
                  <c:v>1316.3429672936327</c:v>
                </c:pt>
                <c:pt idx="1570">
                  <c:v>1316.397539390613</c:v>
                </c:pt>
                <c:pt idx="1571">
                  <c:v>1316.5989860793761</c:v>
                </c:pt>
                <c:pt idx="1572">
                  <c:v>1316.7582461086095</c:v>
                </c:pt>
                <c:pt idx="1573">
                  <c:v>1318.8414636886082</c:v>
                </c:pt>
                <c:pt idx="1574">
                  <c:v>1319.8253996659751</c:v>
                </c:pt>
                <c:pt idx="1575">
                  <c:v>1321.3117477103988</c:v>
                </c:pt>
                <c:pt idx="1576">
                  <c:v>1322.027885909125</c:v>
                </c:pt>
                <c:pt idx="1577">
                  <c:v>1322.153022349099</c:v>
                </c:pt>
                <c:pt idx="1578">
                  <c:v>1322.1948630543066</c:v>
                </c:pt>
                <c:pt idx="1579">
                  <c:v>1322.9589763587464</c:v>
                </c:pt>
                <c:pt idx="1580">
                  <c:v>1323.5420706287987</c:v>
                </c:pt>
                <c:pt idx="1581">
                  <c:v>1324.0551147664064</c:v>
                </c:pt>
                <c:pt idx="1582">
                  <c:v>1324.6581760276804</c:v>
                </c:pt>
                <c:pt idx="1583">
                  <c:v>1324.9296213306261</c:v>
                </c:pt>
                <c:pt idx="1584">
                  <c:v>1325.2534699710159</c:v>
                </c:pt>
                <c:pt idx="1585">
                  <c:v>1325.4042410799648</c:v>
                </c:pt>
                <c:pt idx="1586">
                  <c:v>1326.5697942864936</c:v>
                </c:pt>
                <c:pt idx="1587">
                  <c:v>1326.6467517301589</c:v>
                </c:pt>
                <c:pt idx="1588">
                  <c:v>1327.1747616321063</c:v>
                </c:pt>
                <c:pt idx="1589">
                  <c:v>1327.6831960682412</c:v>
                </c:pt>
                <c:pt idx="1590">
                  <c:v>1328.1700906795231</c:v>
                </c:pt>
                <c:pt idx="1591">
                  <c:v>1328.2419364996367</c:v>
                </c:pt>
                <c:pt idx="1592">
                  <c:v>1328.7434332384146</c:v>
                </c:pt>
                <c:pt idx="1593">
                  <c:v>1329.5757834081451</c:v>
                </c:pt>
                <c:pt idx="1594">
                  <c:v>1329.79396196179</c:v>
                </c:pt>
                <c:pt idx="1595">
                  <c:v>1332.0396791605981</c:v>
                </c:pt>
                <c:pt idx="1596">
                  <c:v>1332.3380169774955</c:v>
                </c:pt>
                <c:pt idx="1597">
                  <c:v>1332.476809890939</c:v>
                </c:pt>
                <c:pt idx="1598">
                  <c:v>1332.5361090882616</c:v>
                </c:pt>
                <c:pt idx="1599">
                  <c:v>1332.6201200193609</c:v>
                </c:pt>
                <c:pt idx="1600">
                  <c:v>1334.2368387716378</c:v>
                </c:pt>
                <c:pt idx="1601">
                  <c:v>1334.5946930619939</c:v>
                </c:pt>
                <c:pt idx="1602">
                  <c:v>1334.6401144165411</c:v>
                </c:pt>
                <c:pt idx="1603">
                  <c:v>1335.5373200345184</c:v>
                </c:pt>
                <c:pt idx="1604">
                  <c:v>1335.7536599065679</c:v>
                </c:pt>
                <c:pt idx="1605">
                  <c:v>1336.3716588802254</c:v>
                </c:pt>
                <c:pt idx="1606">
                  <c:v>1337.1912521670693</c:v>
                </c:pt>
                <c:pt idx="1607">
                  <c:v>1337.3854043387619</c:v>
                </c:pt>
                <c:pt idx="1608">
                  <c:v>1337.519744273066</c:v>
                </c:pt>
                <c:pt idx="1609">
                  <c:v>1338.5782589465434</c:v>
                </c:pt>
                <c:pt idx="1610">
                  <c:v>1338.7828757840307</c:v>
                </c:pt>
                <c:pt idx="1611">
                  <c:v>1339.8085504119408</c:v>
                </c:pt>
                <c:pt idx="1612">
                  <c:v>1339.8428620078957</c:v>
                </c:pt>
                <c:pt idx="1613">
                  <c:v>1341.0266341882798</c:v>
                </c:pt>
                <c:pt idx="1614">
                  <c:v>1341.9243355585495</c:v>
                </c:pt>
                <c:pt idx="1615">
                  <c:v>1342.1391621550138</c:v>
                </c:pt>
                <c:pt idx="1616">
                  <c:v>1343.041574482766</c:v>
                </c:pt>
                <c:pt idx="1617">
                  <c:v>1343.0893197276691</c:v>
                </c:pt>
                <c:pt idx="1618">
                  <c:v>1343.1878069392224</c:v>
                </c:pt>
                <c:pt idx="1619">
                  <c:v>1343.3759110379997</c:v>
                </c:pt>
                <c:pt idx="1620">
                  <c:v>1343.8836081029567</c:v>
                </c:pt>
                <c:pt idx="1621">
                  <c:v>1343.9793357950384</c:v>
                </c:pt>
                <c:pt idx="1622">
                  <c:v>1344.4130390843602</c:v>
                </c:pt>
                <c:pt idx="1623">
                  <c:v>1344.5178771006704</c:v>
                </c:pt>
                <c:pt idx="1624">
                  <c:v>1344.7723858366226</c:v>
                </c:pt>
                <c:pt idx="1625">
                  <c:v>1344.786532793456</c:v>
                </c:pt>
                <c:pt idx="1626">
                  <c:v>1344.8573535761861</c:v>
                </c:pt>
                <c:pt idx="1627">
                  <c:v>1345.6234265368494</c:v>
                </c:pt>
                <c:pt idx="1628">
                  <c:v>1345.6781210674526</c:v>
                </c:pt>
                <c:pt idx="1629">
                  <c:v>1345.7657555604255</c:v>
                </c:pt>
                <c:pt idx="1630">
                  <c:v>1346.3264264338995</c:v>
                </c:pt>
                <c:pt idx="1631">
                  <c:v>1346.3287812692233</c:v>
                </c:pt>
                <c:pt idx="1632">
                  <c:v>1346.4382234577315</c:v>
                </c:pt>
                <c:pt idx="1633">
                  <c:v>1346.7649968911464</c:v>
                </c:pt>
                <c:pt idx="1634">
                  <c:v>1346.9243989015577</c:v>
                </c:pt>
                <c:pt idx="1635">
                  <c:v>1347.0064497764943</c:v>
                </c:pt>
                <c:pt idx="1636">
                  <c:v>1347.5917146900993</c:v>
                </c:pt>
                <c:pt idx="1637">
                  <c:v>1347.9356345757005</c:v>
                </c:pt>
                <c:pt idx="1638">
                  <c:v>1348.1594888518903</c:v>
                </c:pt>
                <c:pt idx="1639">
                  <c:v>1348.1632261531176</c:v>
                </c:pt>
                <c:pt idx="1640">
                  <c:v>1348.2884539052593</c:v>
                </c:pt>
                <c:pt idx="1641">
                  <c:v>1348.4086133696255</c:v>
                </c:pt>
                <c:pt idx="1642">
                  <c:v>1348.527709172602</c:v>
                </c:pt>
                <c:pt idx="1643">
                  <c:v>1349.5066932649206</c:v>
                </c:pt>
                <c:pt idx="1644">
                  <c:v>1349.5385368424104</c:v>
                </c:pt>
                <c:pt idx="1645">
                  <c:v>1349.6744385917409</c:v>
                </c:pt>
                <c:pt idx="1646">
                  <c:v>1351.208438195692</c:v>
                </c:pt>
                <c:pt idx="1647">
                  <c:v>1353.0950950797906</c:v>
                </c:pt>
                <c:pt idx="1648">
                  <c:v>1353.3611120849528</c:v>
                </c:pt>
                <c:pt idx="1649">
                  <c:v>1353.7039848018703</c:v>
                </c:pt>
                <c:pt idx="1650">
                  <c:v>1354.4732667723529</c:v>
                </c:pt>
                <c:pt idx="1651">
                  <c:v>1355.0893985003804</c:v>
                </c:pt>
                <c:pt idx="1652">
                  <c:v>1355.0923453203231</c:v>
                </c:pt>
                <c:pt idx="1653">
                  <c:v>1355.3020207098216</c:v>
                </c:pt>
                <c:pt idx="1654">
                  <c:v>1355.7277927693704</c:v>
                </c:pt>
                <c:pt idx="1655">
                  <c:v>1356.026320561954</c:v>
                </c:pt>
                <c:pt idx="1656">
                  <c:v>1356.1210716092701</c:v>
                </c:pt>
                <c:pt idx="1657">
                  <c:v>1356.8263525654384</c:v>
                </c:pt>
                <c:pt idx="1658">
                  <c:v>1356.9146798907295</c:v>
                </c:pt>
                <c:pt idx="1659">
                  <c:v>1357.2952392760908</c:v>
                </c:pt>
                <c:pt idx="1660">
                  <c:v>1357.4667640519747</c:v>
                </c:pt>
                <c:pt idx="1661">
                  <c:v>1359.813249570323</c:v>
                </c:pt>
                <c:pt idx="1662">
                  <c:v>1360.194452530588</c:v>
                </c:pt>
                <c:pt idx="1663">
                  <c:v>1360.4558363256001</c:v>
                </c:pt>
                <c:pt idx="1664">
                  <c:v>1360.4884393068605</c:v>
                </c:pt>
                <c:pt idx="1665">
                  <c:v>1360.6050435984071</c:v>
                </c:pt>
                <c:pt idx="1666">
                  <c:v>1361.2286646985431</c:v>
                </c:pt>
                <c:pt idx="1667">
                  <c:v>1362.6784356216976</c:v>
                </c:pt>
                <c:pt idx="1668">
                  <c:v>1363.1909405527422</c:v>
                </c:pt>
                <c:pt idx="1669">
                  <c:v>1363.2324036388163</c:v>
                </c:pt>
                <c:pt idx="1670">
                  <c:v>1363.6778750376743</c:v>
                </c:pt>
                <c:pt idx="1671">
                  <c:v>1363.8585438654936</c:v>
                </c:pt>
                <c:pt idx="1672">
                  <c:v>1364.2982978544769</c:v>
                </c:pt>
                <c:pt idx="1673">
                  <c:v>1365.2723715109369</c:v>
                </c:pt>
                <c:pt idx="1674">
                  <c:v>1365.6003143599537</c:v>
                </c:pt>
                <c:pt idx="1675">
                  <c:v>1367.5997525730163</c:v>
                </c:pt>
                <c:pt idx="1676">
                  <c:v>1367.6875257878182</c:v>
                </c:pt>
                <c:pt idx="1677">
                  <c:v>1368.1323208230824</c:v>
                </c:pt>
                <c:pt idx="1678">
                  <c:v>1368.5659763418589</c:v>
                </c:pt>
                <c:pt idx="1679">
                  <c:v>1369.8964841337456</c:v>
                </c:pt>
                <c:pt idx="1680">
                  <c:v>1370.4935877282351</c:v>
                </c:pt>
                <c:pt idx="1681">
                  <c:v>1371.6665612913057</c:v>
                </c:pt>
                <c:pt idx="1682">
                  <c:v>1371.9908633294544</c:v>
                </c:pt>
                <c:pt idx="1683">
                  <c:v>1372.0017866720445</c:v>
                </c:pt>
                <c:pt idx="1684">
                  <c:v>1372.0239713699484</c:v>
                </c:pt>
                <c:pt idx="1685">
                  <c:v>1372.9920075733298</c:v>
                </c:pt>
                <c:pt idx="1686">
                  <c:v>1373.3007351728629</c:v>
                </c:pt>
                <c:pt idx="1687">
                  <c:v>1375.5938405113848</c:v>
                </c:pt>
                <c:pt idx="1688">
                  <c:v>1376.3091677988323</c:v>
                </c:pt>
                <c:pt idx="1689">
                  <c:v>1376.7187656025017</c:v>
                </c:pt>
                <c:pt idx="1690">
                  <c:v>1376.8834402409884</c:v>
                </c:pt>
                <c:pt idx="1691">
                  <c:v>1377.1690088377272</c:v>
                </c:pt>
                <c:pt idx="1692">
                  <c:v>1377.6158530511893</c:v>
                </c:pt>
                <c:pt idx="1693">
                  <c:v>1377.7552490322596</c:v>
                </c:pt>
                <c:pt idx="1694">
                  <c:v>1377.759374422516</c:v>
                </c:pt>
                <c:pt idx="1695">
                  <c:v>1378.5700394730939</c:v>
                </c:pt>
                <c:pt idx="1696">
                  <c:v>1378.8248612963725</c:v>
                </c:pt>
                <c:pt idx="1697">
                  <c:v>1378.8334238418174</c:v>
                </c:pt>
                <c:pt idx="1698">
                  <c:v>1378.9274094497159</c:v>
                </c:pt>
                <c:pt idx="1699">
                  <c:v>1379.8888760853424</c:v>
                </c:pt>
                <c:pt idx="1700">
                  <c:v>1380.7777272369458</c:v>
                </c:pt>
                <c:pt idx="1701">
                  <c:v>1380.8329347557519</c:v>
                </c:pt>
                <c:pt idx="1702">
                  <c:v>1381.9670965269906</c:v>
                </c:pt>
                <c:pt idx="1703">
                  <c:v>1382.2417958682981</c:v>
                </c:pt>
                <c:pt idx="1704">
                  <c:v>1382.8861712508151</c:v>
                </c:pt>
                <c:pt idx="1705">
                  <c:v>1383.140690660317</c:v>
                </c:pt>
                <c:pt idx="1706">
                  <c:v>1384.0061457963002</c:v>
                </c:pt>
                <c:pt idx="1707">
                  <c:v>1384.1615950028608</c:v>
                </c:pt>
                <c:pt idx="1708">
                  <c:v>1385.2377281536155</c:v>
                </c:pt>
                <c:pt idx="1709">
                  <c:v>1385.4632951183085</c:v>
                </c:pt>
                <c:pt idx="1710">
                  <c:v>1385.5737279530804</c:v>
                </c:pt>
                <c:pt idx="1711">
                  <c:v>1385.6464364825915</c:v>
                </c:pt>
                <c:pt idx="1712">
                  <c:v>1385.7295877750767</c:v>
                </c:pt>
                <c:pt idx="1713">
                  <c:v>1386.9000953501836</c:v>
                </c:pt>
                <c:pt idx="1714">
                  <c:v>1389.5007144786669</c:v>
                </c:pt>
                <c:pt idx="1715">
                  <c:v>1391.2965774942313</c:v>
                </c:pt>
                <c:pt idx="1716">
                  <c:v>1392.0831736884884</c:v>
                </c:pt>
                <c:pt idx="1717">
                  <c:v>1392.9039906108828</c:v>
                </c:pt>
                <c:pt idx="1718">
                  <c:v>1393.5475953614514</c:v>
                </c:pt>
                <c:pt idx="1719">
                  <c:v>1393.8641078878372</c:v>
                </c:pt>
                <c:pt idx="1720">
                  <c:v>1394.3628812164043</c:v>
                </c:pt>
                <c:pt idx="1721">
                  <c:v>1395.0674312596075</c:v>
                </c:pt>
                <c:pt idx="1722">
                  <c:v>1395.7401084196936</c:v>
                </c:pt>
                <c:pt idx="1723">
                  <c:v>1396.2541050390173</c:v>
                </c:pt>
                <c:pt idx="1724">
                  <c:v>1396.5602385285692</c:v>
                </c:pt>
                <c:pt idx="1725">
                  <c:v>1396.8255894821395</c:v>
                </c:pt>
                <c:pt idx="1726">
                  <c:v>1397.0247341596059</c:v>
                </c:pt>
                <c:pt idx="1727">
                  <c:v>1397.5772596512106</c:v>
                </c:pt>
                <c:pt idx="1728">
                  <c:v>1397.825970758613</c:v>
                </c:pt>
                <c:pt idx="1729">
                  <c:v>1398.1104808356722</c:v>
                </c:pt>
                <c:pt idx="1730">
                  <c:v>1399.6946094023351</c:v>
                </c:pt>
                <c:pt idx="1731">
                  <c:v>1399.9331314683568</c:v>
                </c:pt>
                <c:pt idx="1732">
                  <c:v>1399.9886663454399</c:v>
                </c:pt>
                <c:pt idx="1733">
                  <c:v>1400.266153183411</c:v>
                </c:pt>
                <c:pt idx="1734">
                  <c:v>1400.5228245927046</c:v>
                </c:pt>
                <c:pt idx="1735">
                  <c:v>1401.4420370979878</c:v>
                </c:pt>
                <c:pt idx="1736">
                  <c:v>1401.6475751367871</c:v>
                </c:pt>
                <c:pt idx="1737">
                  <c:v>1401.8152067328247</c:v>
                </c:pt>
                <c:pt idx="1738">
                  <c:v>1402.2107362115694</c:v>
                </c:pt>
                <c:pt idx="1739">
                  <c:v>1402.8093070448922</c:v>
                </c:pt>
                <c:pt idx="1740">
                  <c:v>1403.8300932271177</c:v>
                </c:pt>
                <c:pt idx="1741">
                  <c:v>1404.1166621981702</c:v>
                </c:pt>
                <c:pt idx="1742">
                  <c:v>1405.1532554272926</c:v>
                </c:pt>
                <c:pt idx="1743">
                  <c:v>1405.1955230308431</c:v>
                </c:pt>
                <c:pt idx="1744">
                  <c:v>1405.3113504896683</c:v>
                </c:pt>
                <c:pt idx="1745">
                  <c:v>1405.7456805778675</c:v>
                </c:pt>
                <c:pt idx="1746">
                  <c:v>1406.0617360310353</c:v>
                </c:pt>
                <c:pt idx="1747">
                  <c:v>1406.0711548649324</c:v>
                </c:pt>
                <c:pt idx="1748">
                  <c:v>1406.1456314112183</c:v>
                </c:pt>
                <c:pt idx="1749">
                  <c:v>1406.5042781069842</c:v>
                </c:pt>
                <c:pt idx="1750">
                  <c:v>1406.6696181021416</c:v>
                </c:pt>
                <c:pt idx="1751">
                  <c:v>1408.4591504815198</c:v>
                </c:pt>
                <c:pt idx="1752">
                  <c:v>1408.4613784227149</c:v>
                </c:pt>
                <c:pt idx="1753">
                  <c:v>1408.7346273908133</c:v>
                </c:pt>
                <c:pt idx="1754">
                  <c:v>1409.5502213676209</c:v>
                </c:pt>
                <c:pt idx="1755">
                  <c:v>1409.8272698780511</c:v>
                </c:pt>
                <c:pt idx="1756">
                  <c:v>1409.920343205833</c:v>
                </c:pt>
                <c:pt idx="1757">
                  <c:v>1411.0474497258474</c:v>
                </c:pt>
                <c:pt idx="1758">
                  <c:v>1411.2060415532942</c:v>
                </c:pt>
                <c:pt idx="1759">
                  <c:v>1411.6289718729658</c:v>
                </c:pt>
                <c:pt idx="1760">
                  <c:v>1412.3324445467733</c:v>
                </c:pt>
                <c:pt idx="1761">
                  <c:v>1413.0053589131039</c:v>
                </c:pt>
                <c:pt idx="1762">
                  <c:v>1413.0280497162657</c:v>
                </c:pt>
                <c:pt idx="1763">
                  <c:v>1413.4213757829475</c:v>
                </c:pt>
                <c:pt idx="1764">
                  <c:v>1413.5517262989197</c:v>
                </c:pt>
                <c:pt idx="1765">
                  <c:v>1414.3266220724527</c:v>
                </c:pt>
                <c:pt idx="1766">
                  <c:v>1415.0664891104116</c:v>
                </c:pt>
                <c:pt idx="1767">
                  <c:v>1416.3717803304935</c:v>
                </c:pt>
                <c:pt idx="1768">
                  <c:v>1416.6344869607765</c:v>
                </c:pt>
                <c:pt idx="1769">
                  <c:v>1417.1486849782959</c:v>
                </c:pt>
                <c:pt idx="1770">
                  <c:v>1417.1813569614533</c:v>
                </c:pt>
                <c:pt idx="1771">
                  <c:v>1417.597709053558</c:v>
                </c:pt>
                <c:pt idx="1772">
                  <c:v>1419.5372282999797</c:v>
                </c:pt>
                <c:pt idx="1773">
                  <c:v>1420.0408922110273</c:v>
                </c:pt>
                <c:pt idx="1774">
                  <c:v>1420.5309556338707</c:v>
                </c:pt>
                <c:pt idx="1775">
                  <c:v>1420.6769301668519</c:v>
                </c:pt>
                <c:pt idx="1776">
                  <c:v>1420.8243390667503</c:v>
                </c:pt>
                <c:pt idx="1777">
                  <c:v>1421.791969844111</c:v>
                </c:pt>
                <c:pt idx="1778">
                  <c:v>1421.9185128708777</c:v>
                </c:pt>
                <c:pt idx="1779">
                  <c:v>1421.9307630630592</c:v>
                </c:pt>
                <c:pt idx="1780">
                  <c:v>1422.561755546285</c:v>
                </c:pt>
                <c:pt idx="1781">
                  <c:v>1423.4544387690221</c:v>
                </c:pt>
                <c:pt idx="1782">
                  <c:v>1423.9872755437427</c:v>
                </c:pt>
                <c:pt idx="1783">
                  <c:v>1425.6889248884636</c:v>
                </c:pt>
                <c:pt idx="1784">
                  <c:v>1425.6946346430504</c:v>
                </c:pt>
                <c:pt idx="1785">
                  <c:v>1426.1147094197913</c:v>
                </c:pt>
                <c:pt idx="1786">
                  <c:v>1426.1578282071296</c:v>
                </c:pt>
                <c:pt idx="1787">
                  <c:v>1426.6543471916157</c:v>
                </c:pt>
                <c:pt idx="1788">
                  <c:v>1427.137851770507</c:v>
                </c:pt>
                <c:pt idx="1789">
                  <c:v>1428.2256962502652</c:v>
                </c:pt>
                <c:pt idx="1790">
                  <c:v>1428.3440137084635</c:v>
                </c:pt>
                <c:pt idx="1791">
                  <c:v>1428.3651616866628</c:v>
                </c:pt>
                <c:pt idx="1792">
                  <c:v>1428.7081995698336</c:v>
                </c:pt>
                <c:pt idx="1793">
                  <c:v>1429.1214125022288</c:v>
                </c:pt>
                <c:pt idx="1794">
                  <c:v>1430.0201658752285</c:v>
                </c:pt>
                <c:pt idx="1795">
                  <c:v>1430.1041790563086</c:v>
                </c:pt>
                <c:pt idx="1796">
                  <c:v>1430.2663367013956</c:v>
                </c:pt>
                <c:pt idx="1797">
                  <c:v>1430.7287063329204</c:v>
                </c:pt>
                <c:pt idx="1798">
                  <c:v>1430.7862252994237</c:v>
                </c:pt>
                <c:pt idx="1799">
                  <c:v>1432.4165053074412</c:v>
                </c:pt>
                <c:pt idx="1800">
                  <c:v>1432.4183830080583</c:v>
                </c:pt>
                <c:pt idx="1801">
                  <c:v>1432.6453266127246</c:v>
                </c:pt>
                <c:pt idx="1802">
                  <c:v>1433.5835224141738</c:v>
                </c:pt>
                <c:pt idx="1803">
                  <c:v>1433.9505312064321</c:v>
                </c:pt>
                <c:pt idx="1804">
                  <c:v>1434.021166677061</c:v>
                </c:pt>
                <c:pt idx="1805">
                  <c:v>1434.2539296573686</c:v>
                </c:pt>
                <c:pt idx="1806">
                  <c:v>1434.2587912643794</c:v>
                </c:pt>
                <c:pt idx="1807">
                  <c:v>1436.018211070601</c:v>
                </c:pt>
                <c:pt idx="1808">
                  <c:v>1437.3319502146514</c:v>
                </c:pt>
                <c:pt idx="1809">
                  <c:v>1437.3743868468136</c:v>
                </c:pt>
                <c:pt idx="1810">
                  <c:v>1437.6888132061231</c:v>
                </c:pt>
                <c:pt idx="1811">
                  <c:v>1438.5810598055396</c:v>
                </c:pt>
                <c:pt idx="1812">
                  <c:v>1439.2534160611358</c:v>
                </c:pt>
                <c:pt idx="1813">
                  <c:v>1439.4719487971688</c:v>
                </c:pt>
                <c:pt idx="1814">
                  <c:v>1439.84830297179</c:v>
                </c:pt>
                <c:pt idx="1815">
                  <c:v>1439.8486469171803</c:v>
                </c:pt>
                <c:pt idx="1816">
                  <c:v>1440.529981001624</c:v>
                </c:pt>
                <c:pt idx="1817">
                  <c:v>1440.9999348137917</c:v>
                </c:pt>
                <c:pt idx="1818">
                  <c:v>1441.7690792533103</c:v>
                </c:pt>
                <c:pt idx="1819">
                  <c:v>1441.951489710742</c:v>
                </c:pt>
                <c:pt idx="1820">
                  <c:v>1442.2579517408631</c:v>
                </c:pt>
                <c:pt idx="1821">
                  <c:v>1443.8910612672316</c:v>
                </c:pt>
                <c:pt idx="1822">
                  <c:v>1444.5507481969453</c:v>
                </c:pt>
                <c:pt idx="1823">
                  <c:v>1444.6878602739926</c:v>
                </c:pt>
                <c:pt idx="1824">
                  <c:v>1444.7150619655986</c:v>
                </c:pt>
                <c:pt idx="1825">
                  <c:v>1445.0728947438329</c:v>
                </c:pt>
                <c:pt idx="1826">
                  <c:v>1446.7190833376244</c:v>
                </c:pt>
                <c:pt idx="1827">
                  <c:v>1447.3016684825343</c:v>
                </c:pt>
                <c:pt idx="1828">
                  <c:v>1447.3097016966858</c:v>
                </c:pt>
                <c:pt idx="1829">
                  <c:v>1447.4792811819207</c:v>
                </c:pt>
                <c:pt idx="1830">
                  <c:v>1447.7068709654268</c:v>
                </c:pt>
                <c:pt idx="1831">
                  <c:v>1448.0937062415942</c:v>
                </c:pt>
                <c:pt idx="1832">
                  <c:v>1448.1563747331365</c:v>
                </c:pt>
                <c:pt idx="1833">
                  <c:v>1448.6324539411053</c:v>
                </c:pt>
                <c:pt idx="1834">
                  <c:v>1448.7055230138067</c:v>
                </c:pt>
                <c:pt idx="1835">
                  <c:v>1448.7258021573689</c:v>
                </c:pt>
                <c:pt idx="1836">
                  <c:v>1448.7667916489463</c:v>
                </c:pt>
                <c:pt idx="1837">
                  <c:v>1449.6987145379881</c:v>
                </c:pt>
                <c:pt idx="1838">
                  <c:v>1451.0549913047289</c:v>
                </c:pt>
                <c:pt idx="1839">
                  <c:v>1452.4507766149309</c:v>
                </c:pt>
                <c:pt idx="1840">
                  <c:v>1453.3462900414888</c:v>
                </c:pt>
                <c:pt idx="1841">
                  <c:v>1453.6716526676973</c:v>
                </c:pt>
                <c:pt idx="1842">
                  <c:v>1453.8477933212107</c:v>
                </c:pt>
                <c:pt idx="1843">
                  <c:v>1454.4108574808888</c:v>
                </c:pt>
                <c:pt idx="1844">
                  <c:v>1454.8978122920762</c:v>
                </c:pt>
                <c:pt idx="1845">
                  <c:v>1455.5156770846261</c:v>
                </c:pt>
                <c:pt idx="1846">
                  <c:v>1455.5240637944571</c:v>
                </c:pt>
                <c:pt idx="1847">
                  <c:v>1455.6795636031802</c:v>
                </c:pt>
                <c:pt idx="1848">
                  <c:v>1455.768247679147</c:v>
                </c:pt>
                <c:pt idx="1849">
                  <c:v>1455.793297233402</c:v>
                </c:pt>
                <c:pt idx="1850">
                  <c:v>1456.9212878307753</c:v>
                </c:pt>
                <c:pt idx="1851">
                  <c:v>1457.0355512100614</c:v>
                </c:pt>
                <c:pt idx="1852">
                  <c:v>1457.0812378605115</c:v>
                </c:pt>
                <c:pt idx="1853">
                  <c:v>1457.5834481087459</c:v>
                </c:pt>
                <c:pt idx="1854">
                  <c:v>1459.6124512991282</c:v>
                </c:pt>
                <c:pt idx="1855">
                  <c:v>1459.6636985112546</c:v>
                </c:pt>
                <c:pt idx="1856">
                  <c:v>1459.9243389832518</c:v>
                </c:pt>
                <c:pt idx="1857">
                  <c:v>1460.0203979327216</c:v>
                </c:pt>
                <c:pt idx="1858">
                  <c:v>1460.1430089399837</c:v>
                </c:pt>
                <c:pt idx="1859">
                  <c:v>1460.3817401601245</c:v>
                </c:pt>
                <c:pt idx="1860">
                  <c:v>1460.4444492633938</c:v>
                </c:pt>
                <c:pt idx="1861">
                  <c:v>1460.6520194635741</c:v>
                </c:pt>
                <c:pt idx="1862">
                  <c:v>1460.973473465514</c:v>
                </c:pt>
                <c:pt idx="1863">
                  <c:v>1461.4331191222118</c:v>
                </c:pt>
                <c:pt idx="1864">
                  <c:v>1461.4395598562387</c:v>
                </c:pt>
                <c:pt idx="1865">
                  <c:v>1461.7488955475055</c:v>
                </c:pt>
                <c:pt idx="1866">
                  <c:v>1462.0610682439237</c:v>
                </c:pt>
                <c:pt idx="1867">
                  <c:v>1462.8147388640409</c:v>
                </c:pt>
                <c:pt idx="1868">
                  <c:v>1463.2170796595638</c:v>
                </c:pt>
                <c:pt idx="1869">
                  <c:v>1463.2744291749332</c:v>
                </c:pt>
                <c:pt idx="1870">
                  <c:v>1463.5561353797439</c:v>
                </c:pt>
                <c:pt idx="1871">
                  <c:v>1463.6154578863097</c:v>
                </c:pt>
                <c:pt idx="1872">
                  <c:v>1463.9558412057559</c:v>
                </c:pt>
                <c:pt idx="1873">
                  <c:v>1464.5656221708796</c:v>
                </c:pt>
                <c:pt idx="1874">
                  <c:v>1466.0723654184749</c:v>
                </c:pt>
                <c:pt idx="1875">
                  <c:v>1466.3508015677617</c:v>
                </c:pt>
                <c:pt idx="1876">
                  <c:v>1466.4282608958656</c:v>
                </c:pt>
                <c:pt idx="1877">
                  <c:v>1467.5808170246382</c:v>
                </c:pt>
                <c:pt idx="1878">
                  <c:v>1468.3492086981223</c:v>
                </c:pt>
                <c:pt idx="1879">
                  <c:v>1469.2349598749042</c:v>
                </c:pt>
                <c:pt idx="1880">
                  <c:v>1469.4971264030046</c:v>
                </c:pt>
                <c:pt idx="1881">
                  <c:v>1469.7130521734689</c:v>
                </c:pt>
                <c:pt idx="1882">
                  <c:v>1470.7886546191676</c:v>
                </c:pt>
                <c:pt idx="1883">
                  <c:v>1470.8068529679731</c:v>
                </c:pt>
                <c:pt idx="1884">
                  <c:v>1471.21172971124</c:v>
                </c:pt>
                <c:pt idx="1885">
                  <c:v>1471.3196793738716</c:v>
                </c:pt>
                <c:pt idx="1886">
                  <c:v>1471.9934615790935</c:v>
                </c:pt>
                <c:pt idx="1887">
                  <c:v>1473.3731896891695</c:v>
                </c:pt>
                <c:pt idx="1888">
                  <c:v>1473.9115963245549</c:v>
                </c:pt>
                <c:pt idx="1889">
                  <c:v>1475.3430753213343</c:v>
                </c:pt>
                <c:pt idx="1890">
                  <c:v>1476.0389261629552</c:v>
                </c:pt>
                <c:pt idx="1891">
                  <c:v>1476.238925261845</c:v>
                </c:pt>
                <c:pt idx="1892">
                  <c:v>1476.3008764545266</c:v>
                </c:pt>
                <c:pt idx="1893">
                  <c:v>1476.7127727452498</c:v>
                </c:pt>
                <c:pt idx="1894">
                  <c:v>1478.372434100691</c:v>
                </c:pt>
                <c:pt idx="1895">
                  <c:v>1480.0272549497695</c:v>
                </c:pt>
                <c:pt idx="1896">
                  <c:v>1481.6324217592701</c:v>
                </c:pt>
                <c:pt idx="1897">
                  <c:v>1481.6912218100897</c:v>
                </c:pt>
                <c:pt idx="1898">
                  <c:v>1482.262546268872</c:v>
                </c:pt>
                <c:pt idx="1899">
                  <c:v>1482.3087862034408</c:v>
                </c:pt>
                <c:pt idx="1900">
                  <c:v>1482.3103832815941</c:v>
                </c:pt>
                <c:pt idx="1901">
                  <c:v>1483.5835774839488</c:v>
                </c:pt>
                <c:pt idx="1902">
                  <c:v>1483.9564744361796</c:v>
                </c:pt>
                <c:pt idx="1903">
                  <c:v>1484.0890855757698</c:v>
                </c:pt>
                <c:pt idx="1904">
                  <c:v>1487.3746136237478</c:v>
                </c:pt>
                <c:pt idx="1905">
                  <c:v>1487.8636711476684</c:v>
                </c:pt>
                <c:pt idx="1906">
                  <c:v>1488.0270513244941</c:v>
                </c:pt>
                <c:pt idx="1907">
                  <c:v>1489.9833166173776</c:v>
                </c:pt>
                <c:pt idx="1908">
                  <c:v>1490.2655619899233</c:v>
                </c:pt>
                <c:pt idx="1909">
                  <c:v>1490.3296125390934</c:v>
                </c:pt>
                <c:pt idx="1910">
                  <c:v>1490.4904378933661</c:v>
                </c:pt>
                <c:pt idx="1911">
                  <c:v>1491.5663033645942</c:v>
                </c:pt>
                <c:pt idx="1912">
                  <c:v>1491.6036087545617</c:v>
                </c:pt>
                <c:pt idx="1913">
                  <c:v>1491.6879516425033</c:v>
                </c:pt>
                <c:pt idx="1914">
                  <c:v>1492.026550469076</c:v>
                </c:pt>
                <c:pt idx="1915">
                  <c:v>1492.2356560431981</c:v>
                </c:pt>
                <c:pt idx="1916">
                  <c:v>1493.1171589167952</c:v>
                </c:pt>
                <c:pt idx="1917">
                  <c:v>1493.4400196762435</c:v>
                </c:pt>
                <c:pt idx="1918">
                  <c:v>1494.340051476609</c:v>
                </c:pt>
                <c:pt idx="1919">
                  <c:v>1494.3787880173277</c:v>
                </c:pt>
                <c:pt idx="1920">
                  <c:v>1494.9833925199982</c:v>
                </c:pt>
                <c:pt idx="1921">
                  <c:v>1495.2052009191466</c:v>
                </c:pt>
                <c:pt idx="1922">
                  <c:v>1495.2425274702582</c:v>
                </c:pt>
                <c:pt idx="1923">
                  <c:v>1495.4136884716518</c:v>
                </c:pt>
                <c:pt idx="1924">
                  <c:v>1496.71145100594</c:v>
                </c:pt>
                <c:pt idx="1925">
                  <c:v>1497.2542129658086</c:v>
                </c:pt>
                <c:pt idx="1926">
                  <c:v>1497.2929563989273</c:v>
                </c:pt>
                <c:pt idx="1927">
                  <c:v>1497.7680819749748</c:v>
                </c:pt>
                <c:pt idx="1928">
                  <c:v>1498.9029310505866</c:v>
                </c:pt>
                <c:pt idx="1929">
                  <c:v>1499.0880476947877</c:v>
                </c:pt>
                <c:pt idx="1930">
                  <c:v>1499.7610058143837</c:v>
                </c:pt>
                <c:pt idx="1931">
                  <c:v>1500.2476551657583</c:v>
                </c:pt>
                <c:pt idx="1932">
                  <c:v>1501.2809730709669</c:v>
                </c:pt>
                <c:pt idx="1933">
                  <c:v>1502.4722403866399</c:v>
                </c:pt>
                <c:pt idx="1934">
                  <c:v>1502.9569639678448</c:v>
                </c:pt>
                <c:pt idx="1935">
                  <c:v>1503.8737771824672</c:v>
                </c:pt>
                <c:pt idx="1936">
                  <c:v>1503.9062452227881</c:v>
                </c:pt>
                <c:pt idx="1937">
                  <c:v>1504.0383012634065</c:v>
                </c:pt>
                <c:pt idx="1938">
                  <c:v>1504.6270570052984</c:v>
                </c:pt>
                <c:pt idx="1939">
                  <c:v>1504.6742761046971</c:v>
                </c:pt>
                <c:pt idx="1940">
                  <c:v>1505.0402099455387</c:v>
                </c:pt>
                <c:pt idx="1941">
                  <c:v>1505.2338744902336</c:v>
                </c:pt>
                <c:pt idx="1942">
                  <c:v>1505.2530436533798</c:v>
                </c:pt>
                <c:pt idx="1943">
                  <c:v>1506.8759556061323</c:v>
                </c:pt>
                <c:pt idx="1944">
                  <c:v>1508.9196406190695</c:v>
                </c:pt>
                <c:pt idx="1945">
                  <c:v>1509.1608480955601</c:v>
                </c:pt>
                <c:pt idx="1946">
                  <c:v>1509.7512875605207</c:v>
                </c:pt>
                <c:pt idx="1947">
                  <c:v>1510.4435852287679</c:v>
                </c:pt>
                <c:pt idx="1948">
                  <c:v>1512.2162406059924</c:v>
                </c:pt>
                <c:pt idx="1949">
                  <c:v>1512.2548146002064</c:v>
                </c:pt>
                <c:pt idx="1950">
                  <c:v>1512.8967487276386</c:v>
                </c:pt>
                <c:pt idx="1951">
                  <c:v>1514.2189436552853</c:v>
                </c:pt>
                <c:pt idx="1952">
                  <c:v>1514.2682037067207</c:v>
                </c:pt>
                <c:pt idx="1953">
                  <c:v>1514.9821992687885</c:v>
                </c:pt>
                <c:pt idx="1954">
                  <c:v>1515.5478457612899</c:v>
                </c:pt>
                <c:pt idx="1955">
                  <c:v>1515.7324347731446</c:v>
                </c:pt>
                <c:pt idx="1956">
                  <c:v>1515.7937639635165</c:v>
                </c:pt>
                <c:pt idx="1957">
                  <c:v>1516.2076327105497</c:v>
                </c:pt>
                <c:pt idx="1958">
                  <c:v>1516.6430748853381</c:v>
                </c:pt>
                <c:pt idx="1959">
                  <c:v>1516.7060069680101</c:v>
                </c:pt>
                <c:pt idx="1960">
                  <c:v>1516.9976352912472</c:v>
                </c:pt>
                <c:pt idx="1961">
                  <c:v>1517.1195623605436</c:v>
                </c:pt>
                <c:pt idx="1962">
                  <c:v>1517.163027673927</c:v>
                </c:pt>
                <c:pt idx="1963">
                  <c:v>1517.2370287636295</c:v>
                </c:pt>
                <c:pt idx="1964">
                  <c:v>1517.2883866203338</c:v>
                </c:pt>
                <c:pt idx="1965">
                  <c:v>1517.6396416720145</c:v>
                </c:pt>
                <c:pt idx="1966">
                  <c:v>1518.4129705856612</c:v>
                </c:pt>
                <c:pt idx="1967">
                  <c:v>1520.0693691120759</c:v>
                </c:pt>
                <c:pt idx="1968">
                  <c:v>1520.3283345556301</c:v>
                </c:pt>
                <c:pt idx="1969">
                  <c:v>1520.5872595129349</c:v>
                </c:pt>
                <c:pt idx="1970">
                  <c:v>1520.9310617125138</c:v>
                </c:pt>
                <c:pt idx="1971">
                  <c:v>1521.6224751610043</c:v>
                </c:pt>
                <c:pt idx="1972">
                  <c:v>1522.2067290289324</c:v>
                </c:pt>
                <c:pt idx="1973">
                  <c:v>1524.2648905215501</c:v>
                </c:pt>
                <c:pt idx="1974">
                  <c:v>1524.9976613935869</c:v>
                </c:pt>
                <c:pt idx="1975">
                  <c:v>1526.0565013419236</c:v>
                </c:pt>
                <c:pt idx="1976">
                  <c:v>1526.3760302292139</c:v>
                </c:pt>
                <c:pt idx="1977">
                  <c:v>1526.6073756067508</c:v>
                </c:pt>
                <c:pt idx="1978">
                  <c:v>1526.869820822043</c:v>
                </c:pt>
                <c:pt idx="1979">
                  <c:v>1527.0143212751354</c:v>
                </c:pt>
                <c:pt idx="1980">
                  <c:v>1527.0816402783948</c:v>
                </c:pt>
                <c:pt idx="1981">
                  <c:v>1527.4773194127356</c:v>
                </c:pt>
                <c:pt idx="1982">
                  <c:v>1528.7253866012343</c:v>
                </c:pt>
                <c:pt idx="1983">
                  <c:v>1528.922321974087</c:v>
                </c:pt>
                <c:pt idx="1984">
                  <c:v>1529.3929215775715</c:v>
                </c:pt>
                <c:pt idx="1985">
                  <c:v>1529.8432880937617</c:v>
                </c:pt>
                <c:pt idx="1986">
                  <c:v>1530.6679292244607</c:v>
                </c:pt>
                <c:pt idx="1987">
                  <c:v>1530.8553282861576</c:v>
                </c:pt>
                <c:pt idx="1988">
                  <c:v>1530.9587411790562</c:v>
                </c:pt>
                <c:pt idx="1989">
                  <c:v>1531.6812793324352</c:v>
                </c:pt>
                <c:pt idx="1990">
                  <c:v>1532.6421402816122</c:v>
                </c:pt>
                <c:pt idx="1991">
                  <c:v>1532.9358874517275</c:v>
                </c:pt>
                <c:pt idx="1992">
                  <c:v>1533.4580741354002</c:v>
                </c:pt>
                <c:pt idx="1993">
                  <c:v>1533.5467510316048</c:v>
                </c:pt>
                <c:pt idx="1994">
                  <c:v>1533.8214133228303</c:v>
                </c:pt>
                <c:pt idx="1995">
                  <c:v>1533.8900570495462</c:v>
                </c:pt>
                <c:pt idx="1996">
                  <c:v>1534.1481498454486</c:v>
                </c:pt>
                <c:pt idx="1997">
                  <c:v>1534.20970814672</c:v>
                </c:pt>
                <c:pt idx="1998">
                  <c:v>1534.9384173052204</c:v>
                </c:pt>
                <c:pt idx="1999">
                  <c:v>1535.0512271478292</c:v>
                </c:pt>
                <c:pt idx="2000">
                  <c:v>1535.0594651360334</c:v>
                </c:pt>
                <c:pt idx="2001">
                  <c:v>1535.2192438217971</c:v>
                </c:pt>
                <c:pt idx="2002">
                  <c:v>1535.4335332660885</c:v>
                </c:pt>
                <c:pt idx="2003">
                  <c:v>1535.6431768513394</c:v>
                </c:pt>
                <c:pt idx="2004">
                  <c:v>1535.6996543914702</c:v>
                </c:pt>
                <c:pt idx="2005">
                  <c:v>1535.9559076842597</c:v>
                </c:pt>
                <c:pt idx="2006">
                  <c:v>1536.1629992859071</c:v>
                </c:pt>
                <c:pt idx="2007">
                  <c:v>1537.1794963978155</c:v>
                </c:pt>
                <c:pt idx="2008">
                  <c:v>1537.2845597256255</c:v>
                </c:pt>
                <c:pt idx="2009">
                  <c:v>1537.4823628243339</c:v>
                </c:pt>
                <c:pt idx="2010">
                  <c:v>1538.6004550683829</c:v>
                </c:pt>
                <c:pt idx="2011">
                  <c:v>1540.1489580991802</c:v>
                </c:pt>
                <c:pt idx="2012">
                  <c:v>1540.5424862491218</c:v>
                </c:pt>
                <c:pt idx="2013">
                  <c:v>1541.4293122913823</c:v>
                </c:pt>
                <c:pt idx="2014">
                  <c:v>1541.5343897145995</c:v>
                </c:pt>
                <c:pt idx="2015">
                  <c:v>1542.9893016131446</c:v>
                </c:pt>
                <c:pt idx="2016">
                  <c:v>1543.0337985931037</c:v>
                </c:pt>
                <c:pt idx="2017">
                  <c:v>1543.1152075021018</c:v>
                </c:pt>
                <c:pt idx="2018">
                  <c:v>1543.1700667990135</c:v>
                </c:pt>
                <c:pt idx="2019">
                  <c:v>1543.1799105246064</c:v>
                </c:pt>
                <c:pt idx="2020">
                  <c:v>1543.5088133584122</c:v>
                </c:pt>
                <c:pt idx="2021">
                  <c:v>1543.6615777122297</c:v>
                </c:pt>
                <c:pt idx="2022">
                  <c:v>1544.2354466124089</c:v>
                </c:pt>
                <c:pt idx="2023">
                  <c:v>1545.118975969488</c:v>
                </c:pt>
                <c:pt idx="2024">
                  <c:v>1545.6275113908123</c:v>
                </c:pt>
                <c:pt idx="2025">
                  <c:v>1546.484307854118</c:v>
                </c:pt>
                <c:pt idx="2026">
                  <c:v>1546.8018436158636</c:v>
                </c:pt>
                <c:pt idx="2027">
                  <c:v>1546.9321903998116</c:v>
                </c:pt>
                <c:pt idx="2028">
                  <c:v>1547.6297312352017</c:v>
                </c:pt>
                <c:pt idx="2029">
                  <c:v>1549.3425974546099</c:v>
                </c:pt>
                <c:pt idx="2030">
                  <c:v>1549.6789890269883</c:v>
                </c:pt>
                <c:pt idx="2031">
                  <c:v>1550.0874614688582</c:v>
                </c:pt>
                <c:pt idx="2032">
                  <c:v>1551.655124097213</c:v>
                </c:pt>
                <c:pt idx="2033">
                  <c:v>1551.6597661823962</c:v>
                </c:pt>
                <c:pt idx="2034">
                  <c:v>1551.7404796455139</c:v>
                </c:pt>
                <c:pt idx="2035">
                  <c:v>1552.0891174706521</c:v>
                </c:pt>
                <c:pt idx="2036">
                  <c:v>1554.0345650222935</c:v>
                </c:pt>
                <c:pt idx="2037">
                  <c:v>1554.8904495311581</c:v>
                </c:pt>
                <c:pt idx="2038">
                  <c:v>1555.0592118597342</c:v>
                </c:pt>
                <c:pt idx="2039">
                  <c:v>1555.1450207617509</c:v>
                </c:pt>
                <c:pt idx="2040">
                  <c:v>1555.7398726154224</c:v>
                </c:pt>
                <c:pt idx="2041">
                  <c:v>1555.8214905821587</c:v>
                </c:pt>
                <c:pt idx="2042">
                  <c:v>1556.5341642550102</c:v>
                </c:pt>
                <c:pt idx="2043">
                  <c:v>1556.6678031491192</c:v>
                </c:pt>
                <c:pt idx="2044">
                  <c:v>1556.7163734544083</c:v>
                </c:pt>
                <c:pt idx="2045">
                  <c:v>1557.0788944372216</c:v>
                </c:pt>
                <c:pt idx="2046">
                  <c:v>1557.2004322340345</c:v>
                </c:pt>
                <c:pt idx="2047">
                  <c:v>1557.3120664909384</c:v>
                </c:pt>
                <c:pt idx="2048">
                  <c:v>1557.7818243124184</c:v>
                </c:pt>
                <c:pt idx="2049">
                  <c:v>1557.7975704775145</c:v>
                </c:pt>
                <c:pt idx="2050">
                  <c:v>1557.9030402562239</c:v>
                </c:pt>
                <c:pt idx="2051">
                  <c:v>1558.1294316054955</c:v>
                </c:pt>
                <c:pt idx="2052">
                  <c:v>1558.5035077874018</c:v>
                </c:pt>
                <c:pt idx="2053">
                  <c:v>1558.5706098234896</c:v>
                </c:pt>
                <c:pt idx="2054">
                  <c:v>1558.6548976235972</c:v>
                </c:pt>
                <c:pt idx="2055">
                  <c:v>1558.6875802746254</c:v>
                </c:pt>
                <c:pt idx="2056">
                  <c:v>1559.5012975559548</c:v>
                </c:pt>
                <c:pt idx="2057">
                  <c:v>1559.8033105073664</c:v>
                </c:pt>
                <c:pt idx="2058">
                  <c:v>1560.9192426396639</c:v>
                </c:pt>
                <c:pt idx="2059">
                  <c:v>1561.230698407282</c:v>
                </c:pt>
                <c:pt idx="2060">
                  <c:v>1562.2016835585546</c:v>
                </c:pt>
                <c:pt idx="2061">
                  <c:v>1562.6028534813595</c:v>
                </c:pt>
                <c:pt idx="2062">
                  <c:v>1563.2632594195911</c:v>
                </c:pt>
                <c:pt idx="2063">
                  <c:v>1563.4702164231603</c:v>
                </c:pt>
                <c:pt idx="2064">
                  <c:v>1565.270832596394</c:v>
                </c:pt>
                <c:pt idx="2065">
                  <c:v>1565.2833312478178</c:v>
                </c:pt>
                <c:pt idx="2066">
                  <c:v>1565.6942080214885</c:v>
                </c:pt>
                <c:pt idx="2067">
                  <c:v>1566.5250058348047</c:v>
                </c:pt>
                <c:pt idx="2068">
                  <c:v>1566.5474053210291</c:v>
                </c:pt>
                <c:pt idx="2069">
                  <c:v>1566.6926484985343</c:v>
                </c:pt>
                <c:pt idx="2070">
                  <c:v>1566.7974883113693</c:v>
                </c:pt>
                <c:pt idx="2071">
                  <c:v>1567.0717600429543</c:v>
                </c:pt>
                <c:pt idx="2072">
                  <c:v>1567.254300188486</c:v>
                </c:pt>
                <c:pt idx="2073">
                  <c:v>1567.4939703749715</c:v>
                </c:pt>
                <c:pt idx="2074">
                  <c:v>1567.8508159663106</c:v>
                </c:pt>
                <c:pt idx="2075">
                  <c:v>1568.5713146419585</c:v>
                </c:pt>
                <c:pt idx="2076">
                  <c:v>1568.6475492041372</c:v>
                </c:pt>
                <c:pt idx="2077">
                  <c:v>1568.8024905863949</c:v>
                </c:pt>
                <c:pt idx="2078">
                  <c:v>1568.9363233975637</c:v>
                </c:pt>
                <c:pt idx="2079">
                  <c:v>1569.0903951422642</c:v>
                </c:pt>
                <c:pt idx="2080">
                  <c:v>1569.1459481277343</c:v>
                </c:pt>
                <c:pt idx="2081">
                  <c:v>1569.3805202029653</c:v>
                </c:pt>
                <c:pt idx="2082">
                  <c:v>1570.0254479306168</c:v>
                </c:pt>
                <c:pt idx="2083">
                  <c:v>1570.2143701358127</c:v>
                </c:pt>
                <c:pt idx="2084">
                  <c:v>1570.2429787058954</c:v>
                </c:pt>
                <c:pt idx="2085">
                  <c:v>1571.6713877671955</c:v>
                </c:pt>
                <c:pt idx="2086">
                  <c:v>1571.9764820190321</c:v>
                </c:pt>
                <c:pt idx="2087">
                  <c:v>1572.9542072848581</c:v>
                </c:pt>
                <c:pt idx="2088">
                  <c:v>1573.3796222843903</c:v>
                </c:pt>
                <c:pt idx="2089">
                  <c:v>1573.6368636278057</c:v>
                </c:pt>
                <c:pt idx="2090">
                  <c:v>1574.0304887060029</c:v>
                </c:pt>
                <c:pt idx="2091">
                  <c:v>1574.2950823833853</c:v>
                </c:pt>
                <c:pt idx="2092">
                  <c:v>1576.0880293188802</c:v>
                </c:pt>
                <c:pt idx="2093">
                  <c:v>1576.1031787860429</c:v>
                </c:pt>
                <c:pt idx="2094">
                  <c:v>1576.2017763023814</c:v>
                </c:pt>
                <c:pt idx="2095">
                  <c:v>1576.6374511402701</c:v>
                </c:pt>
                <c:pt idx="2096">
                  <c:v>1577.2957268677146</c:v>
                </c:pt>
                <c:pt idx="2097">
                  <c:v>1578.0106566526119</c:v>
                </c:pt>
                <c:pt idx="2098">
                  <c:v>1578.0866258816786</c:v>
                </c:pt>
                <c:pt idx="2099">
                  <c:v>1578.1745701824511</c:v>
                </c:pt>
                <c:pt idx="2100">
                  <c:v>1578.5518833352053</c:v>
                </c:pt>
                <c:pt idx="2101">
                  <c:v>1579.2126221054441</c:v>
                </c:pt>
                <c:pt idx="2102">
                  <c:v>1579.4103234271679</c:v>
                </c:pt>
                <c:pt idx="2103">
                  <c:v>1582.5928665670126</c:v>
                </c:pt>
                <c:pt idx="2104">
                  <c:v>1583.0281998767241</c:v>
                </c:pt>
                <c:pt idx="2105">
                  <c:v>1583.1796308616831</c:v>
                </c:pt>
                <c:pt idx="2106">
                  <c:v>1583.479573497023</c:v>
                </c:pt>
                <c:pt idx="2107">
                  <c:v>1583.9641168027429</c:v>
                </c:pt>
                <c:pt idx="2108">
                  <c:v>1584.0447836775129</c:v>
                </c:pt>
                <c:pt idx="2109">
                  <c:v>1585.6704634463767</c:v>
                </c:pt>
                <c:pt idx="2110">
                  <c:v>1586.034921536535</c:v>
                </c:pt>
                <c:pt idx="2111">
                  <c:v>1587.1871314751315</c:v>
                </c:pt>
                <c:pt idx="2112">
                  <c:v>1587.8913193880417</c:v>
                </c:pt>
                <c:pt idx="2113">
                  <c:v>1587.9354354844436</c:v>
                </c:pt>
                <c:pt idx="2114">
                  <c:v>1588.1213254280992</c:v>
                </c:pt>
                <c:pt idx="2115">
                  <c:v>1588.4306421492329</c:v>
                </c:pt>
                <c:pt idx="2116">
                  <c:v>1588.7814154453372</c:v>
                </c:pt>
                <c:pt idx="2117">
                  <c:v>1588.8141792793722</c:v>
                </c:pt>
                <c:pt idx="2118">
                  <c:v>1589.1222353898556</c:v>
                </c:pt>
                <c:pt idx="2119">
                  <c:v>1589.2715774574517</c:v>
                </c:pt>
                <c:pt idx="2120">
                  <c:v>1589.2735347089438</c:v>
                </c:pt>
                <c:pt idx="2121">
                  <c:v>1589.6543756100637</c:v>
                </c:pt>
                <c:pt idx="2122">
                  <c:v>1589.758216557977</c:v>
                </c:pt>
                <c:pt idx="2123">
                  <c:v>1590.1136077458068</c:v>
                </c:pt>
                <c:pt idx="2124">
                  <c:v>1590.3956774127982</c:v>
                </c:pt>
                <c:pt idx="2125">
                  <c:v>1590.6305644013264</c:v>
                </c:pt>
                <c:pt idx="2126">
                  <c:v>1592.4706065301634</c:v>
                </c:pt>
                <c:pt idx="2127">
                  <c:v>1592.5611553678245</c:v>
                </c:pt>
                <c:pt idx="2128">
                  <c:v>1592.6807013744728</c:v>
                </c:pt>
                <c:pt idx="2129">
                  <c:v>1592.9446092760663</c:v>
                </c:pt>
                <c:pt idx="2130">
                  <c:v>1593.2047255990128</c:v>
                </c:pt>
                <c:pt idx="2131">
                  <c:v>1593.2089442974939</c:v>
                </c:pt>
                <c:pt idx="2132">
                  <c:v>1594.162501325738</c:v>
                </c:pt>
                <c:pt idx="2133">
                  <c:v>1594.7985029953797</c:v>
                </c:pt>
                <c:pt idx="2134">
                  <c:v>1594.9427604058928</c:v>
                </c:pt>
                <c:pt idx="2135">
                  <c:v>1595.370612208595</c:v>
                </c:pt>
                <c:pt idx="2136">
                  <c:v>1595.4689885109856</c:v>
                </c:pt>
                <c:pt idx="2137">
                  <c:v>1595.75710624981</c:v>
                </c:pt>
                <c:pt idx="2138">
                  <c:v>1595.7673279559531</c:v>
                </c:pt>
                <c:pt idx="2139">
                  <c:v>1595.8730587092286</c:v>
                </c:pt>
                <c:pt idx="2140">
                  <c:v>1596.0150755238847</c:v>
                </c:pt>
                <c:pt idx="2141">
                  <c:v>1596.4235024528371</c:v>
                </c:pt>
                <c:pt idx="2142">
                  <c:v>1596.5348072742599</c:v>
                </c:pt>
                <c:pt idx="2143">
                  <c:v>1596.7674111458127</c:v>
                </c:pt>
                <c:pt idx="2144">
                  <c:v>1597.4449722777554</c:v>
                </c:pt>
                <c:pt idx="2145">
                  <c:v>1597.6540795807268</c:v>
                </c:pt>
                <c:pt idx="2146">
                  <c:v>1598.2553601949494</c:v>
                </c:pt>
                <c:pt idx="2147">
                  <c:v>1598.7246130551175</c:v>
                </c:pt>
                <c:pt idx="2148">
                  <c:v>1598.7526011101236</c:v>
                </c:pt>
                <c:pt idx="2149">
                  <c:v>1599.2558087124107</c:v>
                </c:pt>
                <c:pt idx="2150">
                  <c:v>1599.4079253079781</c:v>
                </c:pt>
                <c:pt idx="2151">
                  <c:v>1599.43562131404</c:v>
                </c:pt>
                <c:pt idx="2152">
                  <c:v>1599.6280553246979</c:v>
                </c:pt>
                <c:pt idx="2153">
                  <c:v>1599.9005204116729</c:v>
                </c:pt>
                <c:pt idx="2154">
                  <c:v>1601.5607037510599</c:v>
                </c:pt>
                <c:pt idx="2155">
                  <c:v>1601.9398889346885</c:v>
                </c:pt>
                <c:pt idx="2156">
                  <c:v>1602.0038956683329</c:v>
                </c:pt>
                <c:pt idx="2157">
                  <c:v>1602.1409593031276</c:v>
                </c:pt>
                <c:pt idx="2158">
                  <c:v>1603.2096266152676</c:v>
                </c:pt>
                <c:pt idx="2159">
                  <c:v>1603.6012659060343</c:v>
                </c:pt>
                <c:pt idx="2160">
                  <c:v>1604.6325114500214</c:v>
                </c:pt>
                <c:pt idx="2161">
                  <c:v>1605.2276821398245</c:v>
                </c:pt>
                <c:pt idx="2162">
                  <c:v>1605.4189435657372</c:v>
                </c:pt>
                <c:pt idx="2163">
                  <c:v>1606.7174595401702</c:v>
                </c:pt>
                <c:pt idx="2164">
                  <c:v>1606.7382831589803</c:v>
                </c:pt>
                <c:pt idx="2165">
                  <c:v>1607.1039857032665</c:v>
                </c:pt>
                <c:pt idx="2166">
                  <c:v>1607.9094184317728</c:v>
                </c:pt>
                <c:pt idx="2167">
                  <c:v>1608.8536565177219</c:v>
                </c:pt>
                <c:pt idx="2168">
                  <c:v>1608.879491646745</c:v>
                </c:pt>
                <c:pt idx="2169">
                  <c:v>1609.3886175555635</c:v>
                </c:pt>
                <c:pt idx="2170">
                  <c:v>1609.4572324978926</c:v>
                </c:pt>
                <c:pt idx="2171">
                  <c:v>1609.6128089379836</c:v>
                </c:pt>
                <c:pt idx="2172">
                  <c:v>1610.6426637384429</c:v>
                </c:pt>
                <c:pt idx="2173">
                  <c:v>1612.0766597548882</c:v>
                </c:pt>
                <c:pt idx="2174">
                  <c:v>1612.2071255804476</c:v>
                </c:pt>
                <c:pt idx="2175">
                  <c:v>1612.2889063264229</c:v>
                </c:pt>
                <c:pt idx="2176">
                  <c:v>1613.055014935926</c:v>
                </c:pt>
                <c:pt idx="2177">
                  <c:v>1613.3698937691534</c:v>
                </c:pt>
                <c:pt idx="2178">
                  <c:v>1613.9592805073917</c:v>
                </c:pt>
                <c:pt idx="2179">
                  <c:v>1613.9803442411157</c:v>
                </c:pt>
                <c:pt idx="2180">
                  <c:v>1614.4729354893534</c:v>
                </c:pt>
                <c:pt idx="2181">
                  <c:v>1615.1345873349073</c:v>
                </c:pt>
                <c:pt idx="2182">
                  <c:v>1615.1495700145988</c:v>
                </c:pt>
                <c:pt idx="2183">
                  <c:v>1615.3195912104948</c:v>
                </c:pt>
                <c:pt idx="2184">
                  <c:v>1617.2530595541775</c:v>
                </c:pt>
                <c:pt idx="2185">
                  <c:v>1618.4988129370486</c:v>
                </c:pt>
                <c:pt idx="2186">
                  <c:v>1620.404481713158</c:v>
                </c:pt>
                <c:pt idx="2187">
                  <c:v>1621.7612445255254</c:v>
                </c:pt>
                <c:pt idx="2188">
                  <c:v>1622.5752074316624</c:v>
                </c:pt>
                <c:pt idx="2189">
                  <c:v>1623.3099545775513</c:v>
                </c:pt>
                <c:pt idx="2190">
                  <c:v>1623.3471677913894</c:v>
                </c:pt>
                <c:pt idx="2191">
                  <c:v>1623.4174694251433</c:v>
                </c:pt>
                <c:pt idx="2192">
                  <c:v>1625.5012200534238</c:v>
                </c:pt>
                <c:pt idx="2193">
                  <c:v>1625.8258807438233</c:v>
                </c:pt>
                <c:pt idx="2194">
                  <c:v>1625.8560853121689</c:v>
                </c:pt>
                <c:pt idx="2195">
                  <c:v>1625.9432288712887</c:v>
                </c:pt>
                <c:pt idx="2196">
                  <c:v>1626.9451688637273</c:v>
                </c:pt>
                <c:pt idx="2197">
                  <c:v>1627.046724629583</c:v>
                </c:pt>
                <c:pt idx="2198">
                  <c:v>1627.1210239980064</c:v>
                </c:pt>
                <c:pt idx="2199">
                  <c:v>1627.4144827797336</c:v>
                </c:pt>
                <c:pt idx="2200">
                  <c:v>1627.4281040495553</c:v>
                </c:pt>
                <c:pt idx="2201">
                  <c:v>1627.4303675236006</c:v>
                </c:pt>
                <c:pt idx="2202">
                  <c:v>1627.9024342316588</c:v>
                </c:pt>
                <c:pt idx="2203">
                  <c:v>1627.9078502283919</c:v>
                </c:pt>
                <c:pt idx="2204">
                  <c:v>1628.9922414765751</c:v>
                </c:pt>
                <c:pt idx="2205">
                  <c:v>1629.0335366833388</c:v>
                </c:pt>
                <c:pt idx="2206">
                  <c:v>1629.7232195611559</c:v>
                </c:pt>
                <c:pt idx="2207">
                  <c:v>1630.2975211737066</c:v>
                </c:pt>
                <c:pt idx="2208">
                  <c:v>1630.814084597132</c:v>
                </c:pt>
                <c:pt idx="2209">
                  <c:v>1631.829021062209</c:v>
                </c:pt>
                <c:pt idx="2210">
                  <c:v>1632.5373338835961</c:v>
                </c:pt>
                <c:pt idx="2211">
                  <c:v>1632.7016046989338</c:v>
                </c:pt>
                <c:pt idx="2212">
                  <c:v>1632.8660696417082</c:v>
                </c:pt>
                <c:pt idx="2213">
                  <c:v>1633.0916784880537</c:v>
                </c:pt>
                <c:pt idx="2214">
                  <c:v>1634.6989043866943</c:v>
                </c:pt>
                <c:pt idx="2215">
                  <c:v>1635.7261754844531</c:v>
                </c:pt>
                <c:pt idx="2216">
                  <c:v>1635.9051386993033</c:v>
                </c:pt>
                <c:pt idx="2217">
                  <c:v>1636.6169459476059</c:v>
                </c:pt>
                <c:pt idx="2218">
                  <c:v>1637.0454347927116</c:v>
                </c:pt>
                <c:pt idx="2219">
                  <c:v>1637.3651600118774</c:v>
                </c:pt>
                <c:pt idx="2220">
                  <c:v>1637.4221113746407</c:v>
                </c:pt>
                <c:pt idx="2221">
                  <c:v>1637.5106194251039</c:v>
                </c:pt>
                <c:pt idx="2222">
                  <c:v>1638.2931178644558</c:v>
                </c:pt>
                <c:pt idx="2223">
                  <c:v>1638.8589613577024</c:v>
                </c:pt>
                <c:pt idx="2224">
                  <c:v>1639.6428336829013</c:v>
                </c:pt>
                <c:pt idx="2225">
                  <c:v>1640.136117574435</c:v>
                </c:pt>
                <c:pt idx="2226">
                  <c:v>1641.6048604609969</c:v>
                </c:pt>
                <c:pt idx="2227">
                  <c:v>1641.7630847075234</c:v>
                </c:pt>
                <c:pt idx="2228">
                  <c:v>1641.9951029201547</c:v>
                </c:pt>
                <c:pt idx="2229">
                  <c:v>1642.7002223659802</c:v>
                </c:pt>
                <c:pt idx="2230">
                  <c:v>1642.7660063360672</c:v>
                </c:pt>
                <c:pt idx="2231">
                  <c:v>1643.3386119245006</c:v>
                </c:pt>
                <c:pt idx="2232">
                  <c:v>1643.3531662679161</c:v>
                </c:pt>
                <c:pt idx="2233">
                  <c:v>1643.9215437098119</c:v>
                </c:pt>
                <c:pt idx="2234">
                  <c:v>1643.938027033746</c:v>
                </c:pt>
                <c:pt idx="2235">
                  <c:v>1645.1604007736769</c:v>
                </c:pt>
                <c:pt idx="2236">
                  <c:v>1645.4037197954949</c:v>
                </c:pt>
                <c:pt idx="2237">
                  <c:v>1646.5768368682639</c:v>
                </c:pt>
                <c:pt idx="2238">
                  <c:v>1647.1697370038091</c:v>
                </c:pt>
                <c:pt idx="2239">
                  <c:v>1647.3684896329742</c:v>
                </c:pt>
                <c:pt idx="2240">
                  <c:v>1647.585501393678</c:v>
                </c:pt>
                <c:pt idx="2241">
                  <c:v>1647.7613520142713</c:v>
                </c:pt>
                <c:pt idx="2242">
                  <c:v>1647.7680740841297</c:v>
                </c:pt>
                <c:pt idx="2243">
                  <c:v>1648.0272106386547</c:v>
                </c:pt>
                <c:pt idx="2244">
                  <c:v>1648.0274172983336</c:v>
                </c:pt>
                <c:pt idx="2245">
                  <c:v>1648.9531534643102</c:v>
                </c:pt>
                <c:pt idx="2246">
                  <c:v>1649.1313030037581</c:v>
                </c:pt>
                <c:pt idx="2247">
                  <c:v>1649.1536009682313</c:v>
                </c:pt>
                <c:pt idx="2248">
                  <c:v>1649.239300671361</c:v>
                </c:pt>
                <c:pt idx="2249">
                  <c:v>1649.4776790396882</c:v>
                </c:pt>
                <c:pt idx="2250">
                  <c:v>1650.2877141641093</c:v>
                </c:pt>
                <c:pt idx="2251">
                  <c:v>1650.6383169375677</c:v>
                </c:pt>
                <c:pt idx="2252">
                  <c:v>1650.8468056982074</c:v>
                </c:pt>
                <c:pt idx="2253">
                  <c:v>1650.917839467138</c:v>
                </c:pt>
                <c:pt idx="2254">
                  <c:v>1651.4101302777581</c:v>
                </c:pt>
                <c:pt idx="2255">
                  <c:v>1651.5431400925463</c:v>
                </c:pt>
                <c:pt idx="2256">
                  <c:v>1651.5831795918584</c:v>
                </c:pt>
                <c:pt idx="2257">
                  <c:v>1651.7368216233554</c:v>
                </c:pt>
                <c:pt idx="2258">
                  <c:v>1651.8124949986868</c:v>
                </c:pt>
                <c:pt idx="2259">
                  <c:v>1652.0051940802987</c:v>
                </c:pt>
                <c:pt idx="2260">
                  <c:v>1652.0733666455253</c:v>
                </c:pt>
                <c:pt idx="2261">
                  <c:v>1652.345115151089</c:v>
                </c:pt>
                <c:pt idx="2262">
                  <c:v>1652.3889527858628</c:v>
                </c:pt>
                <c:pt idx="2263">
                  <c:v>1652.4168827484646</c:v>
                </c:pt>
                <c:pt idx="2264">
                  <c:v>1652.9097600353562</c:v>
                </c:pt>
                <c:pt idx="2265">
                  <c:v>1653.5202920388183</c:v>
                </c:pt>
                <c:pt idx="2266">
                  <c:v>1653.6011292781932</c:v>
                </c:pt>
                <c:pt idx="2267">
                  <c:v>1654.2565846737161</c:v>
                </c:pt>
                <c:pt idx="2268">
                  <c:v>1654.5533095699411</c:v>
                </c:pt>
                <c:pt idx="2269">
                  <c:v>1654.7209104580907</c:v>
                </c:pt>
                <c:pt idx="2270">
                  <c:v>1654.9536728187104</c:v>
                </c:pt>
                <c:pt idx="2271">
                  <c:v>1654.9766813975948</c:v>
                </c:pt>
                <c:pt idx="2272">
                  <c:v>1655.1068822483776</c:v>
                </c:pt>
                <c:pt idx="2273">
                  <c:v>1655.3076972730996</c:v>
                </c:pt>
                <c:pt idx="2274">
                  <c:v>1655.5170252343651</c:v>
                </c:pt>
                <c:pt idx="2275">
                  <c:v>1655.7667269767026</c:v>
                </c:pt>
                <c:pt idx="2276">
                  <c:v>1657.181566203175</c:v>
                </c:pt>
                <c:pt idx="2277">
                  <c:v>1658.2797251692664</c:v>
                </c:pt>
                <c:pt idx="2278">
                  <c:v>1658.3892739113307</c:v>
                </c:pt>
                <c:pt idx="2279">
                  <c:v>1659.6850816054757</c:v>
                </c:pt>
                <c:pt idx="2280">
                  <c:v>1660.0360752573597</c:v>
                </c:pt>
                <c:pt idx="2281">
                  <c:v>1660.9632417469365</c:v>
                </c:pt>
                <c:pt idx="2282">
                  <c:v>1661.1202526356974</c:v>
                </c:pt>
                <c:pt idx="2283">
                  <c:v>1661.1566989056173</c:v>
                </c:pt>
                <c:pt idx="2284">
                  <c:v>1661.886481332589</c:v>
                </c:pt>
                <c:pt idx="2285">
                  <c:v>1662.1329021199108</c:v>
                </c:pt>
                <c:pt idx="2286">
                  <c:v>1662.9087348785088</c:v>
                </c:pt>
                <c:pt idx="2287">
                  <c:v>1663.1886158900907</c:v>
                </c:pt>
                <c:pt idx="2288">
                  <c:v>1663.3069478472989</c:v>
                </c:pt>
                <c:pt idx="2289">
                  <c:v>1665.9739236817531</c:v>
                </c:pt>
                <c:pt idx="2290">
                  <c:v>1667.1829330717501</c:v>
                </c:pt>
                <c:pt idx="2291">
                  <c:v>1667.6198630502495</c:v>
                </c:pt>
                <c:pt idx="2292">
                  <c:v>1667.6984372812112</c:v>
                </c:pt>
                <c:pt idx="2293">
                  <c:v>1668.346909787444</c:v>
                </c:pt>
                <c:pt idx="2294">
                  <c:v>1668.6990995959495</c:v>
                </c:pt>
                <c:pt idx="2295">
                  <c:v>1668.9031336957978</c:v>
                </c:pt>
                <c:pt idx="2296">
                  <c:v>1669.2327735955041</c:v>
                </c:pt>
                <c:pt idx="2297">
                  <c:v>1669.5881921487417</c:v>
                </c:pt>
                <c:pt idx="2298">
                  <c:v>1669.7738996299213</c:v>
                </c:pt>
                <c:pt idx="2299">
                  <c:v>1669.8875806868273</c:v>
                </c:pt>
                <c:pt idx="2300">
                  <c:v>1670.0636914183833</c:v>
                </c:pt>
                <c:pt idx="2301">
                  <c:v>1670.4673580654089</c:v>
                </c:pt>
                <c:pt idx="2302">
                  <c:v>1671.8163708256579</c:v>
                </c:pt>
                <c:pt idx="2303">
                  <c:v>1671.8825394582527</c:v>
                </c:pt>
                <c:pt idx="2304">
                  <c:v>1672.2844394978929</c:v>
                </c:pt>
                <c:pt idx="2305">
                  <c:v>1672.3547641540044</c:v>
                </c:pt>
                <c:pt idx="2306">
                  <c:v>1672.4291502988908</c:v>
                </c:pt>
                <c:pt idx="2307">
                  <c:v>1672.6332516217026</c:v>
                </c:pt>
                <c:pt idx="2308">
                  <c:v>1672.6702258038531</c:v>
                </c:pt>
                <c:pt idx="2309">
                  <c:v>1672.7803155903675</c:v>
                </c:pt>
                <c:pt idx="2310">
                  <c:v>1673.0545859583963</c:v>
                </c:pt>
                <c:pt idx="2311">
                  <c:v>1673.099396086287</c:v>
                </c:pt>
                <c:pt idx="2312">
                  <c:v>1673.7219998572746</c:v>
                </c:pt>
                <c:pt idx="2313">
                  <c:v>1674.3417809977018</c:v>
                </c:pt>
                <c:pt idx="2314">
                  <c:v>1674.3932788457678</c:v>
                </c:pt>
                <c:pt idx="2315">
                  <c:v>1674.5879171799588</c:v>
                </c:pt>
                <c:pt idx="2316">
                  <c:v>1674.6702236615365</c:v>
                </c:pt>
                <c:pt idx="2317">
                  <c:v>1674.8883033958755</c:v>
                </c:pt>
                <c:pt idx="2318">
                  <c:v>1675.0515383375641</c:v>
                </c:pt>
                <c:pt idx="2319">
                  <c:v>1675.7309987514818</c:v>
                </c:pt>
                <c:pt idx="2320">
                  <c:v>1675.9541512532578</c:v>
                </c:pt>
                <c:pt idx="2321">
                  <c:v>1676.2175502075806</c:v>
                </c:pt>
                <c:pt idx="2322">
                  <c:v>1676.218421460715</c:v>
                </c:pt>
                <c:pt idx="2323">
                  <c:v>1676.6206970914627</c:v>
                </c:pt>
                <c:pt idx="2324">
                  <c:v>1677.4300508244651</c:v>
                </c:pt>
                <c:pt idx="2325">
                  <c:v>1677.8839978880915</c:v>
                </c:pt>
                <c:pt idx="2326">
                  <c:v>1678.0344094060983</c:v>
                </c:pt>
                <c:pt idx="2327">
                  <c:v>1679.2102354188191</c:v>
                </c:pt>
                <c:pt idx="2328">
                  <c:v>1679.4584249118652</c:v>
                </c:pt>
                <c:pt idx="2329">
                  <c:v>1680.0221061421325</c:v>
                </c:pt>
                <c:pt idx="2330">
                  <c:v>1680.1674137041937</c:v>
                </c:pt>
                <c:pt idx="2331">
                  <c:v>1680.4606967031232</c:v>
                </c:pt>
                <c:pt idx="2332">
                  <c:v>1680.8317432988279</c:v>
                </c:pt>
                <c:pt idx="2333">
                  <c:v>1680.9763122528966</c:v>
                </c:pt>
                <c:pt idx="2334">
                  <c:v>1681.0235524247219</c:v>
                </c:pt>
                <c:pt idx="2335">
                  <c:v>1681.7641351337734</c:v>
                </c:pt>
                <c:pt idx="2336">
                  <c:v>1681.8723076338683</c:v>
                </c:pt>
                <c:pt idx="2337">
                  <c:v>1681.8931914969635</c:v>
                </c:pt>
                <c:pt idx="2338">
                  <c:v>1682.1559145472947</c:v>
                </c:pt>
                <c:pt idx="2339">
                  <c:v>1682.4426112187321</c:v>
                </c:pt>
                <c:pt idx="2340">
                  <c:v>1682.6930589327785</c:v>
                </c:pt>
                <c:pt idx="2341">
                  <c:v>1682.7173063271675</c:v>
                </c:pt>
                <c:pt idx="2342">
                  <c:v>1682.7721875174084</c:v>
                </c:pt>
                <c:pt idx="2343">
                  <c:v>1684.7915870471934</c:v>
                </c:pt>
                <c:pt idx="2344">
                  <c:v>1685.4163873082507</c:v>
                </c:pt>
                <c:pt idx="2345">
                  <c:v>1686.4682032918972</c:v>
                </c:pt>
                <c:pt idx="2346">
                  <c:v>1687.2028042534766</c:v>
                </c:pt>
                <c:pt idx="2347">
                  <c:v>1687.4041892394616</c:v>
                </c:pt>
                <c:pt idx="2348">
                  <c:v>1687.5854534237205</c:v>
                </c:pt>
                <c:pt idx="2349">
                  <c:v>1687.7396721634414</c:v>
                </c:pt>
                <c:pt idx="2350">
                  <c:v>1688.2580389902778</c:v>
                </c:pt>
                <c:pt idx="2351">
                  <c:v>1688.4101925085761</c:v>
                </c:pt>
                <c:pt idx="2352">
                  <c:v>1688.6802374157505</c:v>
                </c:pt>
                <c:pt idx="2353">
                  <c:v>1688.7944310154708</c:v>
                </c:pt>
                <c:pt idx="2354">
                  <c:v>1688.889551168837</c:v>
                </c:pt>
                <c:pt idx="2355">
                  <c:v>1689.6612114841882</c:v>
                </c:pt>
                <c:pt idx="2356">
                  <c:v>1690.6047234132384</c:v>
                </c:pt>
                <c:pt idx="2357">
                  <c:v>1691.1551139048388</c:v>
                </c:pt>
                <c:pt idx="2358">
                  <c:v>1691.4127508868642</c:v>
                </c:pt>
                <c:pt idx="2359">
                  <c:v>1693.0331828254803</c:v>
                </c:pt>
                <c:pt idx="2360">
                  <c:v>1693.1922744813255</c:v>
                </c:pt>
                <c:pt idx="2361">
                  <c:v>1693.305447816896</c:v>
                </c:pt>
                <c:pt idx="2362">
                  <c:v>1693.5264404285263</c:v>
                </c:pt>
                <c:pt idx="2363">
                  <c:v>1693.7287737405477</c:v>
                </c:pt>
                <c:pt idx="2364">
                  <c:v>1693.8061208736199</c:v>
                </c:pt>
                <c:pt idx="2365">
                  <c:v>1694.2159569753112</c:v>
                </c:pt>
                <c:pt idx="2366">
                  <c:v>1694.715830377474</c:v>
                </c:pt>
                <c:pt idx="2367">
                  <c:v>1695.2015098413995</c:v>
                </c:pt>
                <c:pt idx="2368">
                  <c:v>1695.4278854770291</c:v>
                </c:pt>
                <c:pt idx="2369">
                  <c:v>1695.9855609108563</c:v>
                </c:pt>
                <c:pt idx="2370">
                  <c:v>1696.4321575303002</c:v>
                </c:pt>
                <c:pt idx="2371">
                  <c:v>1696.8651420353981</c:v>
                </c:pt>
                <c:pt idx="2372">
                  <c:v>1697.0217944837841</c:v>
                </c:pt>
                <c:pt idx="2373">
                  <c:v>1697.7935428012097</c:v>
                </c:pt>
                <c:pt idx="2374">
                  <c:v>1698.3843510308179</c:v>
                </c:pt>
                <c:pt idx="2375">
                  <c:v>1698.7040000438647</c:v>
                </c:pt>
                <c:pt idx="2376">
                  <c:v>1699.1882686567842</c:v>
                </c:pt>
                <c:pt idx="2377">
                  <c:v>1700.0234525066335</c:v>
                </c:pt>
                <c:pt idx="2378">
                  <c:v>1700.1252195013949</c:v>
                </c:pt>
                <c:pt idx="2379">
                  <c:v>1700.5164259932099</c:v>
                </c:pt>
                <c:pt idx="2380">
                  <c:v>1701.1570495992837</c:v>
                </c:pt>
                <c:pt idx="2381">
                  <c:v>1701.1746705453934</c:v>
                </c:pt>
                <c:pt idx="2382">
                  <c:v>1701.503138900609</c:v>
                </c:pt>
                <c:pt idx="2383">
                  <c:v>1701.657356027019</c:v>
                </c:pt>
                <c:pt idx="2384">
                  <c:v>1703.0273114580123</c:v>
                </c:pt>
                <c:pt idx="2385">
                  <c:v>1703.0357412775429</c:v>
                </c:pt>
                <c:pt idx="2386">
                  <c:v>1703.2656596688303</c:v>
                </c:pt>
                <c:pt idx="2387">
                  <c:v>1703.3066398870487</c:v>
                </c:pt>
                <c:pt idx="2388">
                  <c:v>1704.0401102111646</c:v>
                </c:pt>
                <c:pt idx="2389">
                  <c:v>1704.3260412382806</c:v>
                </c:pt>
                <c:pt idx="2390">
                  <c:v>1705.2238883944192</c:v>
                </c:pt>
                <c:pt idx="2391">
                  <c:v>1705.8491614729355</c:v>
                </c:pt>
                <c:pt idx="2392">
                  <c:v>1706.2693492945709</c:v>
                </c:pt>
                <c:pt idx="2393">
                  <c:v>1706.4109313579011</c:v>
                </c:pt>
                <c:pt idx="2394">
                  <c:v>1706.5428157028218</c:v>
                </c:pt>
                <c:pt idx="2395">
                  <c:v>1706.7574136201474</c:v>
                </c:pt>
                <c:pt idx="2396">
                  <c:v>1706.8344042739791</c:v>
                </c:pt>
                <c:pt idx="2397">
                  <c:v>1707.2311472572092</c:v>
                </c:pt>
                <c:pt idx="2398">
                  <c:v>1707.6881252335843</c:v>
                </c:pt>
                <c:pt idx="2399">
                  <c:v>1708.076887553183</c:v>
                </c:pt>
                <c:pt idx="2400">
                  <c:v>1708.6973013699953</c:v>
                </c:pt>
                <c:pt idx="2401">
                  <c:v>1709.2571516600856</c:v>
                </c:pt>
                <c:pt idx="2402">
                  <c:v>1709.3398851223628</c:v>
                </c:pt>
                <c:pt idx="2403">
                  <c:v>1709.4247284075082</c:v>
                </c:pt>
                <c:pt idx="2404">
                  <c:v>1709.7021401440161</c:v>
                </c:pt>
                <c:pt idx="2405">
                  <c:v>1711.1492108760067</c:v>
                </c:pt>
                <c:pt idx="2406">
                  <c:v>1711.6214098638557</c:v>
                </c:pt>
                <c:pt idx="2407">
                  <c:v>1711.8477905553555</c:v>
                </c:pt>
                <c:pt idx="2408">
                  <c:v>1712.5762786214254</c:v>
                </c:pt>
                <c:pt idx="2409">
                  <c:v>1712.9916492321681</c:v>
                </c:pt>
                <c:pt idx="2410">
                  <c:v>1713.125719103713</c:v>
                </c:pt>
                <c:pt idx="2411">
                  <c:v>1713.7324509118207</c:v>
                </c:pt>
                <c:pt idx="2412">
                  <c:v>1713.9390975826154</c:v>
                </c:pt>
                <c:pt idx="2413">
                  <c:v>1714.1619260143871</c:v>
                </c:pt>
                <c:pt idx="2414">
                  <c:v>1714.5897272590955</c:v>
                </c:pt>
                <c:pt idx="2415">
                  <c:v>1714.9290326130013</c:v>
                </c:pt>
                <c:pt idx="2416">
                  <c:v>1716.3073711776251</c:v>
                </c:pt>
                <c:pt idx="2417">
                  <c:v>1716.6523286783322</c:v>
                </c:pt>
                <c:pt idx="2418">
                  <c:v>1716.6908430979165</c:v>
                </c:pt>
                <c:pt idx="2419">
                  <c:v>1716.7982687977055</c:v>
                </c:pt>
                <c:pt idx="2420">
                  <c:v>1716.9368716405388</c:v>
                </c:pt>
                <c:pt idx="2421">
                  <c:v>1716.9491261419716</c:v>
                </c:pt>
                <c:pt idx="2422">
                  <c:v>1717.380309772585</c:v>
                </c:pt>
                <c:pt idx="2423">
                  <c:v>1717.8738054192145</c:v>
                </c:pt>
                <c:pt idx="2424">
                  <c:v>1719.2481224801777</c:v>
                </c:pt>
                <c:pt idx="2425">
                  <c:v>1719.2843723348724</c:v>
                </c:pt>
                <c:pt idx="2426">
                  <c:v>1720.1404043721996</c:v>
                </c:pt>
                <c:pt idx="2427">
                  <c:v>1720.5188822333039</c:v>
                </c:pt>
                <c:pt idx="2428">
                  <c:v>1720.6523241753657</c:v>
                </c:pt>
                <c:pt idx="2429">
                  <c:v>1720.9889537488489</c:v>
                </c:pt>
                <c:pt idx="2430">
                  <c:v>1721.573179294488</c:v>
                </c:pt>
                <c:pt idx="2431">
                  <c:v>1721.635988531003</c:v>
                </c:pt>
                <c:pt idx="2432">
                  <c:v>1721.7720579423094</c:v>
                </c:pt>
                <c:pt idx="2433">
                  <c:v>1721.8100506699921</c:v>
                </c:pt>
                <c:pt idx="2434">
                  <c:v>1722.1165107644065</c:v>
                </c:pt>
                <c:pt idx="2435">
                  <c:v>1722.6958955191676</c:v>
                </c:pt>
                <c:pt idx="2436">
                  <c:v>1722.9320789856411</c:v>
                </c:pt>
                <c:pt idx="2437">
                  <c:v>1723.398257203753</c:v>
                </c:pt>
                <c:pt idx="2438">
                  <c:v>1723.8802257181051</c:v>
                </c:pt>
                <c:pt idx="2439">
                  <c:v>1724.1875952524533</c:v>
                </c:pt>
                <c:pt idx="2440">
                  <c:v>1724.1878861138921</c:v>
                </c:pt>
                <c:pt idx="2441">
                  <c:v>1724.637184404437</c:v>
                </c:pt>
                <c:pt idx="2442">
                  <c:v>1724.9258056834897</c:v>
                </c:pt>
                <c:pt idx="2443">
                  <c:v>1725.4844233565291</c:v>
                </c:pt>
                <c:pt idx="2444">
                  <c:v>1725.4849269951246</c:v>
                </c:pt>
                <c:pt idx="2445">
                  <c:v>1728.4055166888047</c:v>
                </c:pt>
                <c:pt idx="2446">
                  <c:v>1728.5900960155595</c:v>
                </c:pt>
                <c:pt idx="2447">
                  <c:v>1729.1196312118718</c:v>
                </c:pt>
                <c:pt idx="2448">
                  <c:v>1729.2664081854782</c:v>
                </c:pt>
                <c:pt idx="2449">
                  <c:v>1729.6669011734211</c:v>
                </c:pt>
                <c:pt idx="2450">
                  <c:v>1730.0452568549117</c:v>
                </c:pt>
                <c:pt idx="2451">
                  <c:v>1730.8619213174425</c:v>
                </c:pt>
                <c:pt idx="2452">
                  <c:v>1731.2505678746747</c:v>
                </c:pt>
                <c:pt idx="2453">
                  <c:v>1731.409304924915</c:v>
                </c:pt>
                <c:pt idx="2454">
                  <c:v>1732.062067447665</c:v>
                </c:pt>
                <c:pt idx="2455">
                  <c:v>1732.2679908361697</c:v>
                </c:pt>
                <c:pt idx="2456">
                  <c:v>1732.4369786064399</c:v>
                </c:pt>
                <c:pt idx="2457">
                  <c:v>1733.1663358223577</c:v>
                </c:pt>
                <c:pt idx="2458">
                  <c:v>1733.5819520736732</c:v>
                </c:pt>
                <c:pt idx="2459">
                  <c:v>1734.5357414277623</c:v>
                </c:pt>
                <c:pt idx="2460">
                  <c:v>1735.2182031872817</c:v>
                </c:pt>
                <c:pt idx="2461">
                  <c:v>1735.7923229289863</c:v>
                </c:pt>
                <c:pt idx="2462">
                  <c:v>1736.4756086902817</c:v>
                </c:pt>
                <c:pt idx="2463">
                  <c:v>1736.6721539507143</c:v>
                </c:pt>
                <c:pt idx="2464">
                  <c:v>1737.7332793419882</c:v>
                </c:pt>
                <c:pt idx="2465">
                  <c:v>1737.994990400166</c:v>
                </c:pt>
                <c:pt idx="2466">
                  <c:v>1738.5018039440438</c:v>
                </c:pt>
                <c:pt idx="2467">
                  <c:v>1738.5434928559571</c:v>
                </c:pt>
                <c:pt idx="2468">
                  <c:v>1739.389782794151</c:v>
                </c:pt>
                <c:pt idx="2469">
                  <c:v>1739.6666388356643</c:v>
                </c:pt>
                <c:pt idx="2470">
                  <c:v>1740.7224412673786</c:v>
                </c:pt>
                <c:pt idx="2471">
                  <c:v>1740.8188747836812</c:v>
                </c:pt>
                <c:pt idx="2472">
                  <c:v>1741.2639201394923</c:v>
                </c:pt>
                <c:pt idx="2473">
                  <c:v>1741.8812822718919</c:v>
                </c:pt>
                <c:pt idx="2474">
                  <c:v>1742.6613249148268</c:v>
                </c:pt>
                <c:pt idx="2475">
                  <c:v>1742.8722897490079</c:v>
                </c:pt>
                <c:pt idx="2476">
                  <c:v>1743.7514101614306</c:v>
                </c:pt>
                <c:pt idx="2477">
                  <c:v>1744.7652946876915</c:v>
                </c:pt>
                <c:pt idx="2478">
                  <c:v>1744.9999165640675</c:v>
                </c:pt>
                <c:pt idx="2479">
                  <c:v>1745.0027492117497</c:v>
                </c:pt>
                <c:pt idx="2480">
                  <c:v>1745.3731359425765</c:v>
                </c:pt>
                <c:pt idx="2481">
                  <c:v>1746.3127208719143</c:v>
                </c:pt>
                <c:pt idx="2482">
                  <c:v>1746.7755144951589</c:v>
                </c:pt>
                <c:pt idx="2483">
                  <c:v>1749.2177071941769</c:v>
                </c:pt>
                <c:pt idx="2484">
                  <c:v>1749.6769200331819</c:v>
                </c:pt>
                <c:pt idx="2485">
                  <c:v>1749.710387132187</c:v>
                </c:pt>
                <c:pt idx="2486">
                  <c:v>1750.2150526941532</c:v>
                </c:pt>
                <c:pt idx="2487">
                  <c:v>1750.4710551233347</c:v>
                </c:pt>
                <c:pt idx="2488">
                  <c:v>1750.7926745149834</c:v>
                </c:pt>
                <c:pt idx="2489">
                  <c:v>1750.9938032599875</c:v>
                </c:pt>
                <c:pt idx="2490">
                  <c:v>1751.1669494558409</c:v>
                </c:pt>
                <c:pt idx="2491">
                  <c:v>1751.3602435077537</c:v>
                </c:pt>
                <c:pt idx="2492">
                  <c:v>1752.3323112488597</c:v>
                </c:pt>
                <c:pt idx="2493">
                  <c:v>1752.8880995524232</c:v>
                </c:pt>
                <c:pt idx="2494">
                  <c:v>1752.9116500270629</c:v>
                </c:pt>
                <c:pt idx="2495">
                  <c:v>1753.3129819779024</c:v>
                </c:pt>
                <c:pt idx="2496">
                  <c:v>1753.3780254455978</c:v>
                </c:pt>
                <c:pt idx="2497">
                  <c:v>1754.3114903374208</c:v>
                </c:pt>
                <c:pt idx="2498">
                  <c:v>1755.912346566618</c:v>
                </c:pt>
                <c:pt idx="2499">
                  <c:v>1756.8892068834029</c:v>
                </c:pt>
                <c:pt idx="2500">
                  <c:v>1757.1128672045888</c:v>
                </c:pt>
                <c:pt idx="2501">
                  <c:v>1757.6275728392939</c:v>
                </c:pt>
                <c:pt idx="2502">
                  <c:v>1758.5411051342198</c:v>
                </c:pt>
                <c:pt idx="2503">
                  <c:v>1758.7457421753679</c:v>
                </c:pt>
                <c:pt idx="2504">
                  <c:v>1758.9498091436672</c:v>
                </c:pt>
                <c:pt idx="2505">
                  <c:v>1759.308922645987</c:v>
                </c:pt>
                <c:pt idx="2506">
                  <c:v>1759.3221954794717</c:v>
                </c:pt>
                <c:pt idx="2507">
                  <c:v>1759.5351476403412</c:v>
                </c:pt>
                <c:pt idx="2508">
                  <c:v>1760.5469755349604</c:v>
                </c:pt>
                <c:pt idx="2509">
                  <c:v>1760.9660048116893</c:v>
                </c:pt>
                <c:pt idx="2510">
                  <c:v>1761.2170651769684</c:v>
                </c:pt>
                <c:pt idx="2511">
                  <c:v>1762.0282413307305</c:v>
                </c:pt>
                <c:pt idx="2512">
                  <c:v>1762.6603088921747</c:v>
                </c:pt>
                <c:pt idx="2513">
                  <c:v>1763.350851232779</c:v>
                </c:pt>
                <c:pt idx="2514">
                  <c:v>1763.3776952255357</c:v>
                </c:pt>
                <c:pt idx="2515">
                  <c:v>1764.5667739915025</c:v>
                </c:pt>
                <c:pt idx="2516">
                  <c:v>1764.8735840465561</c:v>
                </c:pt>
                <c:pt idx="2517">
                  <c:v>1764.8802474188342</c:v>
                </c:pt>
                <c:pt idx="2518">
                  <c:v>1765.0089801451031</c:v>
                </c:pt>
                <c:pt idx="2519">
                  <c:v>1765.2303429052517</c:v>
                </c:pt>
                <c:pt idx="2520">
                  <c:v>1765.4787617954426</c:v>
                </c:pt>
                <c:pt idx="2521">
                  <c:v>1765.8245588010577</c:v>
                </c:pt>
                <c:pt idx="2522">
                  <c:v>1766.4422626123251</c:v>
                </c:pt>
                <c:pt idx="2523">
                  <c:v>1766.6118320144797</c:v>
                </c:pt>
                <c:pt idx="2524">
                  <c:v>1766.7817231824065</c:v>
                </c:pt>
                <c:pt idx="2525">
                  <c:v>1767.0719652324242</c:v>
                </c:pt>
                <c:pt idx="2526">
                  <c:v>1767.2422745798904</c:v>
                </c:pt>
                <c:pt idx="2527">
                  <c:v>1767.3880588116626</c:v>
                </c:pt>
                <c:pt idx="2528">
                  <c:v>1767.6455571654733</c:v>
                </c:pt>
                <c:pt idx="2529">
                  <c:v>1767.7807129954163</c:v>
                </c:pt>
                <c:pt idx="2530">
                  <c:v>1767.997194274456</c:v>
                </c:pt>
                <c:pt idx="2531">
                  <c:v>1768.0603058593988</c:v>
                </c:pt>
                <c:pt idx="2532">
                  <c:v>1768.2864969037055</c:v>
                </c:pt>
                <c:pt idx="2533">
                  <c:v>1768.9235011962373</c:v>
                </c:pt>
                <c:pt idx="2534">
                  <c:v>1769.5248681057983</c:v>
                </c:pt>
                <c:pt idx="2535">
                  <c:v>1769.8717370617815</c:v>
                </c:pt>
                <c:pt idx="2536">
                  <c:v>1770.4450885670794</c:v>
                </c:pt>
                <c:pt idx="2537">
                  <c:v>1771.2576087859252</c:v>
                </c:pt>
                <c:pt idx="2538">
                  <c:v>1771.5042871348742</c:v>
                </c:pt>
                <c:pt idx="2539">
                  <c:v>1771.5833067840213</c:v>
                </c:pt>
                <c:pt idx="2540">
                  <c:v>1772.3341459230724</c:v>
                </c:pt>
                <c:pt idx="2541">
                  <c:v>1773.923182057737</c:v>
                </c:pt>
                <c:pt idx="2542">
                  <c:v>1773.96577513189</c:v>
                </c:pt>
                <c:pt idx="2543">
                  <c:v>1774.0490983552245</c:v>
                </c:pt>
                <c:pt idx="2544">
                  <c:v>1774.1977984132827</c:v>
                </c:pt>
                <c:pt idx="2545">
                  <c:v>1774.2199866401406</c:v>
                </c:pt>
                <c:pt idx="2546">
                  <c:v>1774.4152750534085</c:v>
                </c:pt>
                <c:pt idx="2547">
                  <c:v>1775.2907663941969</c:v>
                </c:pt>
                <c:pt idx="2548">
                  <c:v>1775.4653363268699</c:v>
                </c:pt>
                <c:pt idx="2549">
                  <c:v>1776.3590431905432</c:v>
                </c:pt>
                <c:pt idx="2550">
                  <c:v>1777.0917749226792</c:v>
                </c:pt>
                <c:pt idx="2551">
                  <c:v>1777.9164445505503</c:v>
                </c:pt>
                <c:pt idx="2552">
                  <c:v>1777.959745363838</c:v>
                </c:pt>
                <c:pt idx="2553">
                  <c:v>1778.7912727685343</c:v>
                </c:pt>
                <c:pt idx="2554">
                  <c:v>1779.1930240311831</c:v>
                </c:pt>
                <c:pt idx="2555">
                  <c:v>1779.6802245588478</c:v>
                </c:pt>
                <c:pt idx="2556">
                  <c:v>1780.5297424301443</c:v>
                </c:pt>
                <c:pt idx="2557">
                  <c:v>1780.9491868852201</c:v>
                </c:pt>
                <c:pt idx="2558">
                  <c:v>1781.2660251226625</c:v>
                </c:pt>
                <c:pt idx="2559">
                  <c:v>1781.5152798939016</c:v>
                </c:pt>
                <c:pt idx="2560">
                  <c:v>1781.9208401851374</c:v>
                </c:pt>
                <c:pt idx="2561">
                  <c:v>1782.8248894027111</c:v>
                </c:pt>
                <c:pt idx="2562">
                  <c:v>1783.1152814305769</c:v>
                </c:pt>
                <c:pt idx="2563">
                  <c:v>1783.5070298385708</c:v>
                </c:pt>
                <c:pt idx="2564">
                  <c:v>1783.632938716948</c:v>
                </c:pt>
                <c:pt idx="2565">
                  <c:v>1783.9144624307191</c:v>
                </c:pt>
                <c:pt idx="2566">
                  <c:v>1784.2625088384721</c:v>
                </c:pt>
                <c:pt idx="2567">
                  <c:v>1785.7606660457532</c:v>
                </c:pt>
                <c:pt idx="2568">
                  <c:v>1785.9512396548689</c:v>
                </c:pt>
                <c:pt idx="2569">
                  <c:v>1786.0170399662911</c:v>
                </c:pt>
                <c:pt idx="2570">
                  <c:v>1786.3692566660611</c:v>
                </c:pt>
                <c:pt idx="2571">
                  <c:v>1786.6274481914425</c:v>
                </c:pt>
                <c:pt idx="2572">
                  <c:v>1786.6310311742418</c:v>
                </c:pt>
                <c:pt idx="2573">
                  <c:v>1786.9134990904695</c:v>
                </c:pt>
                <c:pt idx="2574">
                  <c:v>1786.9428740635994</c:v>
                </c:pt>
                <c:pt idx="2575">
                  <c:v>1786.9672233559977</c:v>
                </c:pt>
                <c:pt idx="2576">
                  <c:v>1787.3174571314903</c:v>
                </c:pt>
                <c:pt idx="2577">
                  <c:v>1788.1252496581565</c:v>
                </c:pt>
                <c:pt idx="2578">
                  <c:v>1788.9211936799074</c:v>
                </c:pt>
                <c:pt idx="2579">
                  <c:v>1789.4604950257653</c:v>
                </c:pt>
                <c:pt idx="2580">
                  <c:v>1790.8150958738152</c:v>
                </c:pt>
                <c:pt idx="2581">
                  <c:v>1791.2760880179194</c:v>
                </c:pt>
                <c:pt idx="2582">
                  <c:v>1792.5721860407702</c:v>
                </c:pt>
                <c:pt idx="2583">
                  <c:v>1793.8560670338284</c:v>
                </c:pt>
                <c:pt idx="2584">
                  <c:v>1794.0226892189403</c:v>
                </c:pt>
                <c:pt idx="2585">
                  <c:v>1794.0874132008994</c:v>
                </c:pt>
                <c:pt idx="2586">
                  <c:v>1794.2899291846788</c:v>
                </c:pt>
                <c:pt idx="2587">
                  <c:v>1794.7004813469957</c:v>
                </c:pt>
                <c:pt idx="2588">
                  <c:v>1794.8973393132728</c:v>
                </c:pt>
                <c:pt idx="2589">
                  <c:v>1795.5403072790396</c:v>
                </c:pt>
                <c:pt idx="2590">
                  <c:v>1796.234779770115</c:v>
                </c:pt>
                <c:pt idx="2591">
                  <c:v>1796.3032777528915</c:v>
                </c:pt>
                <c:pt idx="2592">
                  <c:v>1796.6879052842196</c:v>
                </c:pt>
                <c:pt idx="2593">
                  <c:v>1797.0618788810571</c:v>
                </c:pt>
                <c:pt idx="2594">
                  <c:v>1797.5070635624525</c:v>
                </c:pt>
                <c:pt idx="2595">
                  <c:v>1799.7121602879324</c:v>
                </c:pt>
                <c:pt idx="2596">
                  <c:v>1800.0425473931045</c:v>
                </c:pt>
                <c:pt idx="2597">
                  <c:v>1800.0899657742539</c:v>
                </c:pt>
                <c:pt idx="2598">
                  <c:v>1800.1827770512136</c:v>
                </c:pt>
                <c:pt idx="2599">
                  <c:v>1800.5138698511291</c:v>
                </c:pt>
                <c:pt idx="2600">
                  <c:v>1800.9390396206581</c:v>
                </c:pt>
                <c:pt idx="2601">
                  <c:v>1801.7094072270247</c:v>
                </c:pt>
                <c:pt idx="2602">
                  <c:v>1802.155790401097</c:v>
                </c:pt>
                <c:pt idx="2603">
                  <c:v>1802.404226494642</c:v>
                </c:pt>
                <c:pt idx="2604">
                  <c:v>1804.2922916956923</c:v>
                </c:pt>
                <c:pt idx="2605">
                  <c:v>1804.3383188270891</c:v>
                </c:pt>
                <c:pt idx="2606">
                  <c:v>1804.3786831918005</c:v>
                </c:pt>
                <c:pt idx="2607">
                  <c:v>1804.4101200864516</c:v>
                </c:pt>
                <c:pt idx="2608">
                  <c:v>1804.456465832629</c:v>
                </c:pt>
                <c:pt idx="2609">
                  <c:v>1804.5825678284909</c:v>
                </c:pt>
                <c:pt idx="2610">
                  <c:v>1804.9886546173475</c:v>
                </c:pt>
                <c:pt idx="2611">
                  <c:v>1805.2028562968226</c:v>
                </c:pt>
                <c:pt idx="2612">
                  <c:v>1805.4826860913108</c:v>
                </c:pt>
                <c:pt idx="2613">
                  <c:v>1805.5358701668047</c:v>
                </c:pt>
                <c:pt idx="2614">
                  <c:v>1805.9391529759887</c:v>
                </c:pt>
                <c:pt idx="2615">
                  <c:v>1806.4466636859343</c:v>
                </c:pt>
                <c:pt idx="2616">
                  <c:v>1806.9055866679228</c:v>
                </c:pt>
                <c:pt idx="2617">
                  <c:v>1807.7022592157355</c:v>
                </c:pt>
                <c:pt idx="2618">
                  <c:v>1808.3956843474843</c:v>
                </c:pt>
                <c:pt idx="2619">
                  <c:v>1808.8768436942792</c:v>
                </c:pt>
                <c:pt idx="2620">
                  <c:v>1810.9920323182705</c:v>
                </c:pt>
                <c:pt idx="2621">
                  <c:v>1811.1731071218455</c:v>
                </c:pt>
                <c:pt idx="2622">
                  <c:v>1811.2442664057435</c:v>
                </c:pt>
                <c:pt idx="2623">
                  <c:v>1811.7229818839551</c:v>
                </c:pt>
                <c:pt idx="2624">
                  <c:v>1812.312339982167</c:v>
                </c:pt>
                <c:pt idx="2625">
                  <c:v>1812.4487765487502</c:v>
                </c:pt>
                <c:pt idx="2626">
                  <c:v>1813.9338744572469</c:v>
                </c:pt>
                <c:pt idx="2627">
                  <c:v>1813.9967238622521</c:v>
                </c:pt>
                <c:pt idx="2628">
                  <c:v>1814.3662746026439</c:v>
                </c:pt>
                <c:pt idx="2629">
                  <c:v>1816.7858313596989</c:v>
                </c:pt>
                <c:pt idx="2630">
                  <c:v>1818.0565056433588</c:v>
                </c:pt>
                <c:pt idx="2631">
                  <c:v>1818.4603329474867</c:v>
                </c:pt>
                <c:pt idx="2632">
                  <c:v>1818.6028749984362</c:v>
                </c:pt>
                <c:pt idx="2633">
                  <c:v>1819.96397718345</c:v>
                </c:pt>
                <c:pt idx="2634">
                  <c:v>1820.7437446145541</c:v>
                </c:pt>
                <c:pt idx="2635">
                  <c:v>1821.0696756066973</c:v>
                </c:pt>
                <c:pt idx="2636">
                  <c:v>1822.459370791581</c:v>
                </c:pt>
                <c:pt idx="2637">
                  <c:v>1822.7148980339643</c:v>
                </c:pt>
                <c:pt idx="2638">
                  <c:v>1822.9502734442412</c:v>
                </c:pt>
                <c:pt idx="2639">
                  <c:v>1823.5767734191722</c:v>
                </c:pt>
                <c:pt idx="2640">
                  <c:v>1825.909234453793</c:v>
                </c:pt>
                <c:pt idx="2641">
                  <c:v>1825.911352524563</c:v>
                </c:pt>
                <c:pt idx="2642">
                  <c:v>1826.6726931159901</c:v>
                </c:pt>
                <c:pt idx="2643">
                  <c:v>1827.5377708389478</c:v>
                </c:pt>
                <c:pt idx="2644">
                  <c:v>1828.143388710525</c:v>
                </c:pt>
                <c:pt idx="2645">
                  <c:v>1828.4035954869651</c:v>
                </c:pt>
                <c:pt idx="2646">
                  <c:v>1829.0437813047665</c:v>
                </c:pt>
                <c:pt idx="2647">
                  <c:v>1829.2665318214695</c:v>
                </c:pt>
                <c:pt idx="2648">
                  <c:v>1830.9530722926738</c:v>
                </c:pt>
                <c:pt idx="2649">
                  <c:v>1831.0253416116229</c:v>
                </c:pt>
                <c:pt idx="2650">
                  <c:v>1831.5966483609755</c:v>
                </c:pt>
                <c:pt idx="2651">
                  <c:v>1832.0895726124236</c:v>
                </c:pt>
                <c:pt idx="2652">
                  <c:v>1832.5013816548581</c:v>
                </c:pt>
                <c:pt idx="2653">
                  <c:v>1833.9562224171768</c:v>
                </c:pt>
                <c:pt idx="2654">
                  <c:v>1834.05460745251</c:v>
                </c:pt>
                <c:pt idx="2655">
                  <c:v>1835.4442033816958</c:v>
                </c:pt>
                <c:pt idx="2656">
                  <c:v>1835.5527696339232</c:v>
                </c:pt>
                <c:pt idx="2657">
                  <c:v>1836.068962567264</c:v>
                </c:pt>
                <c:pt idx="2658">
                  <c:v>1836.1074326904291</c:v>
                </c:pt>
                <c:pt idx="2659">
                  <c:v>1836.3574845114035</c:v>
                </c:pt>
                <c:pt idx="2660">
                  <c:v>1836.7931501119183</c:v>
                </c:pt>
                <c:pt idx="2661">
                  <c:v>1836.819300801928</c:v>
                </c:pt>
                <c:pt idx="2662">
                  <c:v>1837.5691562665561</c:v>
                </c:pt>
                <c:pt idx="2663">
                  <c:v>1837.6817281143885</c:v>
                </c:pt>
                <c:pt idx="2664">
                  <c:v>1837.7680831097514</c:v>
                </c:pt>
                <c:pt idx="2665">
                  <c:v>1838.2386428076534</c:v>
                </c:pt>
                <c:pt idx="2666">
                  <c:v>1838.6109273860329</c:v>
                </c:pt>
                <c:pt idx="2667">
                  <c:v>1838.7338561128945</c:v>
                </c:pt>
                <c:pt idx="2668">
                  <c:v>1838.9267621174768</c:v>
                </c:pt>
                <c:pt idx="2669">
                  <c:v>1840.1773258400117</c:v>
                </c:pt>
                <c:pt idx="2670">
                  <c:v>1840.4396777930906</c:v>
                </c:pt>
                <c:pt idx="2671">
                  <c:v>1840.8881793450291</c:v>
                </c:pt>
                <c:pt idx="2672">
                  <c:v>1841.239818962742</c:v>
                </c:pt>
                <c:pt idx="2673">
                  <c:v>1841.8764141170559</c:v>
                </c:pt>
                <c:pt idx="2674">
                  <c:v>1842.3698343612068</c:v>
                </c:pt>
                <c:pt idx="2675">
                  <c:v>1843.1034362448972</c:v>
                </c:pt>
                <c:pt idx="2676">
                  <c:v>1843.2745322896353</c:v>
                </c:pt>
                <c:pt idx="2677">
                  <c:v>1843.6013033279269</c:v>
                </c:pt>
                <c:pt idx="2678">
                  <c:v>1844.2706647909181</c:v>
                </c:pt>
                <c:pt idx="2679">
                  <c:v>1844.6788046983165</c:v>
                </c:pt>
                <c:pt idx="2680">
                  <c:v>1844.9297749913658</c:v>
                </c:pt>
                <c:pt idx="2681">
                  <c:v>1845.0282375064726</c:v>
                </c:pt>
                <c:pt idx="2682">
                  <c:v>1845.0527754804752</c:v>
                </c:pt>
                <c:pt idx="2683">
                  <c:v>1845.4138214024442</c:v>
                </c:pt>
                <c:pt idx="2684">
                  <c:v>1845.8295216253264</c:v>
                </c:pt>
                <c:pt idx="2685">
                  <c:v>1846.0773648099967</c:v>
                </c:pt>
                <c:pt idx="2686">
                  <c:v>1846.3331334857739</c:v>
                </c:pt>
                <c:pt idx="2687">
                  <c:v>1847.0554426119998</c:v>
                </c:pt>
                <c:pt idx="2688">
                  <c:v>1847.498693593534</c:v>
                </c:pt>
                <c:pt idx="2689">
                  <c:v>1847.7141459637241</c:v>
                </c:pt>
                <c:pt idx="2690">
                  <c:v>1848.4793116700512</c:v>
                </c:pt>
                <c:pt idx="2691">
                  <c:v>1848.7600629829885</c:v>
                </c:pt>
                <c:pt idx="2692">
                  <c:v>1849.0475332984788</c:v>
                </c:pt>
                <c:pt idx="2693">
                  <c:v>1849.217031833723</c:v>
                </c:pt>
                <c:pt idx="2694">
                  <c:v>1849.5805795244505</c:v>
                </c:pt>
                <c:pt idx="2695">
                  <c:v>1850.414645476767</c:v>
                </c:pt>
                <c:pt idx="2696">
                  <c:v>1850.5006365662048</c:v>
                </c:pt>
                <c:pt idx="2697">
                  <c:v>1850.616843466647</c:v>
                </c:pt>
                <c:pt idx="2698">
                  <c:v>1851.7868489280681</c:v>
                </c:pt>
                <c:pt idx="2699">
                  <c:v>1852.119808395988</c:v>
                </c:pt>
                <c:pt idx="2700">
                  <c:v>1852.28493274836</c:v>
                </c:pt>
                <c:pt idx="2701">
                  <c:v>1852.3213347303081</c:v>
                </c:pt>
                <c:pt idx="2702">
                  <c:v>1852.9506730031717</c:v>
                </c:pt>
                <c:pt idx="2703">
                  <c:v>1853.57259879296</c:v>
                </c:pt>
                <c:pt idx="2704">
                  <c:v>1853.7839344999575</c:v>
                </c:pt>
                <c:pt idx="2705">
                  <c:v>1853.8583686229431</c:v>
                </c:pt>
                <c:pt idx="2706">
                  <c:v>1854.1758694582386</c:v>
                </c:pt>
                <c:pt idx="2707">
                  <c:v>1855.2451425613854</c:v>
                </c:pt>
                <c:pt idx="2708">
                  <c:v>1855.7725994058183</c:v>
                </c:pt>
                <c:pt idx="2709">
                  <c:v>1855.855694914635</c:v>
                </c:pt>
                <c:pt idx="2710">
                  <c:v>1856.4783865553163</c:v>
                </c:pt>
                <c:pt idx="2711">
                  <c:v>1856.5459493937724</c:v>
                </c:pt>
                <c:pt idx="2712">
                  <c:v>1856.5553891712152</c:v>
                </c:pt>
                <c:pt idx="2713">
                  <c:v>1856.818305458959</c:v>
                </c:pt>
                <c:pt idx="2714">
                  <c:v>1856.8646329072126</c:v>
                </c:pt>
                <c:pt idx="2715">
                  <c:v>1857.4983279102289</c:v>
                </c:pt>
                <c:pt idx="2716">
                  <c:v>1857.8273679138238</c:v>
                </c:pt>
                <c:pt idx="2717">
                  <c:v>1858.7457204717302</c:v>
                </c:pt>
                <c:pt idx="2718">
                  <c:v>1859.580523235767</c:v>
                </c:pt>
                <c:pt idx="2719">
                  <c:v>1859.6891208860052</c:v>
                </c:pt>
                <c:pt idx="2720">
                  <c:v>1860.3882163809176</c:v>
                </c:pt>
                <c:pt idx="2721">
                  <c:v>1860.6506419178386</c:v>
                </c:pt>
                <c:pt idx="2722">
                  <c:v>1861.1934332656238</c:v>
                </c:pt>
                <c:pt idx="2723">
                  <c:v>1861.784361731934</c:v>
                </c:pt>
                <c:pt idx="2724">
                  <c:v>1862.0363258171201</c:v>
                </c:pt>
                <c:pt idx="2725">
                  <c:v>1862.3277247224196</c:v>
                </c:pt>
                <c:pt idx="2726">
                  <c:v>1862.5592410377503</c:v>
                </c:pt>
                <c:pt idx="2727">
                  <c:v>1864.0533789798028</c:v>
                </c:pt>
                <c:pt idx="2728">
                  <c:v>1864.5382606092189</c:v>
                </c:pt>
                <c:pt idx="2729">
                  <c:v>1864.574185560934</c:v>
                </c:pt>
                <c:pt idx="2730">
                  <c:v>1864.8112880574517</c:v>
                </c:pt>
                <c:pt idx="2731">
                  <c:v>1865.1574309457956</c:v>
                </c:pt>
                <c:pt idx="2732">
                  <c:v>1865.3011848114493</c:v>
                </c:pt>
                <c:pt idx="2733">
                  <c:v>1865.8724499430191</c:v>
                </c:pt>
                <c:pt idx="2734">
                  <c:v>1866.5827132505856</c:v>
                </c:pt>
                <c:pt idx="2735">
                  <c:v>1867.4184315738858</c:v>
                </c:pt>
                <c:pt idx="2736">
                  <c:v>1867.891691396484</c:v>
                </c:pt>
                <c:pt idx="2737">
                  <c:v>1867.9935102251293</c:v>
                </c:pt>
                <c:pt idx="2738">
                  <c:v>1868.7258206678271</c:v>
                </c:pt>
                <c:pt idx="2739">
                  <c:v>1869.2978101823046</c:v>
                </c:pt>
                <c:pt idx="2740">
                  <c:v>1870.6305282735811</c:v>
                </c:pt>
                <c:pt idx="2741">
                  <c:v>1871.6113268258068</c:v>
                </c:pt>
                <c:pt idx="2742">
                  <c:v>1871.6196546285955</c:v>
                </c:pt>
                <c:pt idx="2743">
                  <c:v>1871.663613932782</c:v>
                </c:pt>
                <c:pt idx="2744">
                  <c:v>1871.6964056394991</c:v>
                </c:pt>
                <c:pt idx="2745">
                  <c:v>1871.737038949901</c:v>
                </c:pt>
                <c:pt idx="2746">
                  <c:v>1873.7080712315128</c:v>
                </c:pt>
                <c:pt idx="2747">
                  <c:v>1874.5567457015404</c:v>
                </c:pt>
                <c:pt idx="2748">
                  <c:v>1875.6388717359296</c:v>
                </c:pt>
                <c:pt idx="2749">
                  <c:v>1876.2947856101564</c:v>
                </c:pt>
                <c:pt idx="2750">
                  <c:v>1876.4968502679167</c:v>
                </c:pt>
                <c:pt idx="2751">
                  <c:v>1876.9526745056519</c:v>
                </c:pt>
                <c:pt idx="2752">
                  <c:v>1876.9820186288489</c:v>
                </c:pt>
                <c:pt idx="2753">
                  <c:v>1877.2242854473207</c:v>
                </c:pt>
                <c:pt idx="2754">
                  <c:v>1877.4166425299209</c:v>
                </c:pt>
                <c:pt idx="2755">
                  <c:v>1877.5028643838668</c:v>
                </c:pt>
                <c:pt idx="2756">
                  <c:v>1877.6690682952085</c:v>
                </c:pt>
                <c:pt idx="2757">
                  <c:v>1879.6961395644266</c:v>
                </c:pt>
                <c:pt idx="2758">
                  <c:v>1879.7042997348344</c:v>
                </c:pt>
                <c:pt idx="2759">
                  <c:v>1880.6221094578723</c:v>
                </c:pt>
                <c:pt idx="2760">
                  <c:v>1881.246762923407</c:v>
                </c:pt>
                <c:pt idx="2761">
                  <c:v>1882.1763554735753</c:v>
                </c:pt>
                <c:pt idx="2762">
                  <c:v>1882.2226505639683</c:v>
                </c:pt>
                <c:pt idx="2763">
                  <c:v>1882.4560857600136</c:v>
                </c:pt>
                <c:pt idx="2764">
                  <c:v>1882.8204109393591</c:v>
                </c:pt>
                <c:pt idx="2765">
                  <c:v>1883.1304843355229</c:v>
                </c:pt>
                <c:pt idx="2766">
                  <c:v>1883.7933066198002</c:v>
                </c:pt>
                <c:pt idx="2767">
                  <c:v>1883.8331315342148</c:v>
                </c:pt>
                <c:pt idx="2768">
                  <c:v>1885.1295161451344</c:v>
                </c:pt>
                <c:pt idx="2769">
                  <c:v>1885.2927099677308</c:v>
                </c:pt>
                <c:pt idx="2770">
                  <c:v>1885.5703234916182</c:v>
                </c:pt>
                <c:pt idx="2771">
                  <c:v>1885.7575517378209</c:v>
                </c:pt>
                <c:pt idx="2772">
                  <c:v>1887.4544062241166</c:v>
                </c:pt>
                <c:pt idx="2773">
                  <c:v>1887.6054005716451</c:v>
                </c:pt>
                <c:pt idx="2774">
                  <c:v>1888.23686216844</c:v>
                </c:pt>
                <c:pt idx="2775">
                  <c:v>1888.4999550664106</c:v>
                </c:pt>
                <c:pt idx="2776">
                  <c:v>1889.2899373758119</c:v>
                </c:pt>
                <c:pt idx="2777">
                  <c:v>1889.3320185701232</c:v>
                </c:pt>
                <c:pt idx="2778">
                  <c:v>1889.3880108743469</c:v>
                </c:pt>
                <c:pt idx="2779">
                  <c:v>1889.4731200989918</c:v>
                </c:pt>
                <c:pt idx="2780">
                  <c:v>1890.261717989024</c:v>
                </c:pt>
                <c:pt idx="2781">
                  <c:v>1890.4370960766155</c:v>
                </c:pt>
                <c:pt idx="2782">
                  <c:v>1890.6471199694897</c:v>
                </c:pt>
                <c:pt idx="2783">
                  <c:v>1890.8360895751466</c:v>
                </c:pt>
                <c:pt idx="2784">
                  <c:v>1892.9603574072662</c:v>
                </c:pt>
                <c:pt idx="2785">
                  <c:v>1893.363113099178</c:v>
                </c:pt>
                <c:pt idx="2786">
                  <c:v>1893.3649858076715</c:v>
                </c:pt>
                <c:pt idx="2787">
                  <c:v>1893.9797721789237</c:v>
                </c:pt>
                <c:pt idx="2788">
                  <c:v>1894.374576725595</c:v>
                </c:pt>
                <c:pt idx="2789">
                  <c:v>1895.3676830351797</c:v>
                </c:pt>
                <c:pt idx="2790">
                  <c:v>1896.1078545157707</c:v>
                </c:pt>
                <c:pt idx="2791">
                  <c:v>1896.1296869108155</c:v>
                </c:pt>
                <c:pt idx="2792">
                  <c:v>1896.1717178112485</c:v>
                </c:pt>
                <c:pt idx="2793">
                  <c:v>1896.4525720359816</c:v>
                </c:pt>
                <c:pt idx="2794">
                  <c:v>1896.6321913692482</c:v>
                </c:pt>
                <c:pt idx="2795">
                  <c:v>1896.7277847002042</c:v>
                </c:pt>
                <c:pt idx="2796">
                  <c:v>1896.9939495907001</c:v>
                </c:pt>
                <c:pt idx="2797">
                  <c:v>1897.3647452174991</c:v>
                </c:pt>
                <c:pt idx="2798">
                  <c:v>1899.6943757439385</c:v>
                </c:pt>
                <c:pt idx="2799">
                  <c:v>1899.7625800579117</c:v>
                </c:pt>
                <c:pt idx="2800">
                  <c:v>1900.1145276105926</c:v>
                </c:pt>
                <c:pt idx="2801">
                  <c:v>1900.7908079348545</c:v>
                </c:pt>
                <c:pt idx="2802">
                  <c:v>1901.1661549367909</c:v>
                </c:pt>
                <c:pt idx="2803">
                  <c:v>1901.1878386190929</c:v>
                </c:pt>
                <c:pt idx="2804">
                  <c:v>1901.3553296808568</c:v>
                </c:pt>
                <c:pt idx="2805">
                  <c:v>1901.5328092796244</c:v>
                </c:pt>
                <c:pt idx="2806">
                  <c:v>1901.8605797871478</c:v>
                </c:pt>
                <c:pt idx="2807">
                  <c:v>1902.16339237785</c:v>
                </c:pt>
                <c:pt idx="2808">
                  <c:v>1902.5476611565919</c:v>
                </c:pt>
                <c:pt idx="2809">
                  <c:v>1902.9878478945011</c:v>
                </c:pt>
                <c:pt idx="2810">
                  <c:v>1903.5895653801817</c:v>
                </c:pt>
                <c:pt idx="2811">
                  <c:v>1903.7574566262065</c:v>
                </c:pt>
                <c:pt idx="2812">
                  <c:v>1904.6853986344413</c:v>
                </c:pt>
                <c:pt idx="2813">
                  <c:v>1905.3809518576036</c:v>
                </c:pt>
                <c:pt idx="2814">
                  <c:v>1905.7508602591824</c:v>
                </c:pt>
                <c:pt idx="2815">
                  <c:v>1905.80684702504</c:v>
                </c:pt>
                <c:pt idx="2816">
                  <c:v>1906.019611174379</c:v>
                </c:pt>
                <c:pt idx="2817">
                  <c:v>1906.441352122938</c:v>
                </c:pt>
                <c:pt idx="2818">
                  <c:v>1906.5752079511749</c:v>
                </c:pt>
                <c:pt idx="2819">
                  <c:v>1908.5265582011671</c:v>
                </c:pt>
                <c:pt idx="2820">
                  <c:v>1909.2869337178854</c:v>
                </c:pt>
                <c:pt idx="2821">
                  <c:v>1910.4503849464345</c:v>
                </c:pt>
                <c:pt idx="2822">
                  <c:v>1911.0284646968794</c:v>
                </c:pt>
                <c:pt idx="2823">
                  <c:v>1911.8645837947333</c:v>
                </c:pt>
                <c:pt idx="2824">
                  <c:v>1914.2687097431644</c:v>
                </c:pt>
                <c:pt idx="2825">
                  <c:v>1914.9363511009014</c:v>
                </c:pt>
                <c:pt idx="2826">
                  <c:v>1914.9692091232009</c:v>
                </c:pt>
                <c:pt idx="2827">
                  <c:v>1914.9930747930157</c:v>
                </c:pt>
                <c:pt idx="2828">
                  <c:v>1915.0677240642708</c:v>
                </c:pt>
                <c:pt idx="2829">
                  <c:v>1915.4069106690258</c:v>
                </c:pt>
                <c:pt idx="2830">
                  <c:v>1915.4843226899266</c:v>
                </c:pt>
                <c:pt idx="2831">
                  <c:v>1915.7751960419173</c:v>
                </c:pt>
                <c:pt idx="2832">
                  <c:v>1915.9383363331999</c:v>
                </c:pt>
                <c:pt idx="2833">
                  <c:v>1918.257961265952</c:v>
                </c:pt>
                <c:pt idx="2834">
                  <c:v>1918.9723092555705</c:v>
                </c:pt>
                <c:pt idx="2835">
                  <c:v>1921.0195777533463</c:v>
                </c:pt>
                <c:pt idx="2836">
                  <c:v>1921.3294338616361</c:v>
                </c:pt>
                <c:pt idx="2837">
                  <c:v>1921.3569030543422</c:v>
                </c:pt>
                <c:pt idx="2838">
                  <c:v>1921.4792117906018</c:v>
                </c:pt>
                <c:pt idx="2839">
                  <c:v>1921.5629981975108</c:v>
                </c:pt>
                <c:pt idx="2840">
                  <c:v>1921.9374456947844</c:v>
                </c:pt>
                <c:pt idx="2841">
                  <c:v>1923.0733272259167</c:v>
                </c:pt>
                <c:pt idx="2842">
                  <c:v>1923.905665728691</c:v>
                </c:pt>
                <c:pt idx="2843">
                  <c:v>1923.952836279168</c:v>
                </c:pt>
                <c:pt idx="2844">
                  <c:v>1924.258620282777</c:v>
                </c:pt>
                <c:pt idx="2845">
                  <c:v>1924.8598178150805</c:v>
                </c:pt>
                <c:pt idx="2846">
                  <c:v>1924.8964585511076</c:v>
                </c:pt>
                <c:pt idx="2847">
                  <c:v>1925.4183741719098</c:v>
                </c:pt>
                <c:pt idx="2848">
                  <c:v>1925.6187515599249</c:v>
                </c:pt>
                <c:pt idx="2849">
                  <c:v>1926.5270363925865</c:v>
                </c:pt>
                <c:pt idx="2850">
                  <c:v>1926.8858778766244</c:v>
                </c:pt>
                <c:pt idx="2851">
                  <c:v>1926.8870500924859</c:v>
                </c:pt>
                <c:pt idx="2852">
                  <c:v>1927.0958556147089</c:v>
                </c:pt>
                <c:pt idx="2853">
                  <c:v>1927.5688112271782</c:v>
                </c:pt>
                <c:pt idx="2854">
                  <c:v>1928.088245261466</c:v>
                </c:pt>
                <c:pt idx="2855">
                  <c:v>1928.1316784280498</c:v>
                </c:pt>
                <c:pt idx="2856">
                  <c:v>1928.9026434464704</c:v>
                </c:pt>
                <c:pt idx="2857">
                  <c:v>1928.9454579404337</c:v>
                </c:pt>
                <c:pt idx="2858">
                  <c:v>1929.1451017151885</c:v>
                </c:pt>
                <c:pt idx="2859">
                  <c:v>1929.3351379223132</c:v>
                </c:pt>
                <c:pt idx="2860">
                  <c:v>1930.7987631268716</c:v>
                </c:pt>
                <c:pt idx="2861">
                  <c:v>1931.4715141676861</c:v>
                </c:pt>
                <c:pt idx="2862">
                  <c:v>1931.8855701584944</c:v>
                </c:pt>
                <c:pt idx="2863">
                  <c:v>1931.9400589011675</c:v>
                </c:pt>
                <c:pt idx="2864">
                  <c:v>1932.3056859204826</c:v>
                </c:pt>
                <c:pt idx="2865">
                  <c:v>1932.9596173666978</c:v>
                </c:pt>
                <c:pt idx="2866">
                  <c:v>1933.0241930059583</c:v>
                </c:pt>
                <c:pt idx="2867">
                  <c:v>1934.5488826440214</c:v>
                </c:pt>
                <c:pt idx="2868">
                  <c:v>1934.717247133236</c:v>
                </c:pt>
                <c:pt idx="2869">
                  <c:v>1935.5187901357549</c:v>
                </c:pt>
                <c:pt idx="2870">
                  <c:v>1935.9059927028684</c:v>
                </c:pt>
                <c:pt idx="2871">
                  <c:v>1935.9503441985071</c:v>
                </c:pt>
                <c:pt idx="2872">
                  <c:v>1936.6331087672443</c:v>
                </c:pt>
                <c:pt idx="2873">
                  <c:v>1937.1881394715438</c:v>
                </c:pt>
                <c:pt idx="2874">
                  <c:v>1937.2391390518897</c:v>
                </c:pt>
                <c:pt idx="2875">
                  <c:v>1937.2879884437189</c:v>
                </c:pt>
                <c:pt idx="2876">
                  <c:v>1937.6114519754919</c:v>
                </c:pt>
                <c:pt idx="2877">
                  <c:v>1938.0128876614654</c:v>
                </c:pt>
                <c:pt idx="2878">
                  <c:v>1938.383330229588</c:v>
                </c:pt>
                <c:pt idx="2879">
                  <c:v>1938.5130120081958</c:v>
                </c:pt>
                <c:pt idx="2880">
                  <c:v>1939.2068052755876</c:v>
                </c:pt>
                <c:pt idx="2881">
                  <c:v>1939.9933975564491</c:v>
                </c:pt>
                <c:pt idx="2882">
                  <c:v>1940.2073257240609</c:v>
                </c:pt>
                <c:pt idx="2883">
                  <c:v>1941.1639360667505</c:v>
                </c:pt>
                <c:pt idx="2884">
                  <c:v>1941.189349818007</c:v>
                </c:pt>
                <c:pt idx="2885">
                  <c:v>1941.4432646992191</c:v>
                </c:pt>
                <c:pt idx="2886">
                  <c:v>1945.6959573988479</c:v>
                </c:pt>
                <c:pt idx="2887">
                  <c:v>1946.2371873893335</c:v>
                </c:pt>
                <c:pt idx="2888">
                  <c:v>1946.3310210020627</c:v>
                </c:pt>
                <c:pt idx="2889">
                  <c:v>1946.4603190928028</c:v>
                </c:pt>
                <c:pt idx="2890">
                  <c:v>1946.7385610434976</c:v>
                </c:pt>
                <c:pt idx="2891">
                  <c:v>1947.8598005190561</c:v>
                </c:pt>
                <c:pt idx="2892">
                  <c:v>1948.7336362649476</c:v>
                </c:pt>
                <c:pt idx="2893">
                  <c:v>1948.7811625986815</c:v>
                </c:pt>
                <c:pt idx="2894">
                  <c:v>1950.0572351458195</c:v>
                </c:pt>
                <c:pt idx="2895">
                  <c:v>1950.7840771377014</c:v>
                </c:pt>
                <c:pt idx="2896">
                  <c:v>1950.8111704181447</c:v>
                </c:pt>
                <c:pt idx="2897">
                  <c:v>1951.3568501253867</c:v>
                </c:pt>
                <c:pt idx="2898">
                  <c:v>1953.8017673824452</c:v>
                </c:pt>
                <c:pt idx="2899">
                  <c:v>1953.9486638026065</c:v>
                </c:pt>
                <c:pt idx="2900">
                  <c:v>1955.4118354571292</c:v>
                </c:pt>
                <c:pt idx="2901">
                  <c:v>1956.4433143916758</c:v>
                </c:pt>
                <c:pt idx="2902">
                  <c:v>1956.7556739819775</c:v>
                </c:pt>
                <c:pt idx="2903">
                  <c:v>1958.4872358623888</c:v>
                </c:pt>
                <c:pt idx="2904">
                  <c:v>1958.8214643658976</c:v>
                </c:pt>
                <c:pt idx="2905">
                  <c:v>1959.4479855028203</c:v>
                </c:pt>
                <c:pt idx="2906">
                  <c:v>1959.8433209643063</c:v>
                </c:pt>
                <c:pt idx="2907">
                  <c:v>1960.0078280889993</c:v>
                </c:pt>
                <c:pt idx="2908">
                  <c:v>1960.0487688342746</c:v>
                </c:pt>
                <c:pt idx="2909">
                  <c:v>1960.4540280201218</c:v>
                </c:pt>
                <c:pt idx="2910">
                  <c:v>1960.6307483553737</c:v>
                </c:pt>
                <c:pt idx="2911">
                  <c:v>1960.7030647685515</c:v>
                </c:pt>
                <c:pt idx="2912">
                  <c:v>1961.0109276460571</c:v>
                </c:pt>
                <c:pt idx="2913">
                  <c:v>1962.0162028953964</c:v>
                </c:pt>
                <c:pt idx="2914">
                  <c:v>1964.252128744316</c:v>
                </c:pt>
                <c:pt idx="2915">
                  <c:v>1964.4458199491219</c:v>
                </c:pt>
                <c:pt idx="2916">
                  <c:v>1964.5081243639597</c:v>
                </c:pt>
                <c:pt idx="2917">
                  <c:v>1964.5159928049397</c:v>
                </c:pt>
                <c:pt idx="2918">
                  <c:v>1965.9074178583542</c:v>
                </c:pt>
                <c:pt idx="2919">
                  <c:v>1967.1718942205971</c:v>
                </c:pt>
                <c:pt idx="2920">
                  <c:v>1967.5191413597713</c:v>
                </c:pt>
                <c:pt idx="2921">
                  <c:v>1968.5056692960989</c:v>
                </c:pt>
                <c:pt idx="2922">
                  <c:v>1968.5293357040082</c:v>
                </c:pt>
                <c:pt idx="2923">
                  <c:v>1968.5828569579407</c:v>
                </c:pt>
                <c:pt idx="2924">
                  <c:v>1968.9738807201102</c:v>
                </c:pt>
                <c:pt idx="2925">
                  <c:v>1969.6830669616738</c:v>
                </c:pt>
                <c:pt idx="2926">
                  <c:v>1969.6837179395206</c:v>
                </c:pt>
                <c:pt idx="2927">
                  <c:v>1969.8642620342616</c:v>
                </c:pt>
                <c:pt idx="2928">
                  <c:v>1971.1882976501583</c:v>
                </c:pt>
                <c:pt idx="2929">
                  <c:v>1971.3115374513382</c:v>
                </c:pt>
                <c:pt idx="2930">
                  <c:v>1971.5553422669727</c:v>
                </c:pt>
                <c:pt idx="2931">
                  <c:v>1972.1146136946991</c:v>
                </c:pt>
                <c:pt idx="2932">
                  <c:v>1973.1482560390032</c:v>
                </c:pt>
                <c:pt idx="2933">
                  <c:v>1974.2993988124108</c:v>
                </c:pt>
                <c:pt idx="2934">
                  <c:v>1974.5946629456084</c:v>
                </c:pt>
                <c:pt idx="2935">
                  <c:v>1974.7975790892124</c:v>
                </c:pt>
                <c:pt idx="2936">
                  <c:v>1975.5112506762162</c:v>
                </c:pt>
                <c:pt idx="2937">
                  <c:v>1976.3928887200782</c:v>
                </c:pt>
                <c:pt idx="2938">
                  <c:v>1976.7021743553469</c:v>
                </c:pt>
                <c:pt idx="2939">
                  <c:v>1977.2841856935756</c:v>
                </c:pt>
                <c:pt idx="2940">
                  <c:v>1977.5947341306546</c:v>
                </c:pt>
                <c:pt idx="2941">
                  <c:v>1978.3803042246036</c:v>
                </c:pt>
                <c:pt idx="2942">
                  <c:v>1978.4301331452243</c:v>
                </c:pt>
                <c:pt idx="2943">
                  <c:v>1978.4829108143858</c:v>
                </c:pt>
                <c:pt idx="2944">
                  <c:v>1978.7062583022216</c:v>
                </c:pt>
                <c:pt idx="2945">
                  <c:v>1979.0549033938278</c:v>
                </c:pt>
                <c:pt idx="2946">
                  <c:v>1979.2792664923454</c:v>
                </c:pt>
                <c:pt idx="2947">
                  <c:v>1979.4841299970885</c:v>
                </c:pt>
                <c:pt idx="2948">
                  <c:v>1980.4232157118586</c:v>
                </c:pt>
                <c:pt idx="2949">
                  <c:v>1980.9834496770945</c:v>
                </c:pt>
                <c:pt idx="2950">
                  <c:v>1981.5972853630992</c:v>
                </c:pt>
                <c:pt idx="2951">
                  <c:v>1982.8917569943278</c:v>
                </c:pt>
                <c:pt idx="2952">
                  <c:v>1982.9072168588318</c:v>
                </c:pt>
                <c:pt idx="2953">
                  <c:v>1983.4160119285971</c:v>
                </c:pt>
                <c:pt idx="2954">
                  <c:v>1983.9206890102141</c:v>
                </c:pt>
                <c:pt idx="2955">
                  <c:v>1983.923322063798</c:v>
                </c:pt>
                <c:pt idx="2956">
                  <c:v>1984.6275489465042</c:v>
                </c:pt>
                <c:pt idx="2957">
                  <c:v>1984.9952145478583</c:v>
                </c:pt>
                <c:pt idx="2958">
                  <c:v>1985.4183837195415</c:v>
                </c:pt>
                <c:pt idx="2959">
                  <c:v>1986.0632063694648</c:v>
                </c:pt>
                <c:pt idx="2960">
                  <c:v>1986.3514552732122</c:v>
                </c:pt>
                <c:pt idx="2961">
                  <c:v>1986.5538936280445</c:v>
                </c:pt>
                <c:pt idx="2962">
                  <c:v>1987.026872817878</c:v>
                </c:pt>
                <c:pt idx="2963">
                  <c:v>1987.1808452865062</c:v>
                </c:pt>
                <c:pt idx="2964">
                  <c:v>1987.3139929508325</c:v>
                </c:pt>
                <c:pt idx="2965">
                  <c:v>1988.1071798713238</c:v>
                </c:pt>
                <c:pt idx="2966">
                  <c:v>1990.1457237811301</c:v>
                </c:pt>
                <c:pt idx="2967">
                  <c:v>1990.3930965031159</c:v>
                </c:pt>
                <c:pt idx="2968">
                  <c:v>1990.8922693232889</c:v>
                </c:pt>
                <c:pt idx="2969">
                  <c:v>1991.545793914107</c:v>
                </c:pt>
                <c:pt idx="2970">
                  <c:v>1991.5904797566072</c:v>
                </c:pt>
                <c:pt idx="2971">
                  <c:v>1991.6737445873332</c:v>
                </c:pt>
                <c:pt idx="2972">
                  <c:v>1991.8653115376255</c:v>
                </c:pt>
                <c:pt idx="2973">
                  <c:v>1991.954303789078</c:v>
                </c:pt>
                <c:pt idx="2974">
                  <c:v>1992.0535512487513</c:v>
                </c:pt>
                <c:pt idx="2975">
                  <c:v>1992.8786282947585</c:v>
                </c:pt>
                <c:pt idx="2976">
                  <c:v>1992.941431809093</c:v>
                </c:pt>
                <c:pt idx="2977">
                  <c:v>1993.6832744623043</c:v>
                </c:pt>
                <c:pt idx="2978">
                  <c:v>1993.8995030251172</c:v>
                </c:pt>
                <c:pt idx="2979">
                  <c:v>1993.9337537894589</c:v>
                </c:pt>
                <c:pt idx="2980">
                  <c:v>1994.5882554478358</c:v>
                </c:pt>
                <c:pt idx="2981">
                  <c:v>1994.7681766248606</c:v>
                </c:pt>
                <c:pt idx="2982">
                  <c:v>1995.2129078296184</c:v>
                </c:pt>
                <c:pt idx="2983">
                  <c:v>1995.3233284140751</c:v>
                </c:pt>
                <c:pt idx="2984">
                  <c:v>1995.5906818890289</c:v>
                </c:pt>
                <c:pt idx="2985">
                  <c:v>1996.6101828069168</c:v>
                </c:pt>
                <c:pt idx="2986">
                  <c:v>1996.6665234396551</c:v>
                </c:pt>
                <c:pt idx="2987">
                  <c:v>1996.7676564526319</c:v>
                </c:pt>
                <c:pt idx="2988">
                  <c:v>1998.1636631927104</c:v>
                </c:pt>
                <c:pt idx="2989">
                  <c:v>1998.5733342473595</c:v>
                </c:pt>
                <c:pt idx="2990">
                  <c:v>1998.9311231749361</c:v>
                </c:pt>
                <c:pt idx="2991">
                  <c:v>1999.0753850513138</c:v>
                </c:pt>
                <c:pt idx="2992">
                  <c:v>1999.7053932032031</c:v>
                </c:pt>
                <c:pt idx="2993">
                  <c:v>1999.7486106183387</c:v>
                </c:pt>
                <c:pt idx="2994">
                  <c:v>2001.9839584543188</c:v>
                </c:pt>
                <c:pt idx="2995">
                  <c:v>2002.8756738947341</c:v>
                </c:pt>
                <c:pt idx="2996">
                  <c:v>2003.9760537821421</c:v>
                </c:pt>
                <c:pt idx="2997">
                  <c:v>2004.6573918810482</c:v>
                </c:pt>
                <c:pt idx="2998">
                  <c:v>2005.9804340008213</c:v>
                </c:pt>
                <c:pt idx="2999">
                  <c:v>2006.3791046650131</c:v>
                </c:pt>
                <c:pt idx="3000">
                  <c:v>2006.5411329911094</c:v>
                </c:pt>
                <c:pt idx="3001">
                  <c:v>2006.8239182291018</c:v>
                </c:pt>
                <c:pt idx="3002">
                  <c:v>2008.5569724258839</c:v>
                </c:pt>
                <c:pt idx="3003">
                  <c:v>2008.6182440836528</c:v>
                </c:pt>
                <c:pt idx="3004">
                  <c:v>2008.8459203990151</c:v>
                </c:pt>
                <c:pt idx="3005">
                  <c:v>2009.5179168494669</c:v>
                </c:pt>
                <c:pt idx="3006">
                  <c:v>2009.6097026198859</c:v>
                </c:pt>
                <c:pt idx="3007">
                  <c:v>2010.4005950080282</c:v>
                </c:pt>
                <c:pt idx="3008">
                  <c:v>2010.5979561257482</c:v>
                </c:pt>
                <c:pt idx="3009">
                  <c:v>2010.6679517108496</c:v>
                </c:pt>
                <c:pt idx="3010">
                  <c:v>2010.8545609038956</c:v>
                </c:pt>
                <c:pt idx="3011">
                  <c:v>2011.2745547763752</c:v>
                </c:pt>
                <c:pt idx="3012">
                  <c:v>2011.8772709704062</c:v>
                </c:pt>
                <c:pt idx="3013">
                  <c:v>2012.1158469560924</c:v>
                </c:pt>
                <c:pt idx="3014">
                  <c:v>2012.3945657726399</c:v>
                </c:pt>
                <c:pt idx="3015">
                  <c:v>2013.2978581627613</c:v>
                </c:pt>
                <c:pt idx="3016">
                  <c:v>2013.4218504968358</c:v>
                </c:pt>
                <c:pt idx="3017">
                  <c:v>2013.7269997988315</c:v>
                </c:pt>
                <c:pt idx="3018">
                  <c:v>2013.823515326374</c:v>
                </c:pt>
                <c:pt idx="3019">
                  <c:v>2014.8480357526441</c:v>
                </c:pt>
                <c:pt idx="3020">
                  <c:v>2015.8138880349652</c:v>
                </c:pt>
                <c:pt idx="3021">
                  <c:v>2016.3012273000568</c:v>
                </c:pt>
                <c:pt idx="3022">
                  <c:v>2016.751664571977</c:v>
                </c:pt>
                <c:pt idx="3023">
                  <c:v>2017.3216675719104</c:v>
                </c:pt>
                <c:pt idx="3024">
                  <c:v>2017.3714030184947</c:v>
                </c:pt>
                <c:pt idx="3025">
                  <c:v>2017.700392398956</c:v>
                </c:pt>
                <c:pt idx="3026">
                  <c:v>2017.7327531623196</c:v>
                </c:pt>
                <c:pt idx="3027">
                  <c:v>2017.8760977202728</c:v>
                </c:pt>
                <c:pt idx="3028">
                  <c:v>2018.6970781520395</c:v>
                </c:pt>
                <c:pt idx="3029">
                  <c:v>2018.7099841302625</c:v>
                </c:pt>
                <c:pt idx="3030">
                  <c:v>2018.8803429496529</c:v>
                </c:pt>
                <c:pt idx="3031">
                  <c:v>2019.1403100969546</c:v>
                </c:pt>
                <c:pt idx="3032">
                  <c:v>2019.6665032594356</c:v>
                </c:pt>
                <c:pt idx="3033">
                  <c:v>2019.7556536739048</c:v>
                </c:pt>
                <c:pt idx="3034">
                  <c:v>2020.014487187369</c:v>
                </c:pt>
                <c:pt idx="3035">
                  <c:v>2020.0989501081021</c:v>
                </c:pt>
                <c:pt idx="3036">
                  <c:v>2021.025067818091</c:v>
                </c:pt>
                <c:pt idx="3037">
                  <c:v>2021.184095386423</c:v>
                </c:pt>
                <c:pt idx="3038">
                  <c:v>2021.3335174783861</c:v>
                </c:pt>
                <c:pt idx="3039">
                  <c:v>2024.0312847751138</c:v>
                </c:pt>
                <c:pt idx="3040">
                  <c:v>2024.6029793452562</c:v>
                </c:pt>
                <c:pt idx="3041">
                  <c:v>2025.1651713242827</c:v>
                </c:pt>
                <c:pt idx="3042">
                  <c:v>2025.2407314031025</c:v>
                </c:pt>
                <c:pt idx="3043">
                  <c:v>2025.3274832853622</c:v>
                </c:pt>
                <c:pt idx="3044">
                  <c:v>2025.3717594455411</c:v>
                </c:pt>
                <c:pt idx="3045">
                  <c:v>2025.4131403659794</c:v>
                </c:pt>
                <c:pt idx="3046">
                  <c:v>2025.7433429251905</c:v>
                </c:pt>
                <c:pt idx="3047">
                  <c:v>2026.5875955434149</c:v>
                </c:pt>
                <c:pt idx="3048">
                  <c:v>2026.9497393576494</c:v>
                </c:pt>
                <c:pt idx="3049">
                  <c:v>2027.1809741977868</c:v>
                </c:pt>
                <c:pt idx="3050">
                  <c:v>2027.3904777299704</c:v>
                </c:pt>
                <c:pt idx="3051">
                  <c:v>2027.39099238177</c:v>
                </c:pt>
                <c:pt idx="3052">
                  <c:v>2028.0202492528169</c:v>
                </c:pt>
                <c:pt idx="3053">
                  <c:v>2029.2964767889989</c:v>
                </c:pt>
                <c:pt idx="3054">
                  <c:v>2029.4667341067234</c:v>
                </c:pt>
                <c:pt idx="3055">
                  <c:v>2030.0230120606248</c:v>
                </c:pt>
                <c:pt idx="3056">
                  <c:v>2030.139554774596</c:v>
                </c:pt>
                <c:pt idx="3057">
                  <c:v>2030.3341886579219</c:v>
                </c:pt>
                <c:pt idx="3058">
                  <c:v>2030.3798970237676</c:v>
                </c:pt>
                <c:pt idx="3059">
                  <c:v>2030.5179912837866</c:v>
                </c:pt>
                <c:pt idx="3060">
                  <c:v>2030.9295167826058</c:v>
                </c:pt>
                <c:pt idx="3061">
                  <c:v>2031.3105048638554</c:v>
                </c:pt>
                <c:pt idx="3062">
                  <c:v>2031.6086577047554</c:v>
                </c:pt>
                <c:pt idx="3063">
                  <c:v>2032.0795984586784</c:v>
                </c:pt>
                <c:pt idx="3064">
                  <c:v>2032.097526780135</c:v>
                </c:pt>
                <c:pt idx="3065">
                  <c:v>2032.2786445838592</c:v>
                </c:pt>
                <c:pt idx="3066">
                  <c:v>2033.8292151951409</c:v>
                </c:pt>
                <c:pt idx="3067">
                  <c:v>2034.2115808303188</c:v>
                </c:pt>
                <c:pt idx="3068">
                  <c:v>2034.2391814502334</c:v>
                </c:pt>
                <c:pt idx="3069">
                  <c:v>2035.7047763839601</c:v>
                </c:pt>
                <c:pt idx="3070">
                  <c:v>2036.1890160222829</c:v>
                </c:pt>
                <c:pt idx="3071">
                  <c:v>2036.4806403905168</c:v>
                </c:pt>
                <c:pt idx="3072">
                  <c:v>2036.7909323167642</c:v>
                </c:pt>
                <c:pt idx="3073">
                  <c:v>2038.2409892117357</c:v>
                </c:pt>
                <c:pt idx="3074">
                  <c:v>2038.3083154967408</c:v>
                </c:pt>
                <c:pt idx="3075">
                  <c:v>2038.5117582804141</c:v>
                </c:pt>
                <c:pt idx="3076">
                  <c:v>2038.5576936059842</c:v>
                </c:pt>
                <c:pt idx="3077">
                  <c:v>2038.8099943796078</c:v>
                </c:pt>
                <c:pt idx="3078">
                  <c:v>2039.6535651739341</c:v>
                </c:pt>
                <c:pt idx="3079">
                  <c:v>2040.1160115826933</c:v>
                </c:pt>
                <c:pt idx="3080">
                  <c:v>2040.1607879078147</c:v>
                </c:pt>
                <c:pt idx="3081">
                  <c:v>2040.6484301754626</c:v>
                </c:pt>
                <c:pt idx="3082">
                  <c:v>2040.7776490091364</c:v>
                </c:pt>
                <c:pt idx="3083">
                  <c:v>2040.8396665000273</c:v>
                </c:pt>
                <c:pt idx="3084">
                  <c:v>2041.3932192660159</c:v>
                </c:pt>
                <c:pt idx="3085">
                  <c:v>2042.5206789936092</c:v>
                </c:pt>
                <c:pt idx="3086">
                  <c:v>2042.9914489569092</c:v>
                </c:pt>
                <c:pt idx="3087">
                  <c:v>2043.1916957879366</c:v>
                </c:pt>
                <c:pt idx="3088">
                  <c:v>2044.4144562046513</c:v>
                </c:pt>
                <c:pt idx="3089">
                  <c:v>2045.1469683467894</c:v>
                </c:pt>
                <c:pt idx="3090">
                  <c:v>2045.550293818178</c:v>
                </c:pt>
                <c:pt idx="3091">
                  <c:v>2046.5126552527254</c:v>
                </c:pt>
                <c:pt idx="3092">
                  <c:v>2047.7995632353141</c:v>
                </c:pt>
                <c:pt idx="3093">
                  <c:v>2048.6138796884879</c:v>
                </c:pt>
                <c:pt idx="3094">
                  <c:v>2048.979100475337</c:v>
                </c:pt>
                <c:pt idx="3095">
                  <c:v>2050.5818119920077</c:v>
                </c:pt>
                <c:pt idx="3096">
                  <c:v>2050.8622919657173</c:v>
                </c:pt>
                <c:pt idx="3097">
                  <c:v>2050.9891089774083</c:v>
                </c:pt>
                <c:pt idx="3098">
                  <c:v>2051.7067578931892</c:v>
                </c:pt>
                <c:pt idx="3099">
                  <c:v>2051.7835700829983</c:v>
                </c:pt>
                <c:pt idx="3100">
                  <c:v>2052.2217542469443</c:v>
                </c:pt>
                <c:pt idx="3101">
                  <c:v>2052.3261903064158</c:v>
                </c:pt>
                <c:pt idx="3102">
                  <c:v>2053.458527295923</c:v>
                </c:pt>
                <c:pt idx="3103">
                  <c:v>2053.5647381781091</c:v>
                </c:pt>
                <c:pt idx="3104">
                  <c:v>2053.6370555945141</c:v>
                </c:pt>
                <c:pt idx="3105">
                  <c:v>2053.6408113169982</c:v>
                </c:pt>
                <c:pt idx="3106">
                  <c:v>2054.4000897010992</c:v>
                </c:pt>
                <c:pt idx="3107">
                  <c:v>2055.3186582809576</c:v>
                </c:pt>
                <c:pt idx="3108">
                  <c:v>2055.4774625352093</c:v>
                </c:pt>
                <c:pt idx="3109">
                  <c:v>2055.9408023592368</c:v>
                </c:pt>
                <c:pt idx="3110">
                  <c:v>2055.9980505888398</c:v>
                </c:pt>
                <c:pt idx="3111">
                  <c:v>2056.3576557972501</c:v>
                </c:pt>
                <c:pt idx="3112">
                  <c:v>2056.5702957109588</c:v>
                </c:pt>
                <c:pt idx="3113">
                  <c:v>2056.5822541661018</c:v>
                </c:pt>
                <c:pt idx="3114">
                  <c:v>2057.0153370298467</c:v>
                </c:pt>
                <c:pt idx="3115">
                  <c:v>2057.0318642217208</c:v>
                </c:pt>
                <c:pt idx="3116">
                  <c:v>2057.4827766538656</c:v>
                </c:pt>
                <c:pt idx="3117">
                  <c:v>2057.7067519612592</c:v>
                </c:pt>
                <c:pt idx="3118">
                  <c:v>2057.7152006209872</c:v>
                </c:pt>
                <c:pt idx="3119">
                  <c:v>2058.480185841252</c:v>
                </c:pt>
                <c:pt idx="3120">
                  <c:v>2059.1798212877311</c:v>
                </c:pt>
                <c:pt idx="3121">
                  <c:v>2059.2569434814577</c:v>
                </c:pt>
                <c:pt idx="3122">
                  <c:v>2059.5135729960075</c:v>
                </c:pt>
                <c:pt idx="3123">
                  <c:v>2059.5521973652922</c:v>
                </c:pt>
                <c:pt idx="3124">
                  <c:v>2059.7024098443835</c:v>
                </c:pt>
                <c:pt idx="3125">
                  <c:v>2059.9910225380117</c:v>
                </c:pt>
                <c:pt idx="3126">
                  <c:v>2060.318210484842</c:v>
                </c:pt>
                <c:pt idx="3127">
                  <c:v>2060.470182887826</c:v>
                </c:pt>
                <c:pt idx="3128">
                  <c:v>2060.7483071690804</c:v>
                </c:pt>
                <c:pt idx="3129">
                  <c:v>2061.0090155972066</c:v>
                </c:pt>
                <c:pt idx="3130">
                  <c:v>2061.024088656708</c:v>
                </c:pt>
                <c:pt idx="3131">
                  <c:v>2061.1046468672466</c:v>
                </c:pt>
                <c:pt idx="3132">
                  <c:v>2061.8669594174244</c:v>
                </c:pt>
                <c:pt idx="3133">
                  <c:v>2062.4024350301788</c:v>
                </c:pt>
                <c:pt idx="3134">
                  <c:v>2062.6723188394335</c:v>
                </c:pt>
                <c:pt idx="3135">
                  <c:v>2062.9858111636186</c:v>
                </c:pt>
                <c:pt idx="3136">
                  <c:v>2063.3754253812695</c:v>
                </c:pt>
                <c:pt idx="3137">
                  <c:v>2063.6954742890975</c:v>
                </c:pt>
                <c:pt idx="3138">
                  <c:v>2063.7686683436914</c:v>
                </c:pt>
                <c:pt idx="3139">
                  <c:v>2064.5439010203481</c:v>
                </c:pt>
                <c:pt idx="3140">
                  <c:v>2064.7763672009405</c:v>
                </c:pt>
                <c:pt idx="3141">
                  <c:v>2064.8523710387617</c:v>
                </c:pt>
                <c:pt idx="3142">
                  <c:v>2065.2061538844046</c:v>
                </c:pt>
                <c:pt idx="3143">
                  <c:v>2065.8535388982455</c:v>
                </c:pt>
                <c:pt idx="3144">
                  <c:v>2066.1513160818795</c:v>
                </c:pt>
                <c:pt idx="3145">
                  <c:v>2066.2763706755723</c:v>
                </c:pt>
                <c:pt idx="3146">
                  <c:v>2067.7466818942994</c:v>
                </c:pt>
                <c:pt idx="3147">
                  <c:v>2067.8969810531089</c:v>
                </c:pt>
                <c:pt idx="3148">
                  <c:v>2068.1021045758534</c:v>
                </c:pt>
                <c:pt idx="3149">
                  <c:v>2068.3958107330527</c:v>
                </c:pt>
                <c:pt idx="3150">
                  <c:v>2068.9702399265607</c:v>
                </c:pt>
                <c:pt idx="3151">
                  <c:v>2069.1378563488979</c:v>
                </c:pt>
                <c:pt idx="3152">
                  <c:v>2069.8438561375406</c:v>
                </c:pt>
                <c:pt idx="3153">
                  <c:v>2070.4106060502454</c:v>
                </c:pt>
                <c:pt idx="3154">
                  <c:v>2070.9255353645458</c:v>
                </c:pt>
                <c:pt idx="3155">
                  <c:v>2071.1273686056484</c:v>
                </c:pt>
                <c:pt idx="3156">
                  <c:v>2072.0337695108392</c:v>
                </c:pt>
                <c:pt idx="3157">
                  <c:v>2072.0469717204396</c:v>
                </c:pt>
                <c:pt idx="3158">
                  <c:v>2072.4125388269003</c:v>
                </c:pt>
                <c:pt idx="3159">
                  <c:v>2072.6347581279369</c:v>
                </c:pt>
                <c:pt idx="3160">
                  <c:v>2073.2537442123848</c:v>
                </c:pt>
                <c:pt idx="3161">
                  <c:v>2073.7980873374854</c:v>
                </c:pt>
                <c:pt idx="3162">
                  <c:v>2074.648875401017</c:v>
                </c:pt>
                <c:pt idx="3163">
                  <c:v>2074.767352105393</c:v>
                </c:pt>
                <c:pt idx="3164">
                  <c:v>2075.0810894602346</c:v>
                </c:pt>
                <c:pt idx="3165">
                  <c:v>2075.847937807559</c:v>
                </c:pt>
                <c:pt idx="3166">
                  <c:v>2076.2866307724253</c:v>
                </c:pt>
                <c:pt idx="3167">
                  <c:v>2077.9794489239921</c:v>
                </c:pt>
                <c:pt idx="3168">
                  <c:v>2078.3988749480959</c:v>
                </c:pt>
                <c:pt idx="3169">
                  <c:v>2079.1425797102584</c:v>
                </c:pt>
                <c:pt idx="3170">
                  <c:v>2079.3031275553149</c:v>
                </c:pt>
                <c:pt idx="3171">
                  <c:v>2079.3780249085066</c:v>
                </c:pt>
                <c:pt idx="3172">
                  <c:v>2080.4364905104812</c:v>
                </c:pt>
                <c:pt idx="3173">
                  <c:v>2080.6992321205871</c:v>
                </c:pt>
                <c:pt idx="3174">
                  <c:v>2081.4792875709099</c:v>
                </c:pt>
                <c:pt idx="3175">
                  <c:v>2081.9417866666918</c:v>
                </c:pt>
                <c:pt idx="3176">
                  <c:v>2082.0242703827553</c:v>
                </c:pt>
                <c:pt idx="3177">
                  <c:v>2082.5429657817222</c:v>
                </c:pt>
                <c:pt idx="3178">
                  <c:v>2082.8111879375683</c:v>
                </c:pt>
                <c:pt idx="3179">
                  <c:v>2082.9946742452503</c:v>
                </c:pt>
                <c:pt idx="3180">
                  <c:v>2083.0783778310797</c:v>
                </c:pt>
                <c:pt idx="3181">
                  <c:v>2083.1179462430337</c:v>
                </c:pt>
                <c:pt idx="3182">
                  <c:v>2083.3687359013911</c:v>
                </c:pt>
                <c:pt idx="3183">
                  <c:v>2083.5304047831851</c:v>
                </c:pt>
                <c:pt idx="3184">
                  <c:v>2084.065223130523</c:v>
                </c:pt>
                <c:pt idx="3185">
                  <c:v>2085.5763456154855</c:v>
                </c:pt>
                <c:pt idx="3186">
                  <c:v>2086.4170840949046</c:v>
                </c:pt>
                <c:pt idx="3187">
                  <c:v>2086.4666380072158</c:v>
                </c:pt>
                <c:pt idx="3188">
                  <c:v>2086.7624844357633</c:v>
                </c:pt>
                <c:pt idx="3189">
                  <c:v>2087.178658893883</c:v>
                </c:pt>
                <c:pt idx="3190">
                  <c:v>2087.4325232957344</c:v>
                </c:pt>
                <c:pt idx="3191">
                  <c:v>2087.5568840405194</c:v>
                </c:pt>
                <c:pt idx="3192">
                  <c:v>2089.0064693690547</c:v>
                </c:pt>
                <c:pt idx="3193">
                  <c:v>2089.2593728072352</c:v>
                </c:pt>
                <c:pt idx="3194">
                  <c:v>2090.1639153716042</c:v>
                </c:pt>
                <c:pt idx="3195">
                  <c:v>2090.2653063907073</c:v>
                </c:pt>
                <c:pt idx="3196">
                  <c:v>2090.81888090744</c:v>
                </c:pt>
                <c:pt idx="3197">
                  <c:v>2091.853652305299</c:v>
                </c:pt>
                <c:pt idx="3198">
                  <c:v>2091.8779271237763</c:v>
                </c:pt>
                <c:pt idx="3199">
                  <c:v>2093.5235076029949</c:v>
                </c:pt>
                <c:pt idx="3200">
                  <c:v>2093.6277105622466</c:v>
                </c:pt>
                <c:pt idx="3201">
                  <c:v>2094.3947634012384</c:v>
                </c:pt>
                <c:pt idx="3202">
                  <c:v>2094.6696642137231</c:v>
                </c:pt>
                <c:pt idx="3203">
                  <c:v>2095.0409032331536</c:v>
                </c:pt>
                <c:pt idx="3204">
                  <c:v>2095.0978204994371</c:v>
                </c:pt>
                <c:pt idx="3205">
                  <c:v>2096.1341517881774</c:v>
                </c:pt>
                <c:pt idx="3206">
                  <c:v>2096.3963164277538</c:v>
                </c:pt>
                <c:pt idx="3207">
                  <c:v>2096.4229521620891</c:v>
                </c:pt>
                <c:pt idx="3208">
                  <c:v>2097.0358665235999</c:v>
                </c:pt>
                <c:pt idx="3209">
                  <c:v>2097.3261114771522</c:v>
                </c:pt>
                <c:pt idx="3210">
                  <c:v>2097.8151575239553</c:v>
                </c:pt>
                <c:pt idx="3211">
                  <c:v>2098.0527908812819</c:v>
                </c:pt>
                <c:pt idx="3212">
                  <c:v>2098.1880068831942</c:v>
                </c:pt>
                <c:pt idx="3213">
                  <c:v>2098.3552255309969</c:v>
                </c:pt>
                <c:pt idx="3214">
                  <c:v>2099.5824856886356</c:v>
                </c:pt>
                <c:pt idx="3215">
                  <c:v>2100.0436309496745</c:v>
                </c:pt>
                <c:pt idx="3216">
                  <c:v>2100.2131956988123</c:v>
                </c:pt>
                <c:pt idx="3217">
                  <c:v>2100.5012674762456</c:v>
                </c:pt>
                <c:pt idx="3218">
                  <c:v>2100.5846803547556</c:v>
                </c:pt>
                <c:pt idx="3219">
                  <c:v>2101.6844075834124</c:v>
                </c:pt>
                <c:pt idx="3220">
                  <c:v>2102.3437191580779</c:v>
                </c:pt>
                <c:pt idx="3221">
                  <c:v>2102.4512056817966</c:v>
                </c:pt>
                <c:pt idx="3222">
                  <c:v>2102.5979908628233</c:v>
                </c:pt>
                <c:pt idx="3223">
                  <c:v>2103.7744332967377</c:v>
                </c:pt>
                <c:pt idx="3224">
                  <c:v>2103.9460453118008</c:v>
                </c:pt>
                <c:pt idx="3225">
                  <c:v>2104.0660106260166</c:v>
                </c:pt>
                <c:pt idx="3226">
                  <c:v>2104.4681054642679</c:v>
                </c:pt>
                <c:pt idx="3227">
                  <c:v>2104.8307624067838</c:v>
                </c:pt>
                <c:pt idx="3228">
                  <c:v>2105.364388637392</c:v>
                </c:pt>
                <c:pt idx="3229">
                  <c:v>2106.5778253271437</c:v>
                </c:pt>
                <c:pt idx="3230">
                  <c:v>2106.8520445197119</c:v>
                </c:pt>
                <c:pt idx="3231">
                  <c:v>2106.9802514794628</c:v>
                </c:pt>
                <c:pt idx="3232">
                  <c:v>2107.1159408280619</c:v>
                </c:pt>
                <c:pt idx="3233">
                  <c:v>2107.3306570180175</c:v>
                </c:pt>
                <c:pt idx="3234">
                  <c:v>2107.543201894754</c:v>
                </c:pt>
                <c:pt idx="3235">
                  <c:v>2107.6247735073503</c:v>
                </c:pt>
                <c:pt idx="3236">
                  <c:v>2107.8380992375696</c:v>
                </c:pt>
                <c:pt idx="3237">
                  <c:v>2108.4198821860045</c:v>
                </c:pt>
                <c:pt idx="3238">
                  <c:v>2110.0909359647285</c:v>
                </c:pt>
                <c:pt idx="3239">
                  <c:v>2110.5712677989704</c:v>
                </c:pt>
                <c:pt idx="3240">
                  <c:v>2110.9244987677066</c:v>
                </c:pt>
                <c:pt idx="3241">
                  <c:v>2111.3354899545739</c:v>
                </c:pt>
                <c:pt idx="3242">
                  <c:v>2111.3422379757922</c:v>
                </c:pt>
                <c:pt idx="3243">
                  <c:v>2111.8124043475545</c:v>
                </c:pt>
                <c:pt idx="3244">
                  <c:v>2112.1092471465181</c:v>
                </c:pt>
                <c:pt idx="3245">
                  <c:v>2112.2648430852623</c:v>
                </c:pt>
                <c:pt idx="3246">
                  <c:v>2112.3194124687197</c:v>
                </c:pt>
                <c:pt idx="3247">
                  <c:v>2114.7159829157572</c:v>
                </c:pt>
                <c:pt idx="3248">
                  <c:v>2115.224506356637</c:v>
                </c:pt>
                <c:pt idx="3249">
                  <c:v>2115.8980257103394</c:v>
                </c:pt>
                <c:pt idx="3250">
                  <c:v>2116.1094297566106</c:v>
                </c:pt>
                <c:pt idx="3251">
                  <c:v>2116.1976546884944</c:v>
                </c:pt>
                <c:pt idx="3252">
                  <c:v>2116.2924589708</c:v>
                </c:pt>
                <c:pt idx="3253">
                  <c:v>2116.3321994654689</c:v>
                </c:pt>
                <c:pt idx="3254">
                  <c:v>2116.6380357484941</c:v>
                </c:pt>
                <c:pt idx="3255">
                  <c:v>2117.6927714889262</c:v>
                </c:pt>
                <c:pt idx="3256">
                  <c:v>2118.2417895245017</c:v>
                </c:pt>
                <c:pt idx="3257">
                  <c:v>2118.7244851942087</c:v>
                </c:pt>
                <c:pt idx="3258">
                  <c:v>2118.7690423107197</c:v>
                </c:pt>
                <c:pt idx="3259">
                  <c:v>2119.0090503201263</c:v>
                </c:pt>
                <c:pt idx="3260">
                  <c:v>2119.4043332262991</c:v>
                </c:pt>
                <c:pt idx="3261">
                  <c:v>2120.0440139900875</c:v>
                </c:pt>
                <c:pt idx="3262">
                  <c:v>2120.4250764188891</c:v>
                </c:pt>
                <c:pt idx="3263">
                  <c:v>2120.904221094881</c:v>
                </c:pt>
                <c:pt idx="3264">
                  <c:v>2120.9752868168234</c:v>
                </c:pt>
                <c:pt idx="3265">
                  <c:v>2121.9364907537074</c:v>
                </c:pt>
                <c:pt idx="3266">
                  <c:v>2122.1913498136018</c:v>
                </c:pt>
                <c:pt idx="3267">
                  <c:v>2122.6818427331873</c:v>
                </c:pt>
                <c:pt idx="3268">
                  <c:v>2122.6821012615255</c:v>
                </c:pt>
                <c:pt idx="3269">
                  <c:v>2124.0339188378712</c:v>
                </c:pt>
                <c:pt idx="3270">
                  <c:v>2124.8548220348875</c:v>
                </c:pt>
                <c:pt idx="3271">
                  <c:v>2124.9280878142072</c:v>
                </c:pt>
                <c:pt idx="3272">
                  <c:v>2126.0100655779606</c:v>
                </c:pt>
                <c:pt idx="3273">
                  <c:v>2126.1128205742261</c:v>
                </c:pt>
                <c:pt idx="3274">
                  <c:v>2126.3931561589288</c:v>
                </c:pt>
                <c:pt idx="3275">
                  <c:v>2126.580491716868</c:v>
                </c:pt>
                <c:pt idx="3276">
                  <c:v>2127.0358753116871</c:v>
                </c:pt>
                <c:pt idx="3277">
                  <c:v>2127.2672350003995</c:v>
                </c:pt>
                <c:pt idx="3278">
                  <c:v>2128.145207768679</c:v>
                </c:pt>
                <c:pt idx="3279">
                  <c:v>2128.2661144041649</c:v>
                </c:pt>
                <c:pt idx="3280">
                  <c:v>2128.675193731724</c:v>
                </c:pt>
                <c:pt idx="3281">
                  <c:v>2129.0092035324978</c:v>
                </c:pt>
                <c:pt idx="3282">
                  <c:v>2129.3694688377727</c:v>
                </c:pt>
                <c:pt idx="3283">
                  <c:v>2129.8984598730203</c:v>
                </c:pt>
                <c:pt idx="3284">
                  <c:v>2130.6176641482052</c:v>
                </c:pt>
                <c:pt idx="3285">
                  <c:v>2130.8639454980494</c:v>
                </c:pt>
                <c:pt idx="3286">
                  <c:v>2130.8870295795768</c:v>
                </c:pt>
                <c:pt idx="3287">
                  <c:v>2131.0952289829183</c:v>
                </c:pt>
                <c:pt idx="3288">
                  <c:v>2131.7106873314278</c:v>
                </c:pt>
                <c:pt idx="3289">
                  <c:v>2132.7505155287345</c:v>
                </c:pt>
                <c:pt idx="3290">
                  <c:v>2133.0311719255478</c:v>
                </c:pt>
                <c:pt idx="3291">
                  <c:v>2134.2516459737817</c:v>
                </c:pt>
                <c:pt idx="3292">
                  <c:v>2134.2749250140732</c:v>
                </c:pt>
                <c:pt idx="3293">
                  <c:v>2135.3114339628919</c:v>
                </c:pt>
                <c:pt idx="3294">
                  <c:v>2135.7036489196398</c:v>
                </c:pt>
                <c:pt idx="3295">
                  <c:v>2135.9155214466064</c:v>
                </c:pt>
                <c:pt idx="3296">
                  <c:v>2137.8595638565675</c:v>
                </c:pt>
                <c:pt idx="3297">
                  <c:v>2138.3189364253212</c:v>
                </c:pt>
                <c:pt idx="3298">
                  <c:v>2138.444245826382</c:v>
                </c:pt>
                <c:pt idx="3299">
                  <c:v>2139.4111869025182</c:v>
                </c:pt>
                <c:pt idx="3300">
                  <c:v>2140.1190499489985</c:v>
                </c:pt>
                <c:pt idx="3301">
                  <c:v>2140.1545783775582</c:v>
                </c:pt>
                <c:pt idx="3302">
                  <c:v>2140.2812200698954</c:v>
                </c:pt>
                <c:pt idx="3303">
                  <c:v>2140.5292185993621</c:v>
                </c:pt>
                <c:pt idx="3304">
                  <c:v>2140.6205348103758</c:v>
                </c:pt>
                <c:pt idx="3305">
                  <c:v>2141.8112307750798</c:v>
                </c:pt>
                <c:pt idx="3306">
                  <c:v>2142.0309469563545</c:v>
                </c:pt>
                <c:pt idx="3307">
                  <c:v>2142.3645074387878</c:v>
                </c:pt>
                <c:pt idx="3308">
                  <c:v>2142.5649140356818</c:v>
                </c:pt>
                <c:pt idx="3309">
                  <c:v>2143.0590334736498</c:v>
                </c:pt>
                <c:pt idx="3310">
                  <c:v>2143.5826751274653</c:v>
                </c:pt>
                <c:pt idx="3311">
                  <c:v>2143.8595028401032</c:v>
                </c:pt>
                <c:pt idx="3312">
                  <c:v>2144.734207665957</c:v>
                </c:pt>
                <c:pt idx="3313">
                  <c:v>2144.837612554511</c:v>
                </c:pt>
                <c:pt idx="3314">
                  <c:v>2145.2614226082369</c:v>
                </c:pt>
                <c:pt idx="3315">
                  <c:v>2145.5038762899439</c:v>
                </c:pt>
                <c:pt idx="3316">
                  <c:v>2146.2749615083922</c:v>
                </c:pt>
                <c:pt idx="3317">
                  <c:v>2146.3737784457971</c:v>
                </c:pt>
                <c:pt idx="3318">
                  <c:v>2147.1850417416808</c:v>
                </c:pt>
                <c:pt idx="3319">
                  <c:v>2148.641357741004</c:v>
                </c:pt>
                <c:pt idx="3320">
                  <c:v>2149.0620804081245</c:v>
                </c:pt>
                <c:pt idx="3321">
                  <c:v>2149.2087780875991</c:v>
                </c:pt>
                <c:pt idx="3322">
                  <c:v>2149.2664035308408</c:v>
                </c:pt>
                <c:pt idx="3323">
                  <c:v>2149.7819076631113</c:v>
                </c:pt>
                <c:pt idx="3324">
                  <c:v>2150.0140083528331</c:v>
                </c:pt>
                <c:pt idx="3325">
                  <c:v>2150.2106130216889</c:v>
                </c:pt>
                <c:pt idx="3326">
                  <c:v>2150.3867582840503</c:v>
                </c:pt>
                <c:pt idx="3327">
                  <c:v>2151.4002486576828</c:v>
                </c:pt>
                <c:pt idx="3328">
                  <c:v>2152.8337947553628</c:v>
                </c:pt>
                <c:pt idx="3329">
                  <c:v>2152.9829320612971</c:v>
                </c:pt>
                <c:pt idx="3330">
                  <c:v>2154.3040197364189</c:v>
                </c:pt>
                <c:pt idx="3331">
                  <c:v>2154.673524482534</c:v>
                </c:pt>
                <c:pt idx="3332">
                  <c:v>2154.9360477101654</c:v>
                </c:pt>
                <c:pt idx="3333">
                  <c:v>2155.4716521198043</c:v>
                </c:pt>
                <c:pt idx="3334">
                  <c:v>2155.6222391336541</c:v>
                </c:pt>
                <c:pt idx="3335">
                  <c:v>2156.269832010943</c:v>
                </c:pt>
                <c:pt idx="3336">
                  <c:v>2157.4151716454071</c:v>
                </c:pt>
                <c:pt idx="3337">
                  <c:v>2158.7844247532266</c:v>
                </c:pt>
                <c:pt idx="3338">
                  <c:v>2158.9857869257849</c:v>
                </c:pt>
                <c:pt idx="3339">
                  <c:v>2161.3957364528287</c:v>
                </c:pt>
                <c:pt idx="3340">
                  <c:v>2161.6862942741591</c:v>
                </c:pt>
                <c:pt idx="3341">
                  <c:v>2161.7292435183426</c:v>
                </c:pt>
                <c:pt idx="3342">
                  <c:v>2161.8040421324422</c:v>
                </c:pt>
                <c:pt idx="3343">
                  <c:v>2162.9746129760078</c:v>
                </c:pt>
                <c:pt idx="3344">
                  <c:v>2164.1109697595402</c:v>
                </c:pt>
                <c:pt idx="3345">
                  <c:v>2164.1332083319903</c:v>
                </c:pt>
                <c:pt idx="3346">
                  <c:v>2165.0508882298163</c:v>
                </c:pt>
                <c:pt idx="3347">
                  <c:v>2165.2645080148286</c:v>
                </c:pt>
                <c:pt idx="3348">
                  <c:v>2165.4013939578417</c:v>
                </c:pt>
                <c:pt idx="3349">
                  <c:v>2165.5836385423208</c:v>
                </c:pt>
                <c:pt idx="3350">
                  <c:v>2165.7976333977385</c:v>
                </c:pt>
                <c:pt idx="3351">
                  <c:v>2166.1563807946786</c:v>
                </c:pt>
                <c:pt idx="3352">
                  <c:v>2166.4054782705425</c:v>
                </c:pt>
                <c:pt idx="3353">
                  <c:v>2166.9648167160904</c:v>
                </c:pt>
                <c:pt idx="3354">
                  <c:v>2167.0197869698241</c:v>
                </c:pt>
                <c:pt idx="3355">
                  <c:v>2167.3218729773653</c:v>
                </c:pt>
                <c:pt idx="3356">
                  <c:v>2167.5882523300515</c:v>
                </c:pt>
                <c:pt idx="3357">
                  <c:v>2168.0514888492125</c:v>
                </c:pt>
                <c:pt idx="3358">
                  <c:v>2168.3448000740973</c:v>
                </c:pt>
                <c:pt idx="3359">
                  <c:v>2169.0390259518408</c:v>
                </c:pt>
                <c:pt idx="3360">
                  <c:v>2169.4312950558924</c:v>
                </c:pt>
                <c:pt idx="3361">
                  <c:v>2169.8462693096135</c:v>
                </c:pt>
                <c:pt idx="3362">
                  <c:v>2169.9402887453361</c:v>
                </c:pt>
                <c:pt idx="3363">
                  <c:v>2169.9712220757265</c:v>
                </c:pt>
                <c:pt idx="3364">
                  <c:v>2170.878546304335</c:v>
                </c:pt>
                <c:pt idx="3365">
                  <c:v>2170.9182702565213</c:v>
                </c:pt>
                <c:pt idx="3366">
                  <c:v>2171.083748479623</c:v>
                </c:pt>
                <c:pt idx="3367">
                  <c:v>2171.117931942299</c:v>
                </c:pt>
                <c:pt idx="3368">
                  <c:v>2173.4115801818461</c:v>
                </c:pt>
                <c:pt idx="3369">
                  <c:v>2174.7561359704887</c:v>
                </c:pt>
                <c:pt idx="3370">
                  <c:v>2175.0436075512134</c:v>
                </c:pt>
                <c:pt idx="3371">
                  <c:v>2177.9263040264414</c:v>
                </c:pt>
                <c:pt idx="3372">
                  <c:v>2178.5692074294748</c:v>
                </c:pt>
                <c:pt idx="3373">
                  <c:v>2178.919625123317</c:v>
                </c:pt>
                <c:pt idx="3374">
                  <c:v>2179.2547682132736</c:v>
                </c:pt>
                <c:pt idx="3375">
                  <c:v>2179.5640595142104</c:v>
                </c:pt>
                <c:pt idx="3376">
                  <c:v>2179.7803656305568</c:v>
                </c:pt>
                <c:pt idx="3377">
                  <c:v>2180.2868037116405</c:v>
                </c:pt>
                <c:pt idx="3378">
                  <c:v>2180.5396090415488</c:v>
                </c:pt>
                <c:pt idx="3379">
                  <c:v>2181.617772720605</c:v>
                </c:pt>
                <c:pt idx="3380">
                  <c:v>2181.6791778718834</c:v>
                </c:pt>
                <c:pt idx="3381">
                  <c:v>2182.6043797518232</c:v>
                </c:pt>
                <c:pt idx="3382">
                  <c:v>2182.7521496532027</c:v>
                </c:pt>
                <c:pt idx="3383">
                  <c:v>2182.9124471165615</c:v>
                </c:pt>
                <c:pt idx="3384">
                  <c:v>2183.5388279274757</c:v>
                </c:pt>
                <c:pt idx="3385">
                  <c:v>2183.7735270351295</c:v>
                </c:pt>
                <c:pt idx="3386">
                  <c:v>2183.7764485636071</c:v>
                </c:pt>
                <c:pt idx="3387">
                  <c:v>2184.2985903473073</c:v>
                </c:pt>
                <c:pt idx="3388">
                  <c:v>2184.6278001239498</c:v>
                </c:pt>
                <c:pt idx="3389">
                  <c:v>2184.70736445697</c:v>
                </c:pt>
                <c:pt idx="3390">
                  <c:v>2185.683504686689</c:v>
                </c:pt>
                <c:pt idx="3391">
                  <c:v>2186.6355205221844</c:v>
                </c:pt>
                <c:pt idx="3392">
                  <c:v>2187.2884646469884</c:v>
                </c:pt>
                <c:pt idx="3393">
                  <c:v>2187.5969543589963</c:v>
                </c:pt>
                <c:pt idx="3394">
                  <c:v>2187.7394500367391</c:v>
                </c:pt>
                <c:pt idx="3395">
                  <c:v>2187.8157723934219</c:v>
                </c:pt>
                <c:pt idx="3396">
                  <c:v>2189.145389535719</c:v>
                </c:pt>
                <c:pt idx="3397">
                  <c:v>2189.5706658670642</c:v>
                </c:pt>
                <c:pt idx="3398">
                  <c:v>2189.6454203940939</c:v>
                </c:pt>
                <c:pt idx="3399">
                  <c:v>2189.6602854437806</c:v>
                </c:pt>
                <c:pt idx="3400">
                  <c:v>2190.6023538958561</c:v>
                </c:pt>
                <c:pt idx="3401">
                  <c:v>2190.8179549545675</c:v>
                </c:pt>
                <c:pt idx="3402">
                  <c:v>2191.1405168140736</c:v>
                </c:pt>
                <c:pt idx="3403">
                  <c:v>2192.0039720063123</c:v>
                </c:pt>
                <c:pt idx="3404">
                  <c:v>2192.1440004966134</c:v>
                </c:pt>
                <c:pt idx="3405">
                  <c:v>2192.3834798383468</c:v>
                </c:pt>
                <c:pt idx="3406">
                  <c:v>2193.0313239013994</c:v>
                </c:pt>
                <c:pt idx="3407">
                  <c:v>2193.2401174720981</c:v>
                </c:pt>
                <c:pt idx="3408">
                  <c:v>2194.23570938386</c:v>
                </c:pt>
                <c:pt idx="3409">
                  <c:v>2194.4983629633298</c:v>
                </c:pt>
                <c:pt idx="3410">
                  <c:v>2194.6152414679509</c:v>
                </c:pt>
                <c:pt idx="3411">
                  <c:v>2194.7235160981381</c:v>
                </c:pt>
                <c:pt idx="3412">
                  <c:v>2194.9636929681747</c:v>
                </c:pt>
                <c:pt idx="3413">
                  <c:v>2195.2432566108764</c:v>
                </c:pt>
                <c:pt idx="3414">
                  <c:v>2195.2505138350807</c:v>
                </c:pt>
                <c:pt idx="3415">
                  <c:v>2195.5222349404885</c:v>
                </c:pt>
                <c:pt idx="3416">
                  <c:v>2196.2081603722836</c:v>
                </c:pt>
                <c:pt idx="3417">
                  <c:v>2196.8560171713616</c:v>
                </c:pt>
                <c:pt idx="3418">
                  <c:v>2198.178182437634</c:v>
                </c:pt>
                <c:pt idx="3419">
                  <c:v>2198.6698432233879</c:v>
                </c:pt>
                <c:pt idx="3420">
                  <c:v>2198.6985904508674</c:v>
                </c:pt>
                <c:pt idx="3421">
                  <c:v>2199.1059500046103</c:v>
                </c:pt>
                <c:pt idx="3422">
                  <c:v>2199.5672573284464</c:v>
                </c:pt>
                <c:pt idx="3423">
                  <c:v>2199.6160596348418</c:v>
                </c:pt>
                <c:pt idx="3424">
                  <c:v>2200.4646626317608</c:v>
                </c:pt>
                <c:pt idx="3425">
                  <c:v>2200.4763479801459</c:v>
                </c:pt>
                <c:pt idx="3426">
                  <c:v>2203.4033276259197</c:v>
                </c:pt>
                <c:pt idx="3427">
                  <c:v>2204.2693097721785</c:v>
                </c:pt>
                <c:pt idx="3428">
                  <c:v>2206.6125544175957</c:v>
                </c:pt>
                <c:pt idx="3429">
                  <c:v>2206.7781152592379</c:v>
                </c:pt>
                <c:pt idx="3430">
                  <c:v>2208.2573539821969</c:v>
                </c:pt>
                <c:pt idx="3431">
                  <c:v>2208.6321358512414</c:v>
                </c:pt>
                <c:pt idx="3432">
                  <c:v>2209.327108334699</c:v>
                </c:pt>
                <c:pt idx="3433">
                  <c:v>2210.3326607923864</c:v>
                </c:pt>
                <c:pt idx="3434">
                  <c:v>2210.3811381429659</c:v>
                </c:pt>
                <c:pt idx="3435">
                  <c:v>2210.4042396505283</c:v>
                </c:pt>
                <c:pt idx="3436">
                  <c:v>2210.7705390038755</c:v>
                </c:pt>
                <c:pt idx="3437">
                  <c:v>2210.8681182460296</c:v>
                </c:pt>
                <c:pt idx="3438">
                  <c:v>2210.9890277500836</c:v>
                </c:pt>
                <c:pt idx="3439">
                  <c:v>2211.6048079749271</c:v>
                </c:pt>
                <c:pt idx="3440">
                  <c:v>2213.4992057111376</c:v>
                </c:pt>
                <c:pt idx="3441">
                  <c:v>2213.5003027418516</c:v>
                </c:pt>
                <c:pt idx="3442">
                  <c:v>2213.5017594873661</c:v>
                </c:pt>
                <c:pt idx="3443">
                  <c:v>2214.0615460571917</c:v>
                </c:pt>
                <c:pt idx="3444">
                  <c:v>2214.280408632374</c:v>
                </c:pt>
                <c:pt idx="3445">
                  <c:v>2215.6999522953938</c:v>
                </c:pt>
                <c:pt idx="3446">
                  <c:v>2216.7059605555551</c:v>
                </c:pt>
                <c:pt idx="3447">
                  <c:v>2216.8678080385635</c:v>
                </c:pt>
                <c:pt idx="3448">
                  <c:v>2217.0305408970817</c:v>
                </c:pt>
                <c:pt idx="3449">
                  <c:v>2219.7209873904394</c:v>
                </c:pt>
                <c:pt idx="3450">
                  <c:v>2220.1901600726742</c:v>
                </c:pt>
                <c:pt idx="3451">
                  <c:v>2220.3370246252616</c:v>
                </c:pt>
                <c:pt idx="3452">
                  <c:v>2222.1479363502513</c:v>
                </c:pt>
                <c:pt idx="3453">
                  <c:v>2223.1561463189264</c:v>
                </c:pt>
                <c:pt idx="3454">
                  <c:v>2223.7781856712281</c:v>
                </c:pt>
                <c:pt idx="3455">
                  <c:v>2224.8568697075152</c:v>
                </c:pt>
                <c:pt idx="3456">
                  <c:v>2225.6224077682491</c:v>
                </c:pt>
                <c:pt idx="3457">
                  <c:v>2225.7552207611698</c:v>
                </c:pt>
                <c:pt idx="3458">
                  <c:v>2226.1149363851382</c:v>
                </c:pt>
                <c:pt idx="3459">
                  <c:v>2226.5733293053163</c:v>
                </c:pt>
                <c:pt idx="3460">
                  <c:v>2227.1101931037465</c:v>
                </c:pt>
                <c:pt idx="3461">
                  <c:v>2227.2077121479942</c:v>
                </c:pt>
                <c:pt idx="3462">
                  <c:v>2228.0055607707545</c:v>
                </c:pt>
                <c:pt idx="3463">
                  <c:v>2228.4394623955304</c:v>
                </c:pt>
                <c:pt idx="3464">
                  <c:v>2228.4450641645326</c:v>
                </c:pt>
                <c:pt idx="3465">
                  <c:v>2229.4415407181823</c:v>
                </c:pt>
                <c:pt idx="3466">
                  <c:v>2230.2121618986021</c:v>
                </c:pt>
                <c:pt idx="3467">
                  <c:v>2230.2158614912187</c:v>
                </c:pt>
                <c:pt idx="3468">
                  <c:v>2231.7859729841002</c:v>
                </c:pt>
                <c:pt idx="3469">
                  <c:v>2231.7964929364825</c:v>
                </c:pt>
                <c:pt idx="3470">
                  <c:v>2231.8204089239025</c:v>
                </c:pt>
                <c:pt idx="3471">
                  <c:v>2231.8605916058314</c:v>
                </c:pt>
                <c:pt idx="3472">
                  <c:v>2232.888442909727</c:v>
                </c:pt>
                <c:pt idx="3473">
                  <c:v>2233.2408073453171</c:v>
                </c:pt>
                <c:pt idx="3474">
                  <c:v>2233.2930014937338</c:v>
                </c:pt>
                <c:pt idx="3475">
                  <c:v>2233.7432122560749</c:v>
                </c:pt>
                <c:pt idx="3476">
                  <c:v>2233.9351420014118</c:v>
                </c:pt>
                <c:pt idx="3477">
                  <c:v>2234.0074442675323</c:v>
                </c:pt>
                <c:pt idx="3478">
                  <c:v>2234.414901393613</c:v>
                </c:pt>
                <c:pt idx="3479">
                  <c:v>2234.5990742798676</c:v>
                </c:pt>
                <c:pt idx="3480">
                  <c:v>2234.9420265254375</c:v>
                </c:pt>
                <c:pt idx="3481">
                  <c:v>2234.9820022457552</c:v>
                </c:pt>
                <c:pt idx="3482">
                  <c:v>2235.8085452372834</c:v>
                </c:pt>
                <c:pt idx="3483">
                  <c:v>2236.096512052045</c:v>
                </c:pt>
                <c:pt idx="3484">
                  <c:v>2237.4467439941836</c:v>
                </c:pt>
                <c:pt idx="3485">
                  <c:v>2237.4743280734165</c:v>
                </c:pt>
                <c:pt idx="3486">
                  <c:v>2237.7415000519049</c:v>
                </c:pt>
                <c:pt idx="3487">
                  <c:v>2237.8030031248491</c:v>
                </c:pt>
                <c:pt idx="3488">
                  <c:v>2238.0050282947122</c:v>
                </c:pt>
                <c:pt idx="3489">
                  <c:v>2238.0057532417977</c:v>
                </c:pt>
                <c:pt idx="3490">
                  <c:v>2238.411323608203</c:v>
                </c:pt>
                <c:pt idx="3491">
                  <c:v>2238.8476433684464</c:v>
                </c:pt>
                <c:pt idx="3492">
                  <c:v>2239.0493029416175</c:v>
                </c:pt>
                <c:pt idx="3493">
                  <c:v>2239.2318192475414</c:v>
                </c:pt>
                <c:pt idx="3494">
                  <c:v>2240.2056346123245</c:v>
                </c:pt>
                <c:pt idx="3495">
                  <c:v>2240.26497572484</c:v>
                </c:pt>
                <c:pt idx="3496">
                  <c:v>2240.4163193069944</c:v>
                </c:pt>
                <c:pt idx="3497">
                  <c:v>2240.5285535472394</c:v>
                </c:pt>
                <c:pt idx="3498">
                  <c:v>2240.8404483887207</c:v>
                </c:pt>
                <c:pt idx="3499">
                  <c:v>2241.0411300523556</c:v>
                </c:pt>
                <c:pt idx="3500">
                  <c:v>2241.3680257139531</c:v>
                </c:pt>
                <c:pt idx="3501">
                  <c:v>2242.8369710859861</c:v>
                </c:pt>
                <c:pt idx="3502">
                  <c:v>2242.8664052328986</c:v>
                </c:pt>
                <c:pt idx="3503">
                  <c:v>2244.2222595637395</c:v>
                </c:pt>
                <c:pt idx="3504">
                  <c:v>2244.2937212811194</c:v>
                </c:pt>
                <c:pt idx="3505">
                  <c:v>2245.4374632499075</c:v>
                </c:pt>
                <c:pt idx="3506">
                  <c:v>2245.4532415159101</c:v>
                </c:pt>
                <c:pt idx="3507">
                  <c:v>2245.4647636103982</c:v>
                </c:pt>
                <c:pt idx="3508">
                  <c:v>2246.5657212380502</c:v>
                </c:pt>
                <c:pt idx="3509">
                  <c:v>2247.2946094318777</c:v>
                </c:pt>
                <c:pt idx="3510">
                  <c:v>2247.2978389234759</c:v>
                </c:pt>
                <c:pt idx="3511">
                  <c:v>2247.3139401779426</c:v>
                </c:pt>
                <c:pt idx="3512">
                  <c:v>2247.5129769246905</c:v>
                </c:pt>
                <c:pt idx="3513">
                  <c:v>2247.6675639789482</c:v>
                </c:pt>
                <c:pt idx="3514">
                  <c:v>2248.2075457576484</c:v>
                </c:pt>
                <c:pt idx="3515">
                  <c:v>2250.4508463039965</c:v>
                </c:pt>
                <c:pt idx="3516">
                  <c:v>2250.8504263434679</c:v>
                </c:pt>
                <c:pt idx="3517">
                  <c:v>2250.8749480431743</c:v>
                </c:pt>
                <c:pt idx="3518">
                  <c:v>2251.5993485572326</c:v>
                </c:pt>
                <c:pt idx="3519">
                  <c:v>2251.8045677403879</c:v>
                </c:pt>
                <c:pt idx="3520">
                  <c:v>2252.0305244905721</c:v>
                </c:pt>
                <c:pt idx="3521">
                  <c:v>2252.5685611555564</c:v>
                </c:pt>
                <c:pt idx="3522">
                  <c:v>2253.120774328112</c:v>
                </c:pt>
                <c:pt idx="3523">
                  <c:v>2253.1989035962761</c:v>
                </c:pt>
                <c:pt idx="3524">
                  <c:v>2253.3103761421698</c:v>
                </c:pt>
                <c:pt idx="3525">
                  <c:v>2255.2269477063746</c:v>
                </c:pt>
                <c:pt idx="3526">
                  <c:v>2255.6139663639333</c:v>
                </c:pt>
                <c:pt idx="3527">
                  <c:v>2255.895699732604</c:v>
                </c:pt>
                <c:pt idx="3528">
                  <c:v>2256.8146735322898</c:v>
                </c:pt>
                <c:pt idx="3529">
                  <c:v>2257.1435731043821</c:v>
                </c:pt>
                <c:pt idx="3530">
                  <c:v>2258.4694838721098</c:v>
                </c:pt>
                <c:pt idx="3531">
                  <c:v>2258.7841207064139</c:v>
                </c:pt>
                <c:pt idx="3532">
                  <c:v>2259.1786445999023</c:v>
                </c:pt>
                <c:pt idx="3533">
                  <c:v>2259.2120046168911</c:v>
                </c:pt>
                <c:pt idx="3534">
                  <c:v>2259.3167814718508</c:v>
                </c:pt>
                <c:pt idx="3535">
                  <c:v>2260.3456600967183</c:v>
                </c:pt>
                <c:pt idx="3536">
                  <c:v>2260.6834793544385</c:v>
                </c:pt>
                <c:pt idx="3537">
                  <c:v>2260.9788145948405</c:v>
                </c:pt>
                <c:pt idx="3538">
                  <c:v>2261.015634658459</c:v>
                </c:pt>
                <c:pt idx="3539">
                  <c:v>2261.6431973955823</c:v>
                </c:pt>
                <c:pt idx="3540">
                  <c:v>2262.6219231846135</c:v>
                </c:pt>
                <c:pt idx="3541">
                  <c:v>2263.5300208822373</c:v>
                </c:pt>
                <c:pt idx="3542">
                  <c:v>2263.9022629842548</c:v>
                </c:pt>
                <c:pt idx="3543">
                  <c:v>2264.7471043977057</c:v>
                </c:pt>
                <c:pt idx="3544">
                  <c:v>2265.4820307750069</c:v>
                </c:pt>
                <c:pt idx="3545">
                  <c:v>2265.5248837445397</c:v>
                </c:pt>
                <c:pt idx="3546">
                  <c:v>2265.8916501543354</c:v>
                </c:pt>
                <c:pt idx="3547">
                  <c:v>2266.3655028222602</c:v>
                </c:pt>
                <c:pt idx="3548">
                  <c:v>2266.488229611381</c:v>
                </c:pt>
                <c:pt idx="3549">
                  <c:v>2267.2414698474095</c:v>
                </c:pt>
                <c:pt idx="3550">
                  <c:v>2267.2867208060416</c:v>
                </c:pt>
                <c:pt idx="3551">
                  <c:v>2268.2971977945399</c:v>
                </c:pt>
                <c:pt idx="3552">
                  <c:v>2270.0681389944948</c:v>
                </c:pt>
                <c:pt idx="3553">
                  <c:v>2270.2926796732754</c:v>
                </c:pt>
                <c:pt idx="3554">
                  <c:v>2270.3523411208516</c:v>
                </c:pt>
                <c:pt idx="3555">
                  <c:v>2270.6128463188197</c:v>
                </c:pt>
                <c:pt idx="3556">
                  <c:v>2270.6995702614113</c:v>
                </c:pt>
                <c:pt idx="3557">
                  <c:v>2271.4512617198816</c:v>
                </c:pt>
                <c:pt idx="3558">
                  <c:v>2271.7664798221722</c:v>
                </c:pt>
                <c:pt idx="3559">
                  <c:v>2271.9312617386622</c:v>
                </c:pt>
                <c:pt idx="3560">
                  <c:v>2272.4566540154992</c:v>
                </c:pt>
                <c:pt idx="3561">
                  <c:v>2272.4844518740083</c:v>
                </c:pt>
                <c:pt idx="3562">
                  <c:v>2272.5017571017925</c:v>
                </c:pt>
                <c:pt idx="3563">
                  <c:v>2272.8467512415391</c:v>
                </c:pt>
                <c:pt idx="3564">
                  <c:v>2272.9552964235281</c:v>
                </c:pt>
                <c:pt idx="3565">
                  <c:v>2272.987638802073</c:v>
                </c:pt>
                <c:pt idx="3566">
                  <c:v>2273.1066358462303</c:v>
                </c:pt>
                <c:pt idx="3567">
                  <c:v>2273.5346252212312</c:v>
                </c:pt>
                <c:pt idx="3568">
                  <c:v>2275.4979574185036</c:v>
                </c:pt>
                <c:pt idx="3569">
                  <c:v>2275.7605654591007</c:v>
                </c:pt>
                <c:pt idx="3570">
                  <c:v>2275.8048761342779</c:v>
                </c:pt>
                <c:pt idx="3571">
                  <c:v>2276.531442532656</c:v>
                </c:pt>
                <c:pt idx="3572">
                  <c:v>2276.6634504214999</c:v>
                </c:pt>
                <c:pt idx="3573">
                  <c:v>2277.1507096604255</c:v>
                </c:pt>
                <c:pt idx="3574">
                  <c:v>2277.3863974443721</c:v>
                </c:pt>
                <c:pt idx="3575">
                  <c:v>2277.4584446445042</c:v>
                </c:pt>
                <c:pt idx="3576">
                  <c:v>2278.0997359401808</c:v>
                </c:pt>
                <c:pt idx="3577">
                  <c:v>2280.6191897732861</c:v>
                </c:pt>
                <c:pt idx="3578">
                  <c:v>2281.7821779744336</c:v>
                </c:pt>
                <c:pt idx="3579">
                  <c:v>2282.0268687925491</c:v>
                </c:pt>
                <c:pt idx="3580">
                  <c:v>2282.9986614583231</c:v>
                </c:pt>
                <c:pt idx="3581">
                  <c:v>2283.965870202941</c:v>
                </c:pt>
                <c:pt idx="3582">
                  <c:v>2284.4809394840086</c:v>
                </c:pt>
                <c:pt idx="3583">
                  <c:v>2284.9956267944563</c:v>
                </c:pt>
                <c:pt idx="3584">
                  <c:v>2285.0178012682591</c:v>
                </c:pt>
                <c:pt idx="3585">
                  <c:v>2285.2570322905667</c:v>
                </c:pt>
                <c:pt idx="3586">
                  <c:v>2285.6217959403275</c:v>
                </c:pt>
                <c:pt idx="3587">
                  <c:v>2287.1773444373885</c:v>
                </c:pt>
                <c:pt idx="3588">
                  <c:v>2287.8565177279997</c:v>
                </c:pt>
                <c:pt idx="3589">
                  <c:v>2288.020427722704</c:v>
                </c:pt>
                <c:pt idx="3590">
                  <c:v>2289.6725846391309</c:v>
                </c:pt>
                <c:pt idx="3591">
                  <c:v>2289.9162163505225</c:v>
                </c:pt>
                <c:pt idx="3592">
                  <c:v>2290.115506566055</c:v>
                </c:pt>
                <c:pt idx="3593">
                  <c:v>2290.1743190890538</c:v>
                </c:pt>
                <c:pt idx="3594">
                  <c:v>2290.1992548224189</c:v>
                </c:pt>
                <c:pt idx="3595">
                  <c:v>2292.2438397925816</c:v>
                </c:pt>
                <c:pt idx="3596">
                  <c:v>2292.5503920924511</c:v>
                </c:pt>
                <c:pt idx="3597">
                  <c:v>2292.6402272003525</c:v>
                </c:pt>
                <c:pt idx="3598">
                  <c:v>2293.0475637576947</c:v>
                </c:pt>
                <c:pt idx="3599">
                  <c:v>2293.9371325284883</c:v>
                </c:pt>
                <c:pt idx="3600">
                  <c:v>2293.985750992555</c:v>
                </c:pt>
                <c:pt idx="3601">
                  <c:v>2294.7942773961404</c:v>
                </c:pt>
                <c:pt idx="3602">
                  <c:v>2295.2835270103915</c:v>
                </c:pt>
                <c:pt idx="3603">
                  <c:v>2297.5470104403248</c:v>
                </c:pt>
                <c:pt idx="3604">
                  <c:v>2297.8776179348679</c:v>
                </c:pt>
                <c:pt idx="3605">
                  <c:v>2298.2577637060149</c:v>
                </c:pt>
                <c:pt idx="3606">
                  <c:v>2298.4002333099543</c:v>
                </c:pt>
                <c:pt idx="3607">
                  <c:v>2298.4137260854259</c:v>
                </c:pt>
                <c:pt idx="3608">
                  <c:v>2298.5572209096772</c:v>
                </c:pt>
                <c:pt idx="3609">
                  <c:v>2298.7749313021595</c:v>
                </c:pt>
                <c:pt idx="3610">
                  <c:v>2300.4846719979869</c:v>
                </c:pt>
                <c:pt idx="3611">
                  <c:v>2300.6178898645539</c:v>
                </c:pt>
                <c:pt idx="3612">
                  <c:v>2301.3998878908587</c:v>
                </c:pt>
                <c:pt idx="3613">
                  <c:v>2301.842951515493</c:v>
                </c:pt>
                <c:pt idx="3614">
                  <c:v>2301.9608945633354</c:v>
                </c:pt>
                <c:pt idx="3615">
                  <c:v>2302.3013345862473</c:v>
                </c:pt>
                <c:pt idx="3616">
                  <c:v>2302.9481113493694</c:v>
                </c:pt>
                <c:pt idx="3617">
                  <c:v>2303.7627014484515</c:v>
                </c:pt>
                <c:pt idx="3618">
                  <c:v>2304.5692467061654</c:v>
                </c:pt>
                <c:pt idx="3619">
                  <c:v>2305.9244834239125</c:v>
                </c:pt>
                <c:pt idx="3620">
                  <c:v>2306.5108944182339</c:v>
                </c:pt>
                <c:pt idx="3621">
                  <c:v>2307.6269104136827</c:v>
                </c:pt>
                <c:pt idx="3622">
                  <c:v>2308.6950327197046</c:v>
                </c:pt>
                <c:pt idx="3623">
                  <c:v>2309.6352949046868</c:v>
                </c:pt>
                <c:pt idx="3624">
                  <c:v>2310.8373637829773</c:v>
                </c:pt>
                <c:pt idx="3625">
                  <c:v>2311.3056936868343</c:v>
                </c:pt>
                <c:pt idx="3626">
                  <c:v>2311.6461239217224</c:v>
                </c:pt>
                <c:pt idx="3627">
                  <c:v>2311.8705237213308</c:v>
                </c:pt>
                <c:pt idx="3628">
                  <c:v>2312.0665316308223</c:v>
                </c:pt>
                <c:pt idx="3629">
                  <c:v>2313.0904293987314</c:v>
                </c:pt>
                <c:pt idx="3630">
                  <c:v>2314.191254178666</c:v>
                </c:pt>
                <c:pt idx="3631">
                  <c:v>2314.5193034113527</c:v>
                </c:pt>
                <c:pt idx="3632">
                  <c:v>2314.612027355277</c:v>
                </c:pt>
                <c:pt idx="3633">
                  <c:v>2314.9972734369712</c:v>
                </c:pt>
                <c:pt idx="3634">
                  <c:v>2315.1149675316228</c:v>
                </c:pt>
                <c:pt idx="3635">
                  <c:v>2315.1211234333441</c:v>
                </c:pt>
                <c:pt idx="3636">
                  <c:v>2316.7508534280823</c:v>
                </c:pt>
                <c:pt idx="3637">
                  <c:v>2317.9839966388445</c:v>
                </c:pt>
                <c:pt idx="3638">
                  <c:v>2318.1444435141875</c:v>
                </c:pt>
                <c:pt idx="3639">
                  <c:v>2318.385323708022</c:v>
                </c:pt>
                <c:pt idx="3640">
                  <c:v>2319.2419752479109</c:v>
                </c:pt>
                <c:pt idx="3641">
                  <c:v>2320.0260294721265</c:v>
                </c:pt>
                <c:pt idx="3642">
                  <c:v>2320.4411094409588</c:v>
                </c:pt>
                <c:pt idx="3643">
                  <c:v>2322.2666048385327</c:v>
                </c:pt>
                <c:pt idx="3644">
                  <c:v>2322.3844780023574</c:v>
                </c:pt>
                <c:pt idx="3645">
                  <c:v>2323.7301612878528</c:v>
                </c:pt>
                <c:pt idx="3646">
                  <c:v>2323.8667044512349</c:v>
                </c:pt>
                <c:pt idx="3647">
                  <c:v>2324.2905839910727</c:v>
                </c:pt>
                <c:pt idx="3648">
                  <c:v>2324.3617051352594</c:v>
                </c:pt>
                <c:pt idx="3649">
                  <c:v>2324.7144138236381</c:v>
                </c:pt>
                <c:pt idx="3650">
                  <c:v>2324.7245312104442</c:v>
                </c:pt>
                <c:pt idx="3651">
                  <c:v>2325.5027076428632</c:v>
                </c:pt>
                <c:pt idx="3652">
                  <c:v>2325.9728859943789</c:v>
                </c:pt>
                <c:pt idx="3653">
                  <c:v>2326.3088416481514</c:v>
                </c:pt>
                <c:pt idx="3654">
                  <c:v>2327.4440368276391</c:v>
                </c:pt>
                <c:pt idx="3655">
                  <c:v>2327.4483969828107</c:v>
                </c:pt>
                <c:pt idx="3656">
                  <c:v>2327.4785307712991</c:v>
                </c:pt>
                <c:pt idx="3657">
                  <c:v>2327.5484178166316</c:v>
                </c:pt>
                <c:pt idx="3658">
                  <c:v>2327.578141915521</c:v>
                </c:pt>
                <c:pt idx="3659">
                  <c:v>2329.1342337780097</c:v>
                </c:pt>
                <c:pt idx="3660">
                  <c:v>2329.2511101600194</c:v>
                </c:pt>
                <c:pt idx="3661">
                  <c:v>2329.9700966072505</c:v>
                </c:pt>
                <c:pt idx="3662">
                  <c:v>2331.1346776957816</c:v>
                </c:pt>
                <c:pt idx="3663">
                  <c:v>2332.0865323782164</c:v>
                </c:pt>
                <c:pt idx="3664">
                  <c:v>2333.3603719630246</c:v>
                </c:pt>
                <c:pt idx="3665">
                  <c:v>2333.6409206674962</c:v>
                </c:pt>
                <c:pt idx="3666">
                  <c:v>2333.8573822570979</c:v>
                </c:pt>
                <c:pt idx="3667">
                  <c:v>2334.627199311597</c:v>
                </c:pt>
                <c:pt idx="3668">
                  <c:v>2334.7169278396213</c:v>
                </c:pt>
                <c:pt idx="3669">
                  <c:v>2334.8294465654999</c:v>
                </c:pt>
                <c:pt idx="3670">
                  <c:v>2335.4664737868443</c:v>
                </c:pt>
                <c:pt idx="3671">
                  <c:v>2335.6396064123037</c:v>
                </c:pt>
                <c:pt idx="3672">
                  <c:v>2335.7529089783966</c:v>
                </c:pt>
                <c:pt idx="3673">
                  <c:v>2336.0859321619409</c:v>
                </c:pt>
                <c:pt idx="3674">
                  <c:v>2336.1030602301616</c:v>
                </c:pt>
                <c:pt idx="3675">
                  <c:v>2336.4579766402057</c:v>
                </c:pt>
                <c:pt idx="3676">
                  <c:v>2336.795155332009</c:v>
                </c:pt>
                <c:pt idx="3677">
                  <c:v>2338.9107935680277</c:v>
                </c:pt>
                <c:pt idx="3678">
                  <c:v>2339.5834347789714</c:v>
                </c:pt>
                <c:pt idx="3679">
                  <c:v>2339.889081510526</c:v>
                </c:pt>
                <c:pt idx="3680">
                  <c:v>2339.9920229399831</c:v>
                </c:pt>
                <c:pt idx="3681">
                  <c:v>2340.3413036127658</c:v>
                </c:pt>
                <c:pt idx="3682">
                  <c:v>2340.5322647144658</c:v>
                </c:pt>
                <c:pt idx="3683">
                  <c:v>2341.2635763523376</c:v>
                </c:pt>
                <c:pt idx="3684">
                  <c:v>2341.7835204964758</c:v>
                </c:pt>
                <c:pt idx="3685">
                  <c:v>2343.2246600803264</c:v>
                </c:pt>
                <c:pt idx="3686">
                  <c:v>2343.4256774497189</c:v>
                </c:pt>
                <c:pt idx="3687">
                  <c:v>2344.2119835056437</c:v>
                </c:pt>
                <c:pt idx="3688">
                  <c:v>2344.3100596901968</c:v>
                </c:pt>
                <c:pt idx="3689">
                  <c:v>2345.0788708404652</c:v>
                </c:pt>
                <c:pt idx="3690">
                  <c:v>2345.6093976411885</c:v>
                </c:pt>
                <c:pt idx="3691">
                  <c:v>2345.6166759025782</c:v>
                </c:pt>
                <c:pt idx="3692">
                  <c:v>2346.4721399833325</c:v>
                </c:pt>
                <c:pt idx="3693">
                  <c:v>2347.2632177573978</c:v>
                </c:pt>
                <c:pt idx="3694">
                  <c:v>2347.5596472656616</c:v>
                </c:pt>
                <c:pt idx="3695">
                  <c:v>2347.6725573392014</c:v>
                </c:pt>
                <c:pt idx="3696">
                  <c:v>2348.5822664008756</c:v>
                </c:pt>
                <c:pt idx="3697">
                  <c:v>2349.3150456163567</c:v>
                </c:pt>
                <c:pt idx="3698">
                  <c:v>2349.3972760229808</c:v>
                </c:pt>
                <c:pt idx="3699">
                  <c:v>2349.5714522664348</c:v>
                </c:pt>
                <c:pt idx="3700">
                  <c:v>2349.691728820364</c:v>
                </c:pt>
                <c:pt idx="3701">
                  <c:v>2350.7024249245133</c:v>
                </c:pt>
                <c:pt idx="3702">
                  <c:v>2350.7948137836811</c:v>
                </c:pt>
                <c:pt idx="3703">
                  <c:v>2350.8749600150059</c:v>
                </c:pt>
                <c:pt idx="3704">
                  <c:v>2351.1669919650958</c:v>
                </c:pt>
                <c:pt idx="3705">
                  <c:v>2351.573598717021</c:v>
                </c:pt>
                <c:pt idx="3706">
                  <c:v>2351.6146017325318</c:v>
                </c:pt>
                <c:pt idx="3707">
                  <c:v>2351.9728585248231</c:v>
                </c:pt>
                <c:pt idx="3708">
                  <c:v>2352.1131999267254</c:v>
                </c:pt>
                <c:pt idx="3709">
                  <c:v>2352.796082683386</c:v>
                </c:pt>
                <c:pt idx="3710">
                  <c:v>2353.0801297761554</c:v>
                </c:pt>
                <c:pt idx="3711">
                  <c:v>2353.5284458448314</c:v>
                </c:pt>
                <c:pt idx="3712">
                  <c:v>2354.3967164538444</c:v>
                </c:pt>
                <c:pt idx="3713">
                  <c:v>2354.9058985836364</c:v>
                </c:pt>
                <c:pt idx="3714">
                  <c:v>2355.1996198547295</c:v>
                </c:pt>
                <c:pt idx="3715">
                  <c:v>2355.2681985613326</c:v>
                </c:pt>
                <c:pt idx="3716">
                  <c:v>2355.8140218192548</c:v>
                </c:pt>
                <c:pt idx="3717">
                  <c:v>2357.459961639559</c:v>
                </c:pt>
                <c:pt idx="3718">
                  <c:v>2357.7260563969794</c:v>
                </c:pt>
                <c:pt idx="3719">
                  <c:v>2357.7489850873935</c:v>
                </c:pt>
                <c:pt idx="3720">
                  <c:v>2358.4415633240915</c:v>
                </c:pt>
                <c:pt idx="3721">
                  <c:v>2358.8223114424036</c:v>
                </c:pt>
                <c:pt idx="3722">
                  <c:v>2359.5128747401941</c:v>
                </c:pt>
                <c:pt idx="3723">
                  <c:v>2360.6348994344025</c:v>
                </c:pt>
                <c:pt idx="3724">
                  <c:v>2362.3519870840737</c:v>
                </c:pt>
                <c:pt idx="3725">
                  <c:v>2362.9381002500595</c:v>
                </c:pt>
                <c:pt idx="3726">
                  <c:v>2363.2215260643989</c:v>
                </c:pt>
                <c:pt idx="3727">
                  <c:v>2363.3519565394818</c:v>
                </c:pt>
                <c:pt idx="3728">
                  <c:v>2364.3390405797309</c:v>
                </c:pt>
                <c:pt idx="3729">
                  <c:v>2364.4910959564986</c:v>
                </c:pt>
                <c:pt idx="3730">
                  <c:v>2364.8907947871212</c:v>
                </c:pt>
                <c:pt idx="3731">
                  <c:v>2365.4109400814068</c:v>
                </c:pt>
                <c:pt idx="3732">
                  <c:v>2366.5046444591462</c:v>
                </c:pt>
                <c:pt idx="3733">
                  <c:v>2367.245359464152</c:v>
                </c:pt>
                <c:pt idx="3734">
                  <c:v>2368.2433791840049</c:v>
                </c:pt>
                <c:pt idx="3735">
                  <c:v>2369.0418716196982</c:v>
                </c:pt>
                <c:pt idx="3736">
                  <c:v>2369.0948112862588</c:v>
                </c:pt>
                <c:pt idx="3737">
                  <c:v>2369.2960619223977</c:v>
                </c:pt>
                <c:pt idx="3738">
                  <c:v>2369.3768379208595</c:v>
                </c:pt>
                <c:pt idx="3739">
                  <c:v>2369.429394528921</c:v>
                </c:pt>
                <c:pt idx="3740">
                  <c:v>2369.7069217547814</c:v>
                </c:pt>
                <c:pt idx="3741">
                  <c:v>2369.9885766775624</c:v>
                </c:pt>
                <c:pt idx="3742">
                  <c:v>2370.3211945052026</c:v>
                </c:pt>
                <c:pt idx="3743">
                  <c:v>2370.9598991895691</c:v>
                </c:pt>
                <c:pt idx="3744">
                  <c:v>2371.0807138341061</c:v>
                </c:pt>
                <c:pt idx="3745">
                  <c:v>2371.4641125676517</c:v>
                </c:pt>
                <c:pt idx="3746">
                  <c:v>2371.8164596702009</c:v>
                </c:pt>
                <c:pt idx="3747">
                  <c:v>2372.6644486437744</c:v>
                </c:pt>
                <c:pt idx="3748">
                  <c:v>2373.937086774602</c:v>
                </c:pt>
                <c:pt idx="3749">
                  <c:v>2374.7817037659861</c:v>
                </c:pt>
                <c:pt idx="3750">
                  <c:v>2374.9364748053686</c:v>
                </c:pt>
                <c:pt idx="3751">
                  <c:v>2377.0067568965114</c:v>
                </c:pt>
                <c:pt idx="3752">
                  <c:v>2377.4018995511942</c:v>
                </c:pt>
                <c:pt idx="3753">
                  <c:v>2377.4189833005876</c:v>
                </c:pt>
                <c:pt idx="3754">
                  <c:v>2377.7818133369401</c:v>
                </c:pt>
                <c:pt idx="3755">
                  <c:v>2377.9196222373739</c:v>
                </c:pt>
                <c:pt idx="3756">
                  <c:v>2378.158282681783</c:v>
                </c:pt>
                <c:pt idx="3757">
                  <c:v>2378.6420281485007</c:v>
                </c:pt>
                <c:pt idx="3758">
                  <c:v>2378.7549660391123</c:v>
                </c:pt>
                <c:pt idx="3759">
                  <c:v>2379.563024351728</c:v>
                </c:pt>
                <c:pt idx="3760">
                  <c:v>2379.9229938734552</c:v>
                </c:pt>
                <c:pt idx="3761">
                  <c:v>2380.0917675406072</c:v>
                </c:pt>
                <c:pt idx="3762">
                  <c:v>2380.4589361997623</c:v>
                </c:pt>
                <c:pt idx="3763">
                  <c:v>2380.6274894509806</c:v>
                </c:pt>
                <c:pt idx="3764">
                  <c:v>2380.8012045283376</c:v>
                </c:pt>
                <c:pt idx="3765">
                  <c:v>2380.9218418614073</c:v>
                </c:pt>
                <c:pt idx="3766">
                  <c:v>2381.048946002129</c:v>
                </c:pt>
                <c:pt idx="3767">
                  <c:v>2381.8064014475876</c:v>
                </c:pt>
                <c:pt idx="3768">
                  <c:v>2382.0165212524244</c:v>
                </c:pt>
                <c:pt idx="3769">
                  <c:v>2383.8160387342705</c:v>
                </c:pt>
                <c:pt idx="3770">
                  <c:v>2385.3140450029005</c:v>
                </c:pt>
                <c:pt idx="3771">
                  <c:v>2387.1577786283087</c:v>
                </c:pt>
                <c:pt idx="3772">
                  <c:v>2387.3060285306383</c:v>
                </c:pt>
                <c:pt idx="3773">
                  <c:v>2387.329538366148</c:v>
                </c:pt>
                <c:pt idx="3774">
                  <c:v>2387.4480319512168</c:v>
                </c:pt>
                <c:pt idx="3775">
                  <c:v>2388.9301051467519</c:v>
                </c:pt>
                <c:pt idx="3776">
                  <c:v>2389.5273347954735</c:v>
                </c:pt>
                <c:pt idx="3777">
                  <c:v>2390.054926879202</c:v>
                </c:pt>
                <c:pt idx="3778">
                  <c:v>2390.0752436596758</c:v>
                </c:pt>
                <c:pt idx="3779">
                  <c:v>2391.5936955832822</c:v>
                </c:pt>
                <c:pt idx="3780">
                  <c:v>2391.6869509250464</c:v>
                </c:pt>
                <c:pt idx="3781">
                  <c:v>2393.1993815449241</c:v>
                </c:pt>
                <c:pt idx="3782">
                  <c:v>2393.2817062197355</c:v>
                </c:pt>
                <c:pt idx="3783">
                  <c:v>2393.4190231525135</c:v>
                </c:pt>
                <c:pt idx="3784">
                  <c:v>2394.2723369821088</c:v>
                </c:pt>
                <c:pt idx="3785">
                  <c:v>2394.857494270278</c:v>
                </c:pt>
                <c:pt idx="3786">
                  <c:v>2394.989192145973</c:v>
                </c:pt>
                <c:pt idx="3787">
                  <c:v>2395.3208503429578</c:v>
                </c:pt>
                <c:pt idx="3788">
                  <c:v>2395.4484749987114</c:v>
                </c:pt>
                <c:pt idx="3789">
                  <c:v>2395.8778162137241</c:v>
                </c:pt>
                <c:pt idx="3790">
                  <c:v>2396.1923426359008</c:v>
                </c:pt>
                <c:pt idx="3791">
                  <c:v>2397.0609726590137</c:v>
                </c:pt>
                <c:pt idx="3792">
                  <c:v>2397.0830325617408</c:v>
                </c:pt>
                <c:pt idx="3793">
                  <c:v>2397.8028040126592</c:v>
                </c:pt>
                <c:pt idx="3794">
                  <c:v>2400.4476043966697</c:v>
                </c:pt>
                <c:pt idx="3795">
                  <c:v>2400.7868443672905</c:v>
                </c:pt>
                <c:pt idx="3796">
                  <c:v>2400.98614889698</c:v>
                </c:pt>
                <c:pt idx="3797">
                  <c:v>2401.1978553877652</c:v>
                </c:pt>
                <c:pt idx="3798">
                  <c:v>2401.7630821865805</c:v>
                </c:pt>
                <c:pt idx="3799">
                  <c:v>2402.3731533563605</c:v>
                </c:pt>
                <c:pt idx="3800">
                  <c:v>2403.1568502335467</c:v>
                </c:pt>
                <c:pt idx="3801">
                  <c:v>2403.7115025423645</c:v>
                </c:pt>
                <c:pt idx="3802">
                  <c:v>2403.8902057465912</c:v>
                </c:pt>
                <c:pt idx="3803">
                  <c:v>2404.1353500817349</c:v>
                </c:pt>
                <c:pt idx="3804">
                  <c:v>2405.6896925553137</c:v>
                </c:pt>
                <c:pt idx="3805">
                  <c:v>2405.8260884158099</c:v>
                </c:pt>
                <c:pt idx="3806">
                  <c:v>2407.2152629536449</c:v>
                </c:pt>
                <c:pt idx="3807">
                  <c:v>2407.3691721594041</c:v>
                </c:pt>
                <c:pt idx="3808">
                  <c:v>2408.3241582599094</c:v>
                </c:pt>
                <c:pt idx="3809">
                  <c:v>2408.3707643791568</c:v>
                </c:pt>
                <c:pt idx="3810">
                  <c:v>2408.6951551428265</c:v>
                </c:pt>
                <c:pt idx="3811">
                  <c:v>2409.0156038629648</c:v>
                </c:pt>
                <c:pt idx="3812">
                  <c:v>2409.0718078908267</c:v>
                </c:pt>
                <c:pt idx="3813">
                  <c:v>2409.7605030241502</c:v>
                </c:pt>
                <c:pt idx="3814">
                  <c:v>2410.0885651053268</c:v>
                </c:pt>
                <c:pt idx="3815">
                  <c:v>2410.5846470090419</c:v>
                </c:pt>
                <c:pt idx="3816">
                  <c:v>2410.9892600754501</c:v>
                </c:pt>
                <c:pt idx="3817">
                  <c:v>2411.1910840599303</c:v>
                </c:pt>
                <c:pt idx="3818">
                  <c:v>2411.2326449551347</c:v>
                </c:pt>
                <c:pt idx="3819">
                  <c:v>2412.3011935851209</c:v>
                </c:pt>
                <c:pt idx="3820">
                  <c:v>2412.3814055862586</c:v>
                </c:pt>
                <c:pt idx="3821">
                  <c:v>2413.2021763594621</c:v>
                </c:pt>
                <c:pt idx="3822">
                  <c:v>2413.9693315569257</c:v>
                </c:pt>
                <c:pt idx="3823">
                  <c:v>2414.5656411944074</c:v>
                </c:pt>
                <c:pt idx="3824">
                  <c:v>2416.9401455684529</c:v>
                </c:pt>
                <c:pt idx="3825">
                  <c:v>2416.9518358300757</c:v>
                </c:pt>
                <c:pt idx="3826">
                  <c:v>2417.4050507394804</c:v>
                </c:pt>
                <c:pt idx="3827">
                  <c:v>2417.5072472090942</c:v>
                </c:pt>
                <c:pt idx="3828">
                  <c:v>2417.7208404277371</c:v>
                </c:pt>
                <c:pt idx="3829">
                  <c:v>2418.6653889533336</c:v>
                </c:pt>
                <c:pt idx="3830">
                  <c:v>2419.9013175956716</c:v>
                </c:pt>
                <c:pt idx="3831">
                  <c:v>2419.9730965231847</c:v>
                </c:pt>
                <c:pt idx="3832">
                  <c:v>2420.0180331129905</c:v>
                </c:pt>
                <c:pt idx="3833">
                  <c:v>2420.1667189369618</c:v>
                </c:pt>
                <c:pt idx="3834">
                  <c:v>2420.680556164034</c:v>
                </c:pt>
                <c:pt idx="3835">
                  <c:v>2423.7457472103524</c:v>
                </c:pt>
                <c:pt idx="3836">
                  <c:v>2424.7598267193844</c:v>
                </c:pt>
                <c:pt idx="3837">
                  <c:v>2424.9616299430309</c:v>
                </c:pt>
                <c:pt idx="3838">
                  <c:v>2425.4294762487352</c:v>
                </c:pt>
                <c:pt idx="3839">
                  <c:v>2425.7761851502983</c:v>
                </c:pt>
                <c:pt idx="3840">
                  <c:v>2426.1457301015398</c:v>
                </c:pt>
                <c:pt idx="3841">
                  <c:v>2426.2658820304459</c:v>
                </c:pt>
                <c:pt idx="3842">
                  <c:v>2426.793561383909</c:v>
                </c:pt>
                <c:pt idx="3843">
                  <c:v>2427.2544470084886</c:v>
                </c:pt>
                <c:pt idx="3844">
                  <c:v>2428.0569994530106</c:v>
                </c:pt>
                <c:pt idx="3845">
                  <c:v>2428.0716869219268</c:v>
                </c:pt>
                <c:pt idx="3846">
                  <c:v>2428.6052382257731</c:v>
                </c:pt>
                <c:pt idx="3847">
                  <c:v>2428.8995981182998</c:v>
                </c:pt>
                <c:pt idx="3848">
                  <c:v>2429.0152913479815</c:v>
                </c:pt>
                <c:pt idx="3849">
                  <c:v>2429.3879381782608</c:v>
                </c:pt>
                <c:pt idx="3850">
                  <c:v>2429.5255740139273</c:v>
                </c:pt>
                <c:pt idx="3851">
                  <c:v>2429.9839502135037</c:v>
                </c:pt>
                <c:pt idx="3852">
                  <c:v>2430.8205334691811</c:v>
                </c:pt>
                <c:pt idx="3853">
                  <c:v>2431.1015367188702</c:v>
                </c:pt>
                <c:pt idx="3854">
                  <c:v>2432.0287178240087</c:v>
                </c:pt>
                <c:pt idx="3855">
                  <c:v>2432.1564804966802</c:v>
                </c:pt>
                <c:pt idx="3856">
                  <c:v>2433.2059783288041</c:v>
                </c:pt>
                <c:pt idx="3857">
                  <c:v>2433.2512636939409</c:v>
                </c:pt>
                <c:pt idx="3858">
                  <c:v>2433.4707039853602</c:v>
                </c:pt>
                <c:pt idx="3859">
                  <c:v>2433.6756186780894</c:v>
                </c:pt>
                <c:pt idx="3860">
                  <c:v>2434.778364770973</c:v>
                </c:pt>
                <c:pt idx="3861">
                  <c:v>2434.8509409546496</c:v>
                </c:pt>
                <c:pt idx="3862">
                  <c:v>2435.4546429520487</c:v>
                </c:pt>
                <c:pt idx="3863">
                  <c:v>2435.5837407573981</c:v>
                </c:pt>
                <c:pt idx="3864">
                  <c:v>2435.9759540677151</c:v>
                </c:pt>
                <c:pt idx="3865">
                  <c:v>2436.1339446059283</c:v>
                </c:pt>
                <c:pt idx="3866">
                  <c:v>2436.5974996043515</c:v>
                </c:pt>
                <c:pt idx="3867">
                  <c:v>2436.7877532913917</c:v>
                </c:pt>
                <c:pt idx="3868">
                  <c:v>2437.2604052105635</c:v>
                </c:pt>
                <c:pt idx="3869">
                  <c:v>2437.7041556299719</c:v>
                </c:pt>
                <c:pt idx="3870">
                  <c:v>2438.9034684481303</c:v>
                </c:pt>
                <c:pt idx="3871">
                  <c:v>2440.0090380064757</c:v>
                </c:pt>
                <c:pt idx="3872">
                  <c:v>2440.200120233756</c:v>
                </c:pt>
                <c:pt idx="3873">
                  <c:v>2441.2886706184363</c:v>
                </c:pt>
                <c:pt idx="3874">
                  <c:v>2441.4045379273775</c:v>
                </c:pt>
                <c:pt idx="3875">
                  <c:v>2441.5147015813454</c:v>
                </c:pt>
                <c:pt idx="3876">
                  <c:v>2441.8556529213201</c:v>
                </c:pt>
                <c:pt idx="3877">
                  <c:v>2442.3811316485626</c:v>
                </c:pt>
                <c:pt idx="3878">
                  <c:v>2443.5979412163833</c:v>
                </c:pt>
                <c:pt idx="3879">
                  <c:v>2444.4573237575078</c:v>
                </c:pt>
                <c:pt idx="3880">
                  <c:v>2444.7896350392639</c:v>
                </c:pt>
                <c:pt idx="3881">
                  <c:v>2445.6598526517864</c:v>
                </c:pt>
                <c:pt idx="3882">
                  <c:v>2445.6608400247187</c:v>
                </c:pt>
                <c:pt idx="3883">
                  <c:v>2445.6828663708748</c:v>
                </c:pt>
                <c:pt idx="3884">
                  <c:v>2446.4246070663376</c:v>
                </c:pt>
                <c:pt idx="3885">
                  <c:v>2446.6216960339007</c:v>
                </c:pt>
                <c:pt idx="3886">
                  <c:v>2447.8763299830243</c:v>
                </c:pt>
                <c:pt idx="3887">
                  <c:v>2448.0929600412001</c:v>
                </c:pt>
                <c:pt idx="3888">
                  <c:v>2449.041380251856</c:v>
                </c:pt>
                <c:pt idx="3889">
                  <c:v>2449.1758805636855</c:v>
                </c:pt>
                <c:pt idx="3890">
                  <c:v>2450.3108169754942</c:v>
                </c:pt>
                <c:pt idx="3891">
                  <c:v>2450.5873096278538</c:v>
                </c:pt>
                <c:pt idx="3892">
                  <c:v>2451.5114793315824</c:v>
                </c:pt>
                <c:pt idx="3893">
                  <c:v>2451.7534561013599</c:v>
                </c:pt>
                <c:pt idx="3894">
                  <c:v>2453.0767887746842</c:v>
                </c:pt>
                <c:pt idx="3895">
                  <c:v>2454.5515369629484</c:v>
                </c:pt>
                <c:pt idx="3896">
                  <c:v>2455.710161400797</c:v>
                </c:pt>
                <c:pt idx="3897">
                  <c:v>2456.5365912924481</c:v>
                </c:pt>
                <c:pt idx="3898">
                  <c:v>2457.8219579129163</c:v>
                </c:pt>
                <c:pt idx="3899">
                  <c:v>2459.1141042853887</c:v>
                </c:pt>
                <c:pt idx="3900">
                  <c:v>2459.2835546275928</c:v>
                </c:pt>
                <c:pt idx="3901">
                  <c:v>2459.7095809113816</c:v>
                </c:pt>
                <c:pt idx="3902">
                  <c:v>2459.7366535272104</c:v>
                </c:pt>
                <c:pt idx="3903">
                  <c:v>2460.7267086994307</c:v>
                </c:pt>
                <c:pt idx="3904">
                  <c:v>2464.9944987110393</c:v>
                </c:pt>
                <c:pt idx="3905">
                  <c:v>2465.6707854663455</c:v>
                </c:pt>
                <c:pt idx="3906">
                  <c:v>2466.0100682728116</c:v>
                </c:pt>
                <c:pt idx="3907">
                  <c:v>2467.8516423128094</c:v>
                </c:pt>
                <c:pt idx="3908">
                  <c:v>2467.8634408818853</c:v>
                </c:pt>
                <c:pt idx="3909">
                  <c:v>2468.1494049163375</c:v>
                </c:pt>
                <c:pt idx="3910">
                  <c:v>2468.258945435673</c:v>
                </c:pt>
                <c:pt idx="3911">
                  <c:v>2468.2707600409285</c:v>
                </c:pt>
                <c:pt idx="3912">
                  <c:v>2468.3551200990769</c:v>
                </c:pt>
                <c:pt idx="3913">
                  <c:v>2468.7806598291863</c:v>
                </c:pt>
                <c:pt idx="3914">
                  <c:v>2469.0337461922936</c:v>
                </c:pt>
                <c:pt idx="3915">
                  <c:v>2469.0553295553127</c:v>
                </c:pt>
                <c:pt idx="3916">
                  <c:v>2469.0922288250567</c:v>
                </c:pt>
                <c:pt idx="3917">
                  <c:v>2469.1408347384186</c:v>
                </c:pt>
                <c:pt idx="3918">
                  <c:v>2469.4060562098221</c:v>
                </c:pt>
                <c:pt idx="3919">
                  <c:v>2470.3455875056952</c:v>
                </c:pt>
                <c:pt idx="3920">
                  <c:v>2471.634401687128</c:v>
                </c:pt>
                <c:pt idx="3921">
                  <c:v>2471.6923126121892</c:v>
                </c:pt>
                <c:pt idx="3922">
                  <c:v>2472.1036004310408</c:v>
                </c:pt>
                <c:pt idx="3923">
                  <c:v>2472.5052603127388</c:v>
                </c:pt>
                <c:pt idx="3924">
                  <c:v>2472.6191929743618</c:v>
                </c:pt>
                <c:pt idx="3925">
                  <c:v>2474.229944901841</c:v>
                </c:pt>
                <c:pt idx="3926">
                  <c:v>2476.4130109025846</c:v>
                </c:pt>
                <c:pt idx="3927">
                  <c:v>2476.9010116530335</c:v>
                </c:pt>
                <c:pt idx="3928">
                  <c:v>2477.0913025029622</c:v>
                </c:pt>
                <c:pt idx="3929">
                  <c:v>2477.6469702755803</c:v>
                </c:pt>
                <c:pt idx="3930">
                  <c:v>2478.2068305799748</c:v>
                </c:pt>
                <c:pt idx="3931">
                  <c:v>2478.7996695303045</c:v>
                </c:pt>
                <c:pt idx="3932">
                  <c:v>2478.9918949726525</c:v>
                </c:pt>
                <c:pt idx="3933">
                  <c:v>2479.1287566972333</c:v>
                </c:pt>
                <c:pt idx="3934">
                  <c:v>2479.6984923445143</c:v>
                </c:pt>
                <c:pt idx="3935">
                  <c:v>2479.7275863703526</c:v>
                </c:pt>
                <c:pt idx="3936">
                  <c:v>2480.39484054887</c:v>
                </c:pt>
                <c:pt idx="3937">
                  <c:v>2481.0786131258919</c:v>
                </c:pt>
                <c:pt idx="3938">
                  <c:v>2481.4425941745794</c:v>
                </c:pt>
                <c:pt idx="3939">
                  <c:v>2482.3174808021486</c:v>
                </c:pt>
                <c:pt idx="3940">
                  <c:v>2482.4831097088354</c:v>
                </c:pt>
                <c:pt idx="3941">
                  <c:v>2483.0917940122963</c:v>
                </c:pt>
                <c:pt idx="3942">
                  <c:v>2483.166386779405</c:v>
                </c:pt>
                <c:pt idx="3943">
                  <c:v>2483.2986966841363</c:v>
                </c:pt>
                <c:pt idx="3944">
                  <c:v>2483.7971089098592</c:v>
                </c:pt>
                <c:pt idx="3945">
                  <c:v>2484.6106341749673</c:v>
                </c:pt>
                <c:pt idx="3946">
                  <c:v>2484.9376468200553</c:v>
                </c:pt>
                <c:pt idx="3947">
                  <c:v>2485.2699519545786</c:v>
                </c:pt>
                <c:pt idx="3948">
                  <c:v>2485.8401589548685</c:v>
                </c:pt>
                <c:pt idx="3949">
                  <c:v>2486.3860342689568</c:v>
                </c:pt>
                <c:pt idx="3950">
                  <c:v>2487.0644274408842</c:v>
                </c:pt>
                <c:pt idx="3951">
                  <c:v>2487.1852122279597</c:v>
                </c:pt>
                <c:pt idx="3952">
                  <c:v>2487.1864217299863</c:v>
                </c:pt>
                <c:pt idx="3953">
                  <c:v>2487.6000510141803</c:v>
                </c:pt>
                <c:pt idx="3954">
                  <c:v>2487.703075875268</c:v>
                </c:pt>
                <c:pt idx="3955">
                  <c:v>2488.8892176400695</c:v>
                </c:pt>
                <c:pt idx="3956">
                  <c:v>2489.6690690818978</c:v>
                </c:pt>
                <c:pt idx="3957">
                  <c:v>2489.7689391037802</c:v>
                </c:pt>
                <c:pt idx="3958">
                  <c:v>2490.8224662239336</c:v>
                </c:pt>
                <c:pt idx="3959">
                  <c:v>2491.9647042073102</c:v>
                </c:pt>
                <c:pt idx="3960">
                  <c:v>2492.3532076889005</c:v>
                </c:pt>
                <c:pt idx="3961">
                  <c:v>2492.5300858263618</c:v>
                </c:pt>
                <c:pt idx="3962">
                  <c:v>2493.4163626135978</c:v>
                </c:pt>
                <c:pt idx="3963">
                  <c:v>2493.9093297198015</c:v>
                </c:pt>
                <c:pt idx="3964">
                  <c:v>2494.6938747145905</c:v>
                </c:pt>
                <c:pt idx="3965">
                  <c:v>2495.3938333890237</c:v>
                </c:pt>
                <c:pt idx="3966">
                  <c:v>2495.4282734216595</c:v>
                </c:pt>
                <c:pt idx="3967">
                  <c:v>2495.7248987065614</c:v>
                </c:pt>
                <c:pt idx="3968">
                  <c:v>2496.4427027492638</c:v>
                </c:pt>
                <c:pt idx="3969">
                  <c:v>2496.501669735866</c:v>
                </c:pt>
                <c:pt idx="3970">
                  <c:v>2496.703082829139</c:v>
                </c:pt>
                <c:pt idx="3971">
                  <c:v>2497.5601140079434</c:v>
                </c:pt>
                <c:pt idx="3972">
                  <c:v>2498.3392014229976</c:v>
                </c:pt>
                <c:pt idx="3973">
                  <c:v>2498.6752552986509</c:v>
                </c:pt>
                <c:pt idx="3974">
                  <c:v>2499.5333468598146</c:v>
                </c:pt>
                <c:pt idx="3975">
                  <c:v>2500.1604034692991</c:v>
                </c:pt>
                <c:pt idx="3976">
                  <c:v>2500.4787647558132</c:v>
                </c:pt>
                <c:pt idx="3977">
                  <c:v>2501.2473068809613</c:v>
                </c:pt>
                <c:pt idx="3978">
                  <c:v>2501.8840097069351</c:v>
                </c:pt>
                <c:pt idx="3979">
                  <c:v>2503.0225907808508</c:v>
                </c:pt>
                <c:pt idx="3980">
                  <c:v>2503.5510582174102</c:v>
                </c:pt>
                <c:pt idx="3981">
                  <c:v>2504.7088404013502</c:v>
                </c:pt>
                <c:pt idx="3982">
                  <c:v>2505.957307037861</c:v>
                </c:pt>
                <c:pt idx="3983">
                  <c:v>2506.2208135123255</c:v>
                </c:pt>
                <c:pt idx="3984">
                  <c:v>2510.2659213718853</c:v>
                </c:pt>
                <c:pt idx="3985">
                  <c:v>2510.6647769420342</c:v>
                </c:pt>
                <c:pt idx="3986">
                  <c:v>2511.0586820428398</c:v>
                </c:pt>
                <c:pt idx="3987">
                  <c:v>2512.6868211882484</c:v>
                </c:pt>
                <c:pt idx="3988">
                  <c:v>2512.8192153039381</c:v>
                </c:pt>
                <c:pt idx="3989">
                  <c:v>2512.9550210221387</c:v>
                </c:pt>
                <c:pt idx="3990">
                  <c:v>2513.3340580155873</c:v>
                </c:pt>
                <c:pt idx="3991">
                  <c:v>2513.5879441942161</c:v>
                </c:pt>
                <c:pt idx="3992">
                  <c:v>2513.6935927752129</c:v>
                </c:pt>
                <c:pt idx="3993">
                  <c:v>2513.7967731652097</c:v>
                </c:pt>
                <c:pt idx="3994">
                  <c:v>2514.780625216159</c:v>
                </c:pt>
                <c:pt idx="3995">
                  <c:v>2514.8137818636023</c:v>
                </c:pt>
                <c:pt idx="3996">
                  <c:v>2515.4368863698728</c:v>
                </c:pt>
                <c:pt idx="3997">
                  <c:v>2515.7356352410734</c:v>
                </c:pt>
                <c:pt idx="3998">
                  <c:v>2516.1374306843536</c:v>
                </c:pt>
                <c:pt idx="3999">
                  <c:v>2516.6270446223152</c:v>
                </c:pt>
                <c:pt idx="4000">
                  <c:v>2518.2891544459544</c:v>
                </c:pt>
                <c:pt idx="4001">
                  <c:v>2518.6949585338007</c:v>
                </c:pt>
                <c:pt idx="4002">
                  <c:v>2520.0898820324019</c:v>
                </c:pt>
                <c:pt idx="4003">
                  <c:v>2520.3006490011758</c:v>
                </c:pt>
                <c:pt idx="4004">
                  <c:v>2522.4057197195671</c:v>
                </c:pt>
                <c:pt idx="4005">
                  <c:v>2522.7189989271592</c:v>
                </c:pt>
                <c:pt idx="4006">
                  <c:v>2522.7302604941324</c:v>
                </c:pt>
                <c:pt idx="4007">
                  <c:v>2523.0171411129231</c:v>
                </c:pt>
                <c:pt idx="4008">
                  <c:v>2524.0450686352942</c:v>
                </c:pt>
                <c:pt idx="4009">
                  <c:v>2525.1249948996829</c:v>
                </c:pt>
                <c:pt idx="4010">
                  <c:v>2525.37224680486</c:v>
                </c:pt>
                <c:pt idx="4011">
                  <c:v>2525.8668132975527</c:v>
                </c:pt>
                <c:pt idx="4012">
                  <c:v>2526.9154370013621</c:v>
                </c:pt>
                <c:pt idx="4013">
                  <c:v>2527.0098749180052</c:v>
                </c:pt>
                <c:pt idx="4014">
                  <c:v>2528.6450791857606</c:v>
                </c:pt>
                <c:pt idx="4015">
                  <c:v>2528.8393407510521</c:v>
                </c:pt>
                <c:pt idx="4016">
                  <c:v>2529.437768324211</c:v>
                </c:pt>
                <c:pt idx="4017">
                  <c:v>2530.2954847628407</c:v>
                </c:pt>
                <c:pt idx="4018">
                  <c:v>2531.6371573453016</c:v>
                </c:pt>
                <c:pt idx="4019">
                  <c:v>2534.0849276313711</c:v>
                </c:pt>
                <c:pt idx="4020">
                  <c:v>2535.0785200829123</c:v>
                </c:pt>
                <c:pt idx="4021">
                  <c:v>2535.3567507412608</c:v>
                </c:pt>
                <c:pt idx="4022">
                  <c:v>2535.4440606421285</c:v>
                </c:pt>
                <c:pt idx="4023">
                  <c:v>2535.8914918957962</c:v>
                </c:pt>
                <c:pt idx="4024">
                  <c:v>2536.0749300336665</c:v>
                </c:pt>
                <c:pt idx="4025">
                  <c:v>2536.1960489265421</c:v>
                </c:pt>
                <c:pt idx="4026">
                  <c:v>2536.3659065256415</c:v>
                </c:pt>
                <c:pt idx="4027">
                  <c:v>2536.6094354496636</c:v>
                </c:pt>
                <c:pt idx="4028">
                  <c:v>2536.7343119343986</c:v>
                </c:pt>
                <c:pt idx="4029">
                  <c:v>2537.4286930335038</c:v>
                </c:pt>
                <c:pt idx="4030">
                  <c:v>2537.4891620271337</c:v>
                </c:pt>
                <c:pt idx="4031">
                  <c:v>2537.8085446327186</c:v>
                </c:pt>
                <c:pt idx="4032">
                  <c:v>2537.8102553149311</c:v>
                </c:pt>
                <c:pt idx="4033">
                  <c:v>2538.6628600179356</c:v>
                </c:pt>
                <c:pt idx="4034">
                  <c:v>2538.9539865430597</c:v>
                </c:pt>
                <c:pt idx="4035">
                  <c:v>2539.4596303726557</c:v>
                </c:pt>
                <c:pt idx="4036">
                  <c:v>2539.5551537935316</c:v>
                </c:pt>
                <c:pt idx="4037">
                  <c:v>2540.0243289492173</c:v>
                </c:pt>
                <c:pt idx="4038">
                  <c:v>2540.103446865709</c:v>
                </c:pt>
                <c:pt idx="4039">
                  <c:v>2540.5300702929762</c:v>
                </c:pt>
                <c:pt idx="4040">
                  <c:v>2541.1872497429431</c:v>
                </c:pt>
                <c:pt idx="4041">
                  <c:v>2541.3606457573678</c:v>
                </c:pt>
                <c:pt idx="4042">
                  <c:v>2542.4518734695339</c:v>
                </c:pt>
                <c:pt idx="4043">
                  <c:v>2542.5949386275606</c:v>
                </c:pt>
                <c:pt idx="4044">
                  <c:v>2542.7624670292553</c:v>
                </c:pt>
                <c:pt idx="4045">
                  <c:v>2542.9330869750211</c:v>
                </c:pt>
                <c:pt idx="4046">
                  <c:v>2544.589322118858</c:v>
                </c:pt>
                <c:pt idx="4047">
                  <c:v>2546.5375664992953</c:v>
                </c:pt>
                <c:pt idx="4048">
                  <c:v>2548.3032218332119</c:v>
                </c:pt>
                <c:pt idx="4049">
                  <c:v>2548.8893798683766</c:v>
                </c:pt>
                <c:pt idx="4050">
                  <c:v>2548.9056378588903</c:v>
                </c:pt>
                <c:pt idx="4051">
                  <c:v>2548.9702460112167</c:v>
                </c:pt>
                <c:pt idx="4052">
                  <c:v>2549.4104603019059</c:v>
                </c:pt>
                <c:pt idx="4053">
                  <c:v>2549.707060998735</c:v>
                </c:pt>
                <c:pt idx="4054">
                  <c:v>2551.6048080201745</c:v>
                </c:pt>
                <c:pt idx="4055">
                  <c:v>2551.9618387753271</c:v>
                </c:pt>
                <c:pt idx="4056">
                  <c:v>2552.6207408054888</c:v>
                </c:pt>
                <c:pt idx="4057">
                  <c:v>2552.7919857023371</c:v>
                </c:pt>
                <c:pt idx="4058">
                  <c:v>2555.9257689112073</c:v>
                </c:pt>
                <c:pt idx="4059">
                  <c:v>2556.119218210968</c:v>
                </c:pt>
                <c:pt idx="4060">
                  <c:v>2556.3616771546622</c:v>
                </c:pt>
                <c:pt idx="4061">
                  <c:v>2556.9465130038352</c:v>
                </c:pt>
                <c:pt idx="4062">
                  <c:v>2557.7654807829203</c:v>
                </c:pt>
                <c:pt idx="4063">
                  <c:v>2557.8762743746738</c:v>
                </c:pt>
                <c:pt idx="4064">
                  <c:v>2558.3644507104764</c:v>
                </c:pt>
                <c:pt idx="4065">
                  <c:v>2559.0131923374884</c:v>
                </c:pt>
                <c:pt idx="4066">
                  <c:v>2559.404835645566</c:v>
                </c:pt>
                <c:pt idx="4067">
                  <c:v>2559.4262271082753</c:v>
                </c:pt>
                <c:pt idx="4068">
                  <c:v>2559.7556067749556</c:v>
                </c:pt>
                <c:pt idx="4069">
                  <c:v>2559.9641281575168</c:v>
                </c:pt>
                <c:pt idx="4070">
                  <c:v>2560.2423126672074</c:v>
                </c:pt>
                <c:pt idx="4071">
                  <c:v>2560.3384075191243</c:v>
                </c:pt>
                <c:pt idx="4072">
                  <c:v>2561.222850917804</c:v>
                </c:pt>
                <c:pt idx="4073">
                  <c:v>2561.8674109384392</c:v>
                </c:pt>
                <c:pt idx="4074">
                  <c:v>2562.189529193618</c:v>
                </c:pt>
                <c:pt idx="4075">
                  <c:v>2563.0839540027901</c:v>
                </c:pt>
                <c:pt idx="4076">
                  <c:v>2563.3240003776482</c:v>
                </c:pt>
                <c:pt idx="4077">
                  <c:v>2563.5693328977195</c:v>
                </c:pt>
                <c:pt idx="4078">
                  <c:v>2563.7418811281332</c:v>
                </c:pt>
                <c:pt idx="4079">
                  <c:v>2565.8993277157206</c:v>
                </c:pt>
                <c:pt idx="4080">
                  <c:v>2567.0432021024299</c:v>
                </c:pt>
                <c:pt idx="4081">
                  <c:v>2567.0935323658687</c:v>
                </c:pt>
                <c:pt idx="4082">
                  <c:v>2569.2025603063321</c:v>
                </c:pt>
                <c:pt idx="4083">
                  <c:v>2569.3572037047488</c:v>
                </c:pt>
                <c:pt idx="4084">
                  <c:v>2569.4264159520899</c:v>
                </c:pt>
                <c:pt idx="4085">
                  <c:v>2569.5470143748735</c:v>
                </c:pt>
                <c:pt idx="4086">
                  <c:v>2569.5739753202251</c:v>
                </c:pt>
                <c:pt idx="4087">
                  <c:v>2569.5943306251738</c:v>
                </c:pt>
                <c:pt idx="4088">
                  <c:v>2569.8376647050973</c:v>
                </c:pt>
                <c:pt idx="4089">
                  <c:v>2570.082686262851</c:v>
                </c:pt>
                <c:pt idx="4090">
                  <c:v>2570.5789081986586</c:v>
                </c:pt>
                <c:pt idx="4091">
                  <c:v>2570.8002918857565</c:v>
                </c:pt>
                <c:pt idx="4092">
                  <c:v>2571.1910196040772</c:v>
                </c:pt>
                <c:pt idx="4093">
                  <c:v>2571.6674523505917</c:v>
                </c:pt>
                <c:pt idx="4094">
                  <c:v>2571.6815637458294</c:v>
                </c:pt>
                <c:pt idx="4095">
                  <c:v>2572.1708939940236</c:v>
                </c:pt>
                <c:pt idx="4096">
                  <c:v>2572.9289648864233</c:v>
                </c:pt>
                <c:pt idx="4097">
                  <c:v>2574.1415231077317</c:v>
                </c:pt>
                <c:pt idx="4098">
                  <c:v>2574.2349710907674</c:v>
                </c:pt>
                <c:pt idx="4099">
                  <c:v>2576.0154011650666</c:v>
                </c:pt>
                <c:pt idx="4100">
                  <c:v>2577.6351855596404</c:v>
                </c:pt>
                <c:pt idx="4101">
                  <c:v>2578.9512232350335</c:v>
                </c:pt>
                <c:pt idx="4102">
                  <c:v>2582.5123694226186</c:v>
                </c:pt>
                <c:pt idx="4103">
                  <c:v>2583.8399171316996</c:v>
                </c:pt>
                <c:pt idx="4104">
                  <c:v>2584.6368345635019</c:v>
                </c:pt>
                <c:pt idx="4105">
                  <c:v>2584.763288314085</c:v>
                </c:pt>
                <c:pt idx="4106">
                  <c:v>2585.0677637222925</c:v>
                </c:pt>
                <c:pt idx="4107">
                  <c:v>2587.6724471697453</c:v>
                </c:pt>
                <c:pt idx="4108">
                  <c:v>2589.5305697512758</c:v>
                </c:pt>
                <c:pt idx="4109">
                  <c:v>2590.2143794862513</c:v>
                </c:pt>
                <c:pt idx="4110">
                  <c:v>2590.3939140713355</c:v>
                </c:pt>
                <c:pt idx="4111">
                  <c:v>2592.1026598663939</c:v>
                </c:pt>
                <c:pt idx="4112">
                  <c:v>2592.1267777892754</c:v>
                </c:pt>
                <c:pt idx="4113">
                  <c:v>2592.4373531388374</c:v>
                </c:pt>
                <c:pt idx="4114">
                  <c:v>2593.0361416807918</c:v>
                </c:pt>
                <c:pt idx="4115">
                  <c:v>2593.1135416503512</c:v>
                </c:pt>
                <c:pt idx="4116">
                  <c:v>2593.9091516368808</c:v>
                </c:pt>
                <c:pt idx="4117">
                  <c:v>2594.6837260678349</c:v>
                </c:pt>
                <c:pt idx="4118">
                  <c:v>2595.5265897041318</c:v>
                </c:pt>
                <c:pt idx="4119">
                  <c:v>2596.1181751648601</c:v>
                </c:pt>
                <c:pt idx="4120">
                  <c:v>2596.2775705685908</c:v>
                </c:pt>
                <c:pt idx="4121">
                  <c:v>2597.6040480524061</c:v>
                </c:pt>
                <c:pt idx="4122">
                  <c:v>2597.8259409005914</c:v>
                </c:pt>
                <c:pt idx="4123">
                  <c:v>2598.5911994086418</c:v>
                </c:pt>
                <c:pt idx="4124">
                  <c:v>2600.1056491378931</c:v>
                </c:pt>
                <c:pt idx="4125">
                  <c:v>2600.1511767225948</c:v>
                </c:pt>
                <c:pt idx="4126">
                  <c:v>2600.5625603021763</c:v>
                </c:pt>
                <c:pt idx="4127">
                  <c:v>2601.827379728411</c:v>
                </c:pt>
                <c:pt idx="4128">
                  <c:v>2601.9898647481095</c:v>
                </c:pt>
                <c:pt idx="4129">
                  <c:v>2602.5623085809912</c:v>
                </c:pt>
                <c:pt idx="4130">
                  <c:v>2602.7458261908469</c:v>
                </c:pt>
                <c:pt idx="4131">
                  <c:v>2603.3143039499628</c:v>
                </c:pt>
                <c:pt idx="4132">
                  <c:v>2603.4278546583628</c:v>
                </c:pt>
                <c:pt idx="4133">
                  <c:v>2603.727198957582</c:v>
                </c:pt>
                <c:pt idx="4134">
                  <c:v>2603.8624610924417</c:v>
                </c:pt>
                <c:pt idx="4135">
                  <c:v>2604.2496073972161</c:v>
                </c:pt>
                <c:pt idx="4136">
                  <c:v>2604.4316569313414</c:v>
                </c:pt>
                <c:pt idx="4137">
                  <c:v>2604.9794234569144</c:v>
                </c:pt>
                <c:pt idx="4138">
                  <c:v>2605.0363102494066</c:v>
                </c:pt>
                <c:pt idx="4139">
                  <c:v>2606.0267530899855</c:v>
                </c:pt>
                <c:pt idx="4140">
                  <c:v>2608.0647450084107</c:v>
                </c:pt>
                <c:pt idx="4141">
                  <c:v>2608.5701566246335</c:v>
                </c:pt>
                <c:pt idx="4142">
                  <c:v>2609.0976499038607</c:v>
                </c:pt>
                <c:pt idx="4143">
                  <c:v>2609.1564252898679</c:v>
                </c:pt>
                <c:pt idx="4144">
                  <c:v>2611.137964449701</c:v>
                </c:pt>
                <c:pt idx="4145">
                  <c:v>2612.4326464655969</c:v>
                </c:pt>
                <c:pt idx="4146">
                  <c:v>2612.9165022669422</c:v>
                </c:pt>
                <c:pt idx="4147">
                  <c:v>2613.3332287198136</c:v>
                </c:pt>
                <c:pt idx="4148">
                  <c:v>2613.5902245368943</c:v>
                </c:pt>
                <c:pt idx="4149">
                  <c:v>2613.6297457509063</c:v>
                </c:pt>
                <c:pt idx="4150">
                  <c:v>2614.5431556602543</c:v>
                </c:pt>
                <c:pt idx="4151">
                  <c:v>2614.7597405960933</c:v>
                </c:pt>
                <c:pt idx="4152">
                  <c:v>2615.6665397355282</c:v>
                </c:pt>
                <c:pt idx="4153">
                  <c:v>2616.1013878387002</c:v>
                </c:pt>
                <c:pt idx="4154">
                  <c:v>2617.2301510484758</c:v>
                </c:pt>
                <c:pt idx="4155">
                  <c:v>2617.3241199049498</c:v>
                </c:pt>
                <c:pt idx="4156">
                  <c:v>2617.5562541108829</c:v>
                </c:pt>
                <c:pt idx="4157">
                  <c:v>2618.2530332784208</c:v>
                </c:pt>
                <c:pt idx="4158">
                  <c:v>2619.0776489057716</c:v>
                </c:pt>
                <c:pt idx="4159">
                  <c:v>2619.7662953957206</c:v>
                </c:pt>
                <c:pt idx="4160">
                  <c:v>2619.9058588202333</c:v>
                </c:pt>
                <c:pt idx="4161">
                  <c:v>2619.9157297762813</c:v>
                </c:pt>
                <c:pt idx="4162">
                  <c:v>2620.3089208015735</c:v>
                </c:pt>
                <c:pt idx="4163">
                  <c:v>2620.3427691953311</c:v>
                </c:pt>
                <c:pt idx="4164">
                  <c:v>2620.5066284028089</c:v>
                </c:pt>
                <c:pt idx="4165">
                  <c:v>2621.0333719446571</c:v>
                </c:pt>
                <c:pt idx="4166">
                  <c:v>2621.1238158466858</c:v>
                </c:pt>
                <c:pt idx="4167">
                  <c:v>2621.1555717095453</c:v>
                </c:pt>
                <c:pt idx="4168">
                  <c:v>2621.5695089655419</c:v>
                </c:pt>
                <c:pt idx="4169">
                  <c:v>2621.9317033868938</c:v>
                </c:pt>
                <c:pt idx="4170">
                  <c:v>2622.3122721769578</c:v>
                </c:pt>
                <c:pt idx="4171">
                  <c:v>2623.0308688920868</c:v>
                </c:pt>
                <c:pt idx="4172">
                  <c:v>2623.4082707236594</c:v>
                </c:pt>
                <c:pt idx="4173">
                  <c:v>2624.3410296924303</c:v>
                </c:pt>
                <c:pt idx="4174">
                  <c:v>2624.7951908521281</c:v>
                </c:pt>
                <c:pt idx="4175">
                  <c:v>2624.9071525088239</c:v>
                </c:pt>
                <c:pt idx="4176">
                  <c:v>2628.8188660170836</c:v>
                </c:pt>
                <c:pt idx="4177">
                  <c:v>2629.6046982694243</c:v>
                </c:pt>
                <c:pt idx="4178">
                  <c:v>2630.3280131797965</c:v>
                </c:pt>
                <c:pt idx="4179">
                  <c:v>2630.8917163763108</c:v>
                </c:pt>
                <c:pt idx="4180">
                  <c:v>2632.8539692725262</c:v>
                </c:pt>
                <c:pt idx="4181">
                  <c:v>2633.0182236948294</c:v>
                </c:pt>
                <c:pt idx="4182">
                  <c:v>2634.1706504967278</c:v>
                </c:pt>
                <c:pt idx="4183">
                  <c:v>2634.2717476250982</c:v>
                </c:pt>
                <c:pt idx="4184">
                  <c:v>2635.0711516452848</c:v>
                </c:pt>
                <c:pt idx="4185">
                  <c:v>2635.5351832438573</c:v>
                </c:pt>
                <c:pt idx="4186">
                  <c:v>2635.7799023120879</c:v>
                </c:pt>
                <c:pt idx="4187">
                  <c:v>2636.5004413359911</c:v>
                </c:pt>
                <c:pt idx="4188">
                  <c:v>2638.3267356949</c:v>
                </c:pt>
                <c:pt idx="4189">
                  <c:v>2639.2145728680916</c:v>
                </c:pt>
                <c:pt idx="4190">
                  <c:v>2639.7254639090825</c:v>
                </c:pt>
                <c:pt idx="4191">
                  <c:v>2640.39760355406</c:v>
                </c:pt>
                <c:pt idx="4192">
                  <c:v>2640.529743068897</c:v>
                </c:pt>
                <c:pt idx="4193">
                  <c:v>2640.749875180898</c:v>
                </c:pt>
                <c:pt idx="4194">
                  <c:v>2641.6830687319107</c:v>
                </c:pt>
                <c:pt idx="4195">
                  <c:v>2642.3154396728787</c:v>
                </c:pt>
                <c:pt idx="4196">
                  <c:v>2642.4806969836027</c:v>
                </c:pt>
                <c:pt idx="4197">
                  <c:v>2642.9820994508755</c:v>
                </c:pt>
                <c:pt idx="4198">
                  <c:v>2643.0185033050948</c:v>
                </c:pt>
                <c:pt idx="4199">
                  <c:v>2643.1407520272114</c:v>
                </c:pt>
                <c:pt idx="4200">
                  <c:v>2644.3235200560121</c:v>
                </c:pt>
                <c:pt idx="4201">
                  <c:v>2644.5014046530487</c:v>
                </c:pt>
                <c:pt idx="4202">
                  <c:v>2646.0789652243511</c:v>
                </c:pt>
                <c:pt idx="4203">
                  <c:v>2646.6209806212555</c:v>
                </c:pt>
                <c:pt idx="4204">
                  <c:v>2646.9393208094771</c:v>
                </c:pt>
                <c:pt idx="4205">
                  <c:v>2647.0137970640844</c:v>
                </c:pt>
                <c:pt idx="4206">
                  <c:v>2648.2881827396686</c:v>
                </c:pt>
                <c:pt idx="4207">
                  <c:v>2651.376865079872</c:v>
                </c:pt>
                <c:pt idx="4208">
                  <c:v>2653.1584954860518</c:v>
                </c:pt>
                <c:pt idx="4209">
                  <c:v>2653.175503577515</c:v>
                </c:pt>
                <c:pt idx="4210">
                  <c:v>2653.31941320845</c:v>
                </c:pt>
                <c:pt idx="4211">
                  <c:v>2653.3368730341372</c:v>
                </c:pt>
                <c:pt idx="4212">
                  <c:v>2653.6025060843258</c:v>
                </c:pt>
                <c:pt idx="4213">
                  <c:v>2654.0454928415838</c:v>
                </c:pt>
                <c:pt idx="4214">
                  <c:v>2655.7574955087912</c:v>
                </c:pt>
                <c:pt idx="4215">
                  <c:v>2655.7653469109464</c:v>
                </c:pt>
                <c:pt idx="4216">
                  <c:v>2657.3339129216984</c:v>
                </c:pt>
                <c:pt idx="4217">
                  <c:v>2657.9121132735327</c:v>
                </c:pt>
                <c:pt idx="4218">
                  <c:v>2657.9594758650765</c:v>
                </c:pt>
                <c:pt idx="4219">
                  <c:v>2658.1007317126623</c:v>
                </c:pt>
                <c:pt idx="4220">
                  <c:v>2659.0527600167552</c:v>
                </c:pt>
                <c:pt idx="4221">
                  <c:v>2659.3616389502531</c:v>
                </c:pt>
                <c:pt idx="4222">
                  <c:v>2659.5766447341557</c:v>
                </c:pt>
                <c:pt idx="4223">
                  <c:v>2659.8329260994506</c:v>
                </c:pt>
                <c:pt idx="4224">
                  <c:v>2660.7733854539947</c:v>
                </c:pt>
                <c:pt idx="4225">
                  <c:v>2660.9142998170882</c:v>
                </c:pt>
                <c:pt idx="4226">
                  <c:v>2662.038872176372</c:v>
                </c:pt>
                <c:pt idx="4227">
                  <c:v>2662.744125868212</c:v>
                </c:pt>
                <c:pt idx="4228">
                  <c:v>2663.7056976201038</c:v>
                </c:pt>
                <c:pt idx="4229">
                  <c:v>2664.3733091869544</c:v>
                </c:pt>
                <c:pt idx="4230">
                  <c:v>2664.8295590307462</c:v>
                </c:pt>
                <c:pt idx="4231">
                  <c:v>2665.4414365242446</c:v>
                </c:pt>
                <c:pt idx="4232">
                  <c:v>2665.628251402446</c:v>
                </c:pt>
                <c:pt idx="4233">
                  <c:v>2666.1259312391558</c:v>
                </c:pt>
                <c:pt idx="4234">
                  <c:v>2667.2307738016571</c:v>
                </c:pt>
                <c:pt idx="4235">
                  <c:v>2668.575381489849</c:v>
                </c:pt>
                <c:pt idx="4236">
                  <c:v>2668.6775643313813</c:v>
                </c:pt>
                <c:pt idx="4237">
                  <c:v>2669.2680130449899</c:v>
                </c:pt>
                <c:pt idx="4238">
                  <c:v>2669.67877523487</c:v>
                </c:pt>
                <c:pt idx="4239">
                  <c:v>2671.1958840562256</c:v>
                </c:pt>
                <c:pt idx="4240">
                  <c:v>2672.512137286707</c:v>
                </c:pt>
                <c:pt idx="4241">
                  <c:v>2675.5336744117758</c:v>
                </c:pt>
                <c:pt idx="4242">
                  <c:v>2675.9097453607701</c:v>
                </c:pt>
                <c:pt idx="4243">
                  <c:v>2676.326396796012</c:v>
                </c:pt>
                <c:pt idx="4244">
                  <c:v>2677.5967486749487</c:v>
                </c:pt>
                <c:pt idx="4245">
                  <c:v>2680.2150991179715</c:v>
                </c:pt>
                <c:pt idx="4246">
                  <c:v>2680.8505809184844</c:v>
                </c:pt>
                <c:pt idx="4247">
                  <c:v>2680.9830197491774</c:v>
                </c:pt>
                <c:pt idx="4248">
                  <c:v>2681.107595267189</c:v>
                </c:pt>
                <c:pt idx="4249">
                  <c:v>2681.3086889162787</c:v>
                </c:pt>
                <c:pt idx="4250">
                  <c:v>2681.5714098420412</c:v>
                </c:pt>
                <c:pt idx="4251">
                  <c:v>2681.6545236443271</c:v>
                </c:pt>
                <c:pt idx="4252">
                  <c:v>2682.6424885694742</c:v>
                </c:pt>
                <c:pt idx="4253">
                  <c:v>2682.8628504096032</c:v>
                </c:pt>
                <c:pt idx="4254">
                  <c:v>2683.73544917656</c:v>
                </c:pt>
                <c:pt idx="4255">
                  <c:v>2683.7786670375954</c:v>
                </c:pt>
                <c:pt idx="4256">
                  <c:v>2683.8684114054686</c:v>
                </c:pt>
                <c:pt idx="4257">
                  <c:v>2684.3569505346823</c:v>
                </c:pt>
                <c:pt idx="4258">
                  <c:v>2684.8201827480752</c:v>
                </c:pt>
                <c:pt idx="4259">
                  <c:v>2685.0224888902248</c:v>
                </c:pt>
                <c:pt idx="4260">
                  <c:v>2685.9147853219292</c:v>
                </c:pt>
                <c:pt idx="4261">
                  <c:v>2686.5286862801677</c:v>
                </c:pt>
                <c:pt idx="4262">
                  <c:v>2686.8298431062813</c:v>
                </c:pt>
                <c:pt idx="4263">
                  <c:v>2687.7534228654549</c:v>
                </c:pt>
                <c:pt idx="4264">
                  <c:v>2688.4188130025159</c:v>
                </c:pt>
                <c:pt idx="4265">
                  <c:v>2689.1070049417667</c:v>
                </c:pt>
                <c:pt idx="4266">
                  <c:v>2692.4694195362317</c:v>
                </c:pt>
                <c:pt idx="4267">
                  <c:v>2692.7832772878992</c:v>
                </c:pt>
                <c:pt idx="4268">
                  <c:v>2693.5125409699449</c:v>
                </c:pt>
                <c:pt idx="4269">
                  <c:v>2693.6248195267181</c:v>
                </c:pt>
                <c:pt idx="4270">
                  <c:v>2693.8427586526559</c:v>
                </c:pt>
                <c:pt idx="4271">
                  <c:v>2695.397738135176</c:v>
                </c:pt>
                <c:pt idx="4272">
                  <c:v>2695.4365029889959</c:v>
                </c:pt>
                <c:pt idx="4273">
                  <c:v>2695.5661521133316</c:v>
                </c:pt>
                <c:pt idx="4274">
                  <c:v>2695.8054005776576</c:v>
                </c:pt>
                <c:pt idx="4275">
                  <c:v>2696.3549317900397</c:v>
                </c:pt>
                <c:pt idx="4276">
                  <c:v>2696.5576149348035</c:v>
                </c:pt>
                <c:pt idx="4277">
                  <c:v>2697.1596974729091</c:v>
                </c:pt>
                <c:pt idx="4278">
                  <c:v>2697.908698394107</c:v>
                </c:pt>
                <c:pt idx="4279">
                  <c:v>2698.1320225313975</c:v>
                </c:pt>
                <c:pt idx="4280">
                  <c:v>2698.3068799525572</c:v>
                </c:pt>
                <c:pt idx="4281">
                  <c:v>2698.9825661554332</c:v>
                </c:pt>
                <c:pt idx="4282">
                  <c:v>2699.8147390588329</c:v>
                </c:pt>
                <c:pt idx="4283">
                  <c:v>2700.0088135642454</c:v>
                </c:pt>
                <c:pt idx="4284">
                  <c:v>2700.5049321055176</c:v>
                </c:pt>
                <c:pt idx="4285">
                  <c:v>2700.742484399465</c:v>
                </c:pt>
                <c:pt idx="4286">
                  <c:v>2700.8450192806449</c:v>
                </c:pt>
                <c:pt idx="4287">
                  <c:v>2701.646249319072</c:v>
                </c:pt>
                <c:pt idx="4288">
                  <c:v>2702.5408594315959</c:v>
                </c:pt>
                <c:pt idx="4289">
                  <c:v>2702.6403496266284</c:v>
                </c:pt>
                <c:pt idx="4290">
                  <c:v>2702.9242308818666</c:v>
                </c:pt>
                <c:pt idx="4291">
                  <c:v>2703.837483854235</c:v>
                </c:pt>
                <c:pt idx="4292">
                  <c:v>2703.9032279327348</c:v>
                </c:pt>
                <c:pt idx="4293">
                  <c:v>2704.2998778403471</c:v>
                </c:pt>
                <c:pt idx="4294">
                  <c:v>2704.7150809629002</c:v>
                </c:pt>
                <c:pt idx="4295">
                  <c:v>2705.0920838842776</c:v>
                </c:pt>
                <c:pt idx="4296">
                  <c:v>2705.4474024697392</c:v>
                </c:pt>
                <c:pt idx="4297">
                  <c:v>2706.2595857613851</c:v>
                </c:pt>
                <c:pt idx="4298">
                  <c:v>2706.2794953685698</c:v>
                </c:pt>
                <c:pt idx="4299">
                  <c:v>2706.848997564708</c:v>
                </c:pt>
                <c:pt idx="4300">
                  <c:v>2707.3432157925035</c:v>
                </c:pt>
                <c:pt idx="4301">
                  <c:v>2707.9656028032496</c:v>
                </c:pt>
                <c:pt idx="4302">
                  <c:v>2709.6272677853522</c:v>
                </c:pt>
                <c:pt idx="4303">
                  <c:v>2710.5967806469725</c:v>
                </c:pt>
                <c:pt idx="4304">
                  <c:v>2711.0139440372077</c:v>
                </c:pt>
                <c:pt idx="4305">
                  <c:v>2711.3094154216415</c:v>
                </c:pt>
                <c:pt idx="4306">
                  <c:v>2714.5332917515643</c:v>
                </c:pt>
                <c:pt idx="4307">
                  <c:v>2714.803411083938</c:v>
                </c:pt>
                <c:pt idx="4308">
                  <c:v>2717.30244707561</c:v>
                </c:pt>
                <c:pt idx="4309">
                  <c:v>2717.4162170121162</c:v>
                </c:pt>
                <c:pt idx="4310">
                  <c:v>2718.0378963253097</c:v>
                </c:pt>
                <c:pt idx="4311">
                  <c:v>2718.4467357739395</c:v>
                </c:pt>
                <c:pt idx="4312">
                  <c:v>2718.4691963148616</c:v>
                </c:pt>
                <c:pt idx="4313">
                  <c:v>2718.7203664665394</c:v>
                </c:pt>
                <c:pt idx="4314">
                  <c:v>2718.7289030837073</c:v>
                </c:pt>
                <c:pt idx="4315">
                  <c:v>2718.9229516828746</c:v>
                </c:pt>
                <c:pt idx="4316">
                  <c:v>2719.8370178089663</c:v>
                </c:pt>
                <c:pt idx="4317">
                  <c:v>2719.9251243464914</c:v>
                </c:pt>
                <c:pt idx="4318">
                  <c:v>2722.4139772123781</c:v>
                </c:pt>
                <c:pt idx="4319">
                  <c:v>2722.9207758552384</c:v>
                </c:pt>
                <c:pt idx="4320">
                  <c:v>2723.8853298685626</c:v>
                </c:pt>
                <c:pt idx="4321">
                  <c:v>2724.0619540555181</c:v>
                </c:pt>
                <c:pt idx="4322">
                  <c:v>2724.5908735344583</c:v>
                </c:pt>
                <c:pt idx="4323">
                  <c:v>2726.2256166293573</c:v>
                </c:pt>
                <c:pt idx="4324">
                  <c:v>2726.4183592499103</c:v>
                </c:pt>
                <c:pt idx="4325">
                  <c:v>2726.5649762136763</c:v>
                </c:pt>
                <c:pt idx="4326">
                  <c:v>2726.5956237224764</c:v>
                </c:pt>
                <c:pt idx="4327">
                  <c:v>2728.0375227671466</c:v>
                </c:pt>
                <c:pt idx="4328">
                  <c:v>2728.1660608419515</c:v>
                </c:pt>
                <c:pt idx="4329">
                  <c:v>2728.206969993129</c:v>
                </c:pt>
                <c:pt idx="4330">
                  <c:v>2729.7088167056681</c:v>
                </c:pt>
                <c:pt idx="4331">
                  <c:v>2730.630571127489</c:v>
                </c:pt>
                <c:pt idx="4332">
                  <c:v>2732.4382603145932</c:v>
                </c:pt>
                <c:pt idx="4333">
                  <c:v>2734.8453133417988</c:v>
                </c:pt>
                <c:pt idx="4334">
                  <c:v>2734.9046192724072</c:v>
                </c:pt>
                <c:pt idx="4335">
                  <c:v>2735.0396265583659</c:v>
                </c:pt>
                <c:pt idx="4336">
                  <c:v>2737.1803397947315</c:v>
                </c:pt>
                <c:pt idx="4337">
                  <c:v>2738.3582618208984</c:v>
                </c:pt>
                <c:pt idx="4338">
                  <c:v>2739.044613190501</c:v>
                </c:pt>
                <c:pt idx="4339">
                  <c:v>2739.7007056550774</c:v>
                </c:pt>
                <c:pt idx="4340">
                  <c:v>2740.0112384132844</c:v>
                </c:pt>
                <c:pt idx="4341">
                  <c:v>2740.020990317611</c:v>
                </c:pt>
                <c:pt idx="4342">
                  <c:v>2740.4791333211833</c:v>
                </c:pt>
                <c:pt idx="4343">
                  <c:v>2740.6983193120032</c:v>
                </c:pt>
                <c:pt idx="4344">
                  <c:v>2740.8675094730424</c:v>
                </c:pt>
                <c:pt idx="4345">
                  <c:v>2740.9824683424449</c:v>
                </c:pt>
                <c:pt idx="4346">
                  <c:v>2741.5553745573907</c:v>
                </c:pt>
                <c:pt idx="4347">
                  <c:v>2743.3462383109709</c:v>
                </c:pt>
                <c:pt idx="4348">
                  <c:v>2743.5694569934531</c:v>
                </c:pt>
                <c:pt idx="4349">
                  <c:v>2746.3101172311017</c:v>
                </c:pt>
                <c:pt idx="4350">
                  <c:v>2746.5873396205097</c:v>
                </c:pt>
                <c:pt idx="4351">
                  <c:v>2747.8159789389756</c:v>
                </c:pt>
                <c:pt idx="4352">
                  <c:v>2748.0122032364343</c:v>
                </c:pt>
                <c:pt idx="4353">
                  <c:v>2749.112494104771</c:v>
                </c:pt>
                <c:pt idx="4354">
                  <c:v>2749.6145182081109</c:v>
                </c:pt>
                <c:pt idx="4355">
                  <c:v>2750.2677446035541</c:v>
                </c:pt>
                <c:pt idx="4356">
                  <c:v>2750.3006534664346</c:v>
                </c:pt>
                <c:pt idx="4357">
                  <c:v>2750.4550449967264</c:v>
                </c:pt>
                <c:pt idx="4358">
                  <c:v>2751.0490447596731</c:v>
                </c:pt>
                <c:pt idx="4359">
                  <c:v>2751.1014732662225</c:v>
                </c:pt>
                <c:pt idx="4360">
                  <c:v>2751.3271869515684</c:v>
                </c:pt>
                <c:pt idx="4361">
                  <c:v>2751.9753909701467</c:v>
                </c:pt>
                <c:pt idx="4362">
                  <c:v>2752.1653224442707</c:v>
                </c:pt>
                <c:pt idx="4363">
                  <c:v>2754.7402170592832</c:v>
                </c:pt>
                <c:pt idx="4364">
                  <c:v>2757.6225970508385</c:v>
                </c:pt>
                <c:pt idx="4365">
                  <c:v>2758.0431618279581</c:v>
                </c:pt>
                <c:pt idx="4366">
                  <c:v>2758.8130581529822</c:v>
                </c:pt>
                <c:pt idx="4367">
                  <c:v>2759.4153158226127</c:v>
                </c:pt>
                <c:pt idx="4368">
                  <c:v>2759.5852256569742</c:v>
                </c:pt>
                <c:pt idx="4369">
                  <c:v>2760.4065407707931</c:v>
                </c:pt>
                <c:pt idx="4370">
                  <c:v>2762.9305526980079</c:v>
                </c:pt>
                <c:pt idx="4371">
                  <c:v>2763.5432090061913</c:v>
                </c:pt>
                <c:pt idx="4372">
                  <c:v>2763.6597251353051</c:v>
                </c:pt>
                <c:pt idx="4373">
                  <c:v>2765.6683846840024</c:v>
                </c:pt>
                <c:pt idx="4374">
                  <c:v>2766.0951667293539</c:v>
                </c:pt>
                <c:pt idx="4375">
                  <c:v>2767.4984435230672</c:v>
                </c:pt>
                <c:pt idx="4376">
                  <c:v>2767.5790276756543</c:v>
                </c:pt>
                <c:pt idx="4377">
                  <c:v>2767.8252883236819</c:v>
                </c:pt>
                <c:pt idx="4378">
                  <c:v>2768.4630176031478</c:v>
                </c:pt>
                <c:pt idx="4379">
                  <c:v>2769.2145153340771</c:v>
                </c:pt>
                <c:pt idx="4380">
                  <c:v>2771.2698892460048</c:v>
                </c:pt>
                <c:pt idx="4381">
                  <c:v>2772.8852460980979</c:v>
                </c:pt>
                <c:pt idx="4382">
                  <c:v>2773.3092562215134</c:v>
                </c:pt>
                <c:pt idx="4383">
                  <c:v>2775.2401277478584</c:v>
                </c:pt>
                <c:pt idx="4384">
                  <c:v>2775.4368140939241</c:v>
                </c:pt>
                <c:pt idx="4385">
                  <c:v>2775.6041038374551</c:v>
                </c:pt>
                <c:pt idx="4386">
                  <c:v>2776.4208486204043</c:v>
                </c:pt>
                <c:pt idx="4387">
                  <c:v>2778.8861631640175</c:v>
                </c:pt>
                <c:pt idx="4388">
                  <c:v>2780.2252907976363</c:v>
                </c:pt>
                <c:pt idx="4389">
                  <c:v>2780.3316012847827</c:v>
                </c:pt>
                <c:pt idx="4390">
                  <c:v>2780.4064348707889</c:v>
                </c:pt>
                <c:pt idx="4391">
                  <c:v>2780.7194480614089</c:v>
                </c:pt>
                <c:pt idx="4392">
                  <c:v>2782.3291654728491</c:v>
                </c:pt>
                <c:pt idx="4393">
                  <c:v>2782.3509686715261</c:v>
                </c:pt>
                <c:pt idx="4394">
                  <c:v>2782.9015790262383</c:v>
                </c:pt>
                <c:pt idx="4395">
                  <c:v>2783.1071639322527</c:v>
                </c:pt>
                <c:pt idx="4396">
                  <c:v>2783.5863480523913</c:v>
                </c:pt>
                <c:pt idx="4397">
                  <c:v>2783.8945124769944</c:v>
                </c:pt>
                <c:pt idx="4398">
                  <c:v>2784.8753227105262</c:v>
                </c:pt>
                <c:pt idx="4399">
                  <c:v>2785.5953537597488</c:v>
                </c:pt>
                <c:pt idx="4400">
                  <c:v>2785.8326824344567</c:v>
                </c:pt>
                <c:pt idx="4401">
                  <c:v>2785.9803151578417</c:v>
                </c:pt>
                <c:pt idx="4402">
                  <c:v>2786.2279087521165</c:v>
                </c:pt>
                <c:pt idx="4403">
                  <c:v>2786.6102012472202</c:v>
                </c:pt>
                <c:pt idx="4404">
                  <c:v>2787.280796283927</c:v>
                </c:pt>
                <c:pt idx="4405">
                  <c:v>2788.0861343134002</c:v>
                </c:pt>
                <c:pt idx="4406">
                  <c:v>2788.3457617007662</c:v>
                </c:pt>
                <c:pt idx="4407">
                  <c:v>2788.5946637463549</c:v>
                </c:pt>
                <c:pt idx="4408">
                  <c:v>2791.4111359768704</c:v>
                </c:pt>
                <c:pt idx="4409">
                  <c:v>2791.6984470157586</c:v>
                </c:pt>
                <c:pt idx="4410">
                  <c:v>2794.1865549327649</c:v>
                </c:pt>
                <c:pt idx="4411">
                  <c:v>2796.6431934068769</c:v>
                </c:pt>
                <c:pt idx="4412">
                  <c:v>2796.9044938564257</c:v>
                </c:pt>
                <c:pt idx="4413">
                  <c:v>2799.6752439382453</c:v>
                </c:pt>
                <c:pt idx="4414">
                  <c:v>2800.2677775416432</c:v>
                </c:pt>
                <c:pt idx="4415">
                  <c:v>2801.0108877514558</c:v>
                </c:pt>
                <c:pt idx="4416">
                  <c:v>2801.4724769170243</c:v>
                </c:pt>
                <c:pt idx="4417">
                  <c:v>2801.7675456167781</c:v>
                </c:pt>
                <c:pt idx="4418">
                  <c:v>2801.9587358221415</c:v>
                </c:pt>
                <c:pt idx="4419">
                  <c:v>2802.3242463195747</c:v>
                </c:pt>
                <c:pt idx="4420">
                  <c:v>2803.0120431933738</c:v>
                </c:pt>
                <c:pt idx="4421">
                  <c:v>2803.7698303785273</c:v>
                </c:pt>
                <c:pt idx="4422">
                  <c:v>2803.8460342784965</c:v>
                </c:pt>
                <c:pt idx="4423">
                  <c:v>2806.4455433938001</c:v>
                </c:pt>
                <c:pt idx="4424">
                  <c:v>2806.4915282789952</c:v>
                </c:pt>
                <c:pt idx="4425">
                  <c:v>2806.8361746763858</c:v>
                </c:pt>
                <c:pt idx="4426">
                  <c:v>2806.8725141065861</c:v>
                </c:pt>
                <c:pt idx="4427">
                  <c:v>2807.5417472660392</c:v>
                </c:pt>
                <c:pt idx="4428">
                  <c:v>2807.9872270674568</c:v>
                </c:pt>
                <c:pt idx="4429">
                  <c:v>2808.3917610027002</c:v>
                </c:pt>
                <c:pt idx="4430">
                  <c:v>2809.5482343021522</c:v>
                </c:pt>
                <c:pt idx="4431">
                  <c:v>2809.8187802177563</c:v>
                </c:pt>
                <c:pt idx="4432">
                  <c:v>2810.7761638645625</c:v>
                </c:pt>
                <c:pt idx="4433">
                  <c:v>2810.9945194109314</c:v>
                </c:pt>
                <c:pt idx="4434">
                  <c:v>2813.9943254650207</c:v>
                </c:pt>
                <c:pt idx="4435">
                  <c:v>2814.087622490053</c:v>
                </c:pt>
                <c:pt idx="4436">
                  <c:v>2814.6780855459365</c:v>
                </c:pt>
                <c:pt idx="4437">
                  <c:v>2814.7220743773323</c:v>
                </c:pt>
                <c:pt idx="4438">
                  <c:v>2815.664004779399</c:v>
                </c:pt>
                <c:pt idx="4439">
                  <c:v>2816.4845309647862</c:v>
                </c:pt>
                <c:pt idx="4440">
                  <c:v>2817.5173193552255</c:v>
                </c:pt>
                <c:pt idx="4441">
                  <c:v>2820.7880887328829</c:v>
                </c:pt>
                <c:pt idx="4442">
                  <c:v>2822.0981947434957</c:v>
                </c:pt>
                <c:pt idx="4443">
                  <c:v>2823.1717034339399</c:v>
                </c:pt>
                <c:pt idx="4444">
                  <c:v>2823.3224076085717</c:v>
                </c:pt>
                <c:pt idx="4445">
                  <c:v>2823.3514537354549</c:v>
                </c:pt>
                <c:pt idx="4446">
                  <c:v>2824.5602576854999</c:v>
                </c:pt>
                <c:pt idx="4447">
                  <c:v>2824.6247426346836</c:v>
                </c:pt>
                <c:pt idx="4448">
                  <c:v>2825.8272651137358</c:v>
                </c:pt>
                <c:pt idx="4449">
                  <c:v>2826.1149148652403</c:v>
                </c:pt>
                <c:pt idx="4450">
                  <c:v>2826.2879802874013</c:v>
                </c:pt>
                <c:pt idx="4451">
                  <c:v>2826.8765814384187</c:v>
                </c:pt>
                <c:pt idx="4452">
                  <c:v>2827.7022206670827</c:v>
                </c:pt>
                <c:pt idx="4453">
                  <c:v>2827.7346158686523</c:v>
                </c:pt>
                <c:pt idx="4454">
                  <c:v>2827.9118381975059</c:v>
                </c:pt>
                <c:pt idx="4455">
                  <c:v>2829.4452785258927</c:v>
                </c:pt>
                <c:pt idx="4456">
                  <c:v>2829.7184580910853</c:v>
                </c:pt>
                <c:pt idx="4457">
                  <c:v>2829.7222261423976</c:v>
                </c:pt>
                <c:pt idx="4458">
                  <c:v>2829.8314735666172</c:v>
                </c:pt>
                <c:pt idx="4459">
                  <c:v>2830.1859197193662</c:v>
                </c:pt>
                <c:pt idx="4460">
                  <c:v>2830.2321973408198</c:v>
                </c:pt>
                <c:pt idx="4461">
                  <c:v>2832.7557893018529</c:v>
                </c:pt>
                <c:pt idx="4462">
                  <c:v>2834.3749333825672</c:v>
                </c:pt>
                <c:pt idx="4463">
                  <c:v>2834.8214120972061</c:v>
                </c:pt>
                <c:pt idx="4464">
                  <c:v>2835.7800468843398</c:v>
                </c:pt>
                <c:pt idx="4465">
                  <c:v>2836.1362481388005</c:v>
                </c:pt>
                <c:pt idx="4466">
                  <c:v>2837.1173441030351</c:v>
                </c:pt>
                <c:pt idx="4467">
                  <c:v>2837.1719540241411</c:v>
                </c:pt>
                <c:pt idx="4468">
                  <c:v>2838.1027157808076</c:v>
                </c:pt>
                <c:pt idx="4469">
                  <c:v>2840.0114934775702</c:v>
                </c:pt>
                <c:pt idx="4470">
                  <c:v>2840.6510100490414</c:v>
                </c:pt>
                <c:pt idx="4471">
                  <c:v>2841.9822402736463</c:v>
                </c:pt>
                <c:pt idx="4472">
                  <c:v>2842.7270444579553</c:v>
                </c:pt>
                <c:pt idx="4473">
                  <c:v>2843.5013317830853</c:v>
                </c:pt>
                <c:pt idx="4474">
                  <c:v>2845.5548345233183</c:v>
                </c:pt>
                <c:pt idx="4475">
                  <c:v>2846.2395226070312</c:v>
                </c:pt>
                <c:pt idx="4476">
                  <c:v>2847.5014277548144</c:v>
                </c:pt>
                <c:pt idx="4477">
                  <c:v>2848.3681263318231</c:v>
                </c:pt>
                <c:pt idx="4478">
                  <c:v>2848.8044028010063</c:v>
                </c:pt>
                <c:pt idx="4479">
                  <c:v>2850.9316894852782</c:v>
                </c:pt>
                <c:pt idx="4480">
                  <c:v>2850.9553426060647</c:v>
                </c:pt>
                <c:pt idx="4481">
                  <c:v>2851.563057219013</c:v>
                </c:pt>
                <c:pt idx="4482">
                  <c:v>2851.6727785579133</c:v>
                </c:pt>
                <c:pt idx="4483">
                  <c:v>2853.2815493973685</c:v>
                </c:pt>
                <c:pt idx="4484">
                  <c:v>2853.5436413835359</c:v>
                </c:pt>
                <c:pt idx="4485">
                  <c:v>2854.0208718581835</c:v>
                </c:pt>
                <c:pt idx="4486">
                  <c:v>2855.0685667476646</c:v>
                </c:pt>
                <c:pt idx="4487">
                  <c:v>2856.4361232077354</c:v>
                </c:pt>
                <c:pt idx="4488">
                  <c:v>2857.1234541301928</c:v>
                </c:pt>
                <c:pt idx="4489">
                  <c:v>2857.2712247890177</c:v>
                </c:pt>
                <c:pt idx="4490">
                  <c:v>2857.3811009958754</c:v>
                </c:pt>
                <c:pt idx="4491">
                  <c:v>2859.4862600147098</c:v>
                </c:pt>
                <c:pt idx="4492">
                  <c:v>2860.0272723840735</c:v>
                </c:pt>
                <c:pt idx="4493">
                  <c:v>2860.4837431879641</c:v>
                </c:pt>
                <c:pt idx="4494">
                  <c:v>2860.7654647220024</c:v>
                </c:pt>
                <c:pt idx="4495">
                  <c:v>2861.0601132147167</c:v>
                </c:pt>
                <c:pt idx="4496">
                  <c:v>2862.1990445813954</c:v>
                </c:pt>
                <c:pt idx="4497">
                  <c:v>2862.415195280737</c:v>
                </c:pt>
                <c:pt idx="4498">
                  <c:v>2862.6573379342572</c:v>
                </c:pt>
                <c:pt idx="4499">
                  <c:v>2862.735486420459</c:v>
                </c:pt>
                <c:pt idx="4500">
                  <c:v>2862.842896140668</c:v>
                </c:pt>
                <c:pt idx="4501">
                  <c:v>2867.8354561082888</c:v>
                </c:pt>
                <c:pt idx="4502">
                  <c:v>2868.4128113211991</c:v>
                </c:pt>
                <c:pt idx="4503">
                  <c:v>2869.7963556005197</c:v>
                </c:pt>
                <c:pt idx="4504">
                  <c:v>2871.8738652034081</c:v>
                </c:pt>
                <c:pt idx="4505">
                  <c:v>2874.2361305314844</c:v>
                </c:pt>
                <c:pt idx="4506">
                  <c:v>2875.0771288970445</c:v>
                </c:pt>
                <c:pt idx="4507">
                  <c:v>2875.1338190479582</c:v>
                </c:pt>
                <c:pt idx="4508">
                  <c:v>2875.1344734476534</c:v>
                </c:pt>
                <c:pt idx="4509">
                  <c:v>2875.5294010365142</c:v>
                </c:pt>
                <c:pt idx="4510">
                  <c:v>2875.6819743876767</c:v>
                </c:pt>
                <c:pt idx="4511">
                  <c:v>2877.5624517387314</c:v>
                </c:pt>
                <c:pt idx="4512">
                  <c:v>2877.9008183247461</c:v>
                </c:pt>
                <c:pt idx="4513">
                  <c:v>2878.0098261921885</c:v>
                </c:pt>
                <c:pt idx="4514">
                  <c:v>2878.7549532382363</c:v>
                </c:pt>
                <c:pt idx="4515">
                  <c:v>2879.7745428981707</c:v>
                </c:pt>
                <c:pt idx="4516">
                  <c:v>2882.0256438816632</c:v>
                </c:pt>
                <c:pt idx="4517">
                  <c:v>2885.6140794110688</c:v>
                </c:pt>
                <c:pt idx="4518">
                  <c:v>2886.0016458014652</c:v>
                </c:pt>
                <c:pt idx="4519">
                  <c:v>2887.1362331788114</c:v>
                </c:pt>
                <c:pt idx="4520">
                  <c:v>2887.2942251975237</c:v>
                </c:pt>
                <c:pt idx="4521">
                  <c:v>2887.8337764818625</c:v>
                </c:pt>
                <c:pt idx="4522">
                  <c:v>2888.9669612007583</c:v>
                </c:pt>
                <c:pt idx="4523">
                  <c:v>2890.6611198956798</c:v>
                </c:pt>
                <c:pt idx="4524">
                  <c:v>2891.5620817098261</c:v>
                </c:pt>
                <c:pt idx="4525">
                  <c:v>2892.7630958780828</c:v>
                </c:pt>
                <c:pt idx="4526">
                  <c:v>2893.2248383156493</c:v>
                </c:pt>
                <c:pt idx="4527">
                  <c:v>2895.4855631238079</c:v>
                </c:pt>
                <c:pt idx="4528">
                  <c:v>2896.3296801780652</c:v>
                </c:pt>
                <c:pt idx="4529">
                  <c:v>2898.1999141766282</c:v>
                </c:pt>
                <c:pt idx="4530">
                  <c:v>2898.6204935076948</c:v>
                </c:pt>
                <c:pt idx="4531">
                  <c:v>2899.3644872245368</c:v>
                </c:pt>
                <c:pt idx="4532">
                  <c:v>2900.201385239754</c:v>
                </c:pt>
                <c:pt idx="4533">
                  <c:v>2900.9851126564445</c:v>
                </c:pt>
                <c:pt idx="4534">
                  <c:v>2901.0716720373457</c:v>
                </c:pt>
                <c:pt idx="4535">
                  <c:v>2903.782787198792</c:v>
                </c:pt>
                <c:pt idx="4536">
                  <c:v>2903.8237331184137</c:v>
                </c:pt>
                <c:pt idx="4537">
                  <c:v>2903.9270675602202</c:v>
                </c:pt>
                <c:pt idx="4538">
                  <c:v>2904.210601331537</c:v>
                </c:pt>
                <c:pt idx="4539">
                  <c:v>2905.0452817205714</c:v>
                </c:pt>
                <c:pt idx="4540">
                  <c:v>2906.1469712730632</c:v>
                </c:pt>
                <c:pt idx="4541">
                  <c:v>2906.8196130953056</c:v>
                </c:pt>
                <c:pt idx="4542">
                  <c:v>2906.937138173158</c:v>
                </c:pt>
                <c:pt idx="4543">
                  <c:v>2907.7937537750622</c:v>
                </c:pt>
                <c:pt idx="4544">
                  <c:v>2909.4723371449218</c:v>
                </c:pt>
                <c:pt idx="4545">
                  <c:v>2909.4755976426277</c:v>
                </c:pt>
                <c:pt idx="4546">
                  <c:v>2910.2502277199455</c:v>
                </c:pt>
                <c:pt idx="4547">
                  <c:v>2911.9896157564363</c:v>
                </c:pt>
                <c:pt idx="4548">
                  <c:v>2912.3703857850724</c:v>
                </c:pt>
                <c:pt idx="4549">
                  <c:v>2912.7857627920712</c:v>
                </c:pt>
                <c:pt idx="4550">
                  <c:v>2914.4046932925703</c:v>
                </c:pt>
                <c:pt idx="4551">
                  <c:v>2916.3110819145841</c:v>
                </c:pt>
                <c:pt idx="4552">
                  <c:v>2917.2025860138783</c:v>
                </c:pt>
                <c:pt idx="4553">
                  <c:v>2919.4000825840176</c:v>
                </c:pt>
                <c:pt idx="4554">
                  <c:v>2919.8000442142711</c:v>
                </c:pt>
                <c:pt idx="4555">
                  <c:v>2921.0657818124928</c:v>
                </c:pt>
                <c:pt idx="4556">
                  <c:v>2923.5562208726151</c:v>
                </c:pt>
                <c:pt idx="4557">
                  <c:v>2926.5443076308293</c:v>
                </c:pt>
                <c:pt idx="4558">
                  <c:v>2928.1543825989556</c:v>
                </c:pt>
                <c:pt idx="4559">
                  <c:v>2931.3819504762359</c:v>
                </c:pt>
                <c:pt idx="4560">
                  <c:v>2932.6232648480036</c:v>
                </c:pt>
                <c:pt idx="4561">
                  <c:v>2933.6750787293386</c:v>
                </c:pt>
                <c:pt idx="4562">
                  <c:v>2936.4460104440241</c:v>
                </c:pt>
                <c:pt idx="4563">
                  <c:v>2938.4815040567573</c:v>
                </c:pt>
                <c:pt idx="4564">
                  <c:v>2938.753409987954</c:v>
                </c:pt>
                <c:pt idx="4565">
                  <c:v>2938.7696147486604</c:v>
                </c:pt>
                <c:pt idx="4566">
                  <c:v>2939.5377695056777</c:v>
                </c:pt>
                <c:pt idx="4567">
                  <c:v>2940.4001317964212</c:v>
                </c:pt>
                <c:pt idx="4568">
                  <c:v>2942.3450786350968</c:v>
                </c:pt>
                <c:pt idx="4569">
                  <c:v>2943.6762632372174</c:v>
                </c:pt>
                <c:pt idx="4570">
                  <c:v>2944.9258221064702</c:v>
                </c:pt>
                <c:pt idx="4571">
                  <c:v>2946.7935869067023</c:v>
                </c:pt>
                <c:pt idx="4572">
                  <c:v>2950.4917525856035</c:v>
                </c:pt>
                <c:pt idx="4573">
                  <c:v>2950.6585130119984</c:v>
                </c:pt>
                <c:pt idx="4574">
                  <c:v>2950.8817041500788</c:v>
                </c:pt>
                <c:pt idx="4575">
                  <c:v>2950.9706182684949</c:v>
                </c:pt>
                <c:pt idx="4576">
                  <c:v>2952.2563463503102</c:v>
                </c:pt>
                <c:pt idx="4577">
                  <c:v>2953.0489463335907</c:v>
                </c:pt>
                <c:pt idx="4578">
                  <c:v>2953.4450236942066</c:v>
                </c:pt>
                <c:pt idx="4579">
                  <c:v>2955.2295357075691</c:v>
                </c:pt>
                <c:pt idx="4580">
                  <c:v>2956.7513491727423</c:v>
                </c:pt>
                <c:pt idx="4581">
                  <c:v>2961.1976709577339</c:v>
                </c:pt>
                <c:pt idx="4582">
                  <c:v>2962.7155067888107</c:v>
                </c:pt>
                <c:pt idx="4583">
                  <c:v>2963.6206562303869</c:v>
                </c:pt>
                <c:pt idx="4584">
                  <c:v>2965.7069962825663</c:v>
                </c:pt>
                <c:pt idx="4585">
                  <c:v>2967.3370184745727</c:v>
                </c:pt>
                <c:pt idx="4586">
                  <c:v>2971.6809734473245</c:v>
                </c:pt>
                <c:pt idx="4587">
                  <c:v>2973.4254916297105</c:v>
                </c:pt>
                <c:pt idx="4588">
                  <c:v>2976.7950636550377</c:v>
                </c:pt>
                <c:pt idx="4589">
                  <c:v>2977.8077868143992</c:v>
                </c:pt>
                <c:pt idx="4590">
                  <c:v>2978.1710712625463</c:v>
                </c:pt>
                <c:pt idx="4591">
                  <c:v>2979.6566712318581</c:v>
                </c:pt>
                <c:pt idx="4592">
                  <c:v>2979.8752213970602</c:v>
                </c:pt>
                <c:pt idx="4593">
                  <c:v>2979.9078126640379</c:v>
                </c:pt>
                <c:pt idx="4594">
                  <c:v>2980.6553657610166</c:v>
                </c:pt>
                <c:pt idx="4595">
                  <c:v>2980.6628070737497</c:v>
                </c:pt>
                <c:pt idx="4596">
                  <c:v>2981.705845354094</c:v>
                </c:pt>
                <c:pt idx="4597">
                  <c:v>2982.2212259917596</c:v>
                </c:pt>
                <c:pt idx="4598">
                  <c:v>2982.5333377186198</c:v>
                </c:pt>
                <c:pt idx="4599">
                  <c:v>2983.394089201649</c:v>
                </c:pt>
                <c:pt idx="4600">
                  <c:v>2983.9580320771292</c:v>
                </c:pt>
                <c:pt idx="4601">
                  <c:v>2984.1919957514765</c:v>
                </c:pt>
                <c:pt idx="4602">
                  <c:v>2984.2947691983736</c:v>
                </c:pt>
                <c:pt idx="4603">
                  <c:v>2984.3972717621054</c:v>
                </c:pt>
                <c:pt idx="4604">
                  <c:v>2984.4942249391697</c:v>
                </c:pt>
                <c:pt idx="4605">
                  <c:v>2984.8282021029081</c:v>
                </c:pt>
                <c:pt idx="4606">
                  <c:v>2984.9254088128509</c:v>
                </c:pt>
                <c:pt idx="4607">
                  <c:v>2986.5604298224407</c:v>
                </c:pt>
                <c:pt idx="4608">
                  <c:v>2986.6791754659407</c:v>
                </c:pt>
                <c:pt idx="4609">
                  <c:v>2987.1520017221483</c:v>
                </c:pt>
                <c:pt idx="4610">
                  <c:v>2988.1217411861835</c:v>
                </c:pt>
                <c:pt idx="4611">
                  <c:v>2988.237858502207</c:v>
                </c:pt>
                <c:pt idx="4612">
                  <c:v>2989.1839082092702</c:v>
                </c:pt>
                <c:pt idx="4613">
                  <c:v>2989.4921166100121</c:v>
                </c:pt>
                <c:pt idx="4614">
                  <c:v>2990.060760154096</c:v>
                </c:pt>
                <c:pt idx="4615">
                  <c:v>2990.7241562816089</c:v>
                </c:pt>
                <c:pt idx="4616">
                  <c:v>2990.9897807959405</c:v>
                </c:pt>
                <c:pt idx="4617">
                  <c:v>2991.1361400118694</c:v>
                </c:pt>
                <c:pt idx="4618">
                  <c:v>2994.3810274585612</c:v>
                </c:pt>
                <c:pt idx="4619">
                  <c:v>2997.9539404966545</c:v>
                </c:pt>
                <c:pt idx="4620">
                  <c:v>2997.9801995611488</c:v>
                </c:pt>
                <c:pt idx="4621">
                  <c:v>2999.2939323390856</c:v>
                </c:pt>
                <c:pt idx="4622">
                  <c:v>3000.7602413346085</c:v>
                </c:pt>
                <c:pt idx="4623">
                  <c:v>3001.5431070832783</c:v>
                </c:pt>
                <c:pt idx="4624">
                  <c:v>3003.4859880202403</c:v>
                </c:pt>
                <c:pt idx="4625">
                  <c:v>3003.7121647258136</c:v>
                </c:pt>
                <c:pt idx="4626">
                  <c:v>3004.3221108554881</c:v>
                </c:pt>
                <c:pt idx="4627">
                  <c:v>3004.4298218232234</c:v>
                </c:pt>
                <c:pt idx="4628">
                  <c:v>3004.610674436386</c:v>
                </c:pt>
                <c:pt idx="4629">
                  <c:v>3004.7638712309163</c:v>
                </c:pt>
                <c:pt idx="4630">
                  <c:v>3007.0061957035559</c:v>
                </c:pt>
                <c:pt idx="4631">
                  <c:v>3008.9488355127396</c:v>
                </c:pt>
                <c:pt idx="4632">
                  <c:v>3010.6026471742407</c:v>
                </c:pt>
                <c:pt idx="4633">
                  <c:v>3014.8740862989453</c:v>
                </c:pt>
                <c:pt idx="4634">
                  <c:v>3015.2828006917007</c:v>
                </c:pt>
                <c:pt idx="4635">
                  <c:v>3015.7909865552974</c:v>
                </c:pt>
                <c:pt idx="4636">
                  <c:v>3015.9311919968422</c:v>
                </c:pt>
                <c:pt idx="4637">
                  <c:v>3016.1801594947719</c:v>
                </c:pt>
                <c:pt idx="4638">
                  <c:v>3016.7697487603837</c:v>
                </c:pt>
                <c:pt idx="4639">
                  <c:v>3017.0614267041892</c:v>
                </c:pt>
                <c:pt idx="4640">
                  <c:v>3017.5014858713166</c:v>
                </c:pt>
                <c:pt idx="4641">
                  <c:v>3018.3603622224782</c:v>
                </c:pt>
                <c:pt idx="4642">
                  <c:v>3020.9466588801643</c:v>
                </c:pt>
                <c:pt idx="4643">
                  <c:v>3021.2353003614553</c:v>
                </c:pt>
                <c:pt idx="4644">
                  <c:v>3022.458073634305</c:v>
                </c:pt>
                <c:pt idx="4645">
                  <c:v>3022.5558285485258</c:v>
                </c:pt>
                <c:pt idx="4646">
                  <c:v>3023.4973128362399</c:v>
                </c:pt>
                <c:pt idx="4647">
                  <c:v>3023.8967827682554</c:v>
                </c:pt>
                <c:pt idx="4648">
                  <c:v>3024.5683894849299</c:v>
                </c:pt>
                <c:pt idx="4649">
                  <c:v>3026.4288910529995</c:v>
                </c:pt>
                <c:pt idx="4650">
                  <c:v>3027.339584713056</c:v>
                </c:pt>
                <c:pt idx="4651">
                  <c:v>3029.6008692058258</c:v>
                </c:pt>
                <c:pt idx="4652">
                  <c:v>3029.78666784292</c:v>
                </c:pt>
                <c:pt idx="4653">
                  <c:v>3029.9360119862649</c:v>
                </c:pt>
                <c:pt idx="4654">
                  <c:v>3029.9976468598506</c:v>
                </c:pt>
                <c:pt idx="4655">
                  <c:v>3031.0448417951229</c:v>
                </c:pt>
                <c:pt idx="4656">
                  <c:v>3031.2711924468786</c:v>
                </c:pt>
                <c:pt idx="4657">
                  <c:v>3031.6241197588097</c:v>
                </c:pt>
                <c:pt idx="4658">
                  <c:v>3031.9271685707263</c:v>
                </c:pt>
                <c:pt idx="4659">
                  <c:v>3032.7891147204955</c:v>
                </c:pt>
                <c:pt idx="4660">
                  <c:v>3033.7265016053734</c:v>
                </c:pt>
                <c:pt idx="4661">
                  <c:v>3034.6059101648661</c:v>
                </c:pt>
                <c:pt idx="4662">
                  <c:v>3034.8484966595079</c:v>
                </c:pt>
                <c:pt idx="4663">
                  <c:v>3036.4169520576743</c:v>
                </c:pt>
                <c:pt idx="4664">
                  <c:v>3037.4050360760939</c:v>
                </c:pt>
                <c:pt idx="4665">
                  <c:v>3039.813247719143</c:v>
                </c:pt>
                <c:pt idx="4666">
                  <c:v>3039.9652361367516</c:v>
                </c:pt>
                <c:pt idx="4667">
                  <c:v>3040.4126322128741</c:v>
                </c:pt>
                <c:pt idx="4668">
                  <c:v>3040.4284175648208</c:v>
                </c:pt>
                <c:pt idx="4669">
                  <c:v>3041.2130245381795</c:v>
                </c:pt>
                <c:pt idx="4670">
                  <c:v>3042.9641389599401</c:v>
                </c:pt>
                <c:pt idx="4671">
                  <c:v>3044.0703083336557</c:v>
                </c:pt>
                <c:pt idx="4672">
                  <c:v>3044.7183522957184</c:v>
                </c:pt>
                <c:pt idx="4673">
                  <c:v>3047.4490874063304</c:v>
                </c:pt>
                <c:pt idx="4674">
                  <c:v>3049.2756290256966</c:v>
                </c:pt>
                <c:pt idx="4675">
                  <c:v>3050.5628536477798</c:v>
                </c:pt>
                <c:pt idx="4676">
                  <c:v>3051.4584519952095</c:v>
                </c:pt>
                <c:pt idx="4677">
                  <c:v>3053.0259509127063</c:v>
                </c:pt>
                <c:pt idx="4678">
                  <c:v>3054.4875150486441</c:v>
                </c:pt>
                <c:pt idx="4679">
                  <c:v>3054.514264727417</c:v>
                </c:pt>
                <c:pt idx="4680">
                  <c:v>3055.124666823609</c:v>
                </c:pt>
                <c:pt idx="4681">
                  <c:v>3056.5579828119699</c:v>
                </c:pt>
                <c:pt idx="4682">
                  <c:v>3056.5794355547441</c:v>
                </c:pt>
                <c:pt idx="4683">
                  <c:v>3058.1149225139525</c:v>
                </c:pt>
                <c:pt idx="4684">
                  <c:v>3058.8119323467054</c:v>
                </c:pt>
                <c:pt idx="4685">
                  <c:v>3058.8938860254329</c:v>
                </c:pt>
                <c:pt idx="4686">
                  <c:v>3059.0073995445218</c:v>
                </c:pt>
                <c:pt idx="4687">
                  <c:v>3059.5325364478267</c:v>
                </c:pt>
                <c:pt idx="4688">
                  <c:v>3060.9122467353991</c:v>
                </c:pt>
                <c:pt idx="4689">
                  <c:v>3061.3778033393264</c:v>
                </c:pt>
                <c:pt idx="4690">
                  <c:v>3063.0687686299589</c:v>
                </c:pt>
                <c:pt idx="4691">
                  <c:v>3064.8472592112139</c:v>
                </c:pt>
                <c:pt idx="4692">
                  <c:v>3065.2371440563202</c:v>
                </c:pt>
                <c:pt idx="4693">
                  <c:v>3066.9344469175103</c:v>
                </c:pt>
                <c:pt idx="4694">
                  <c:v>3068.7730948869776</c:v>
                </c:pt>
                <c:pt idx="4695">
                  <c:v>3068.8776801975164</c:v>
                </c:pt>
                <c:pt idx="4696">
                  <c:v>3069.0863703177874</c:v>
                </c:pt>
                <c:pt idx="4697">
                  <c:v>3069.3428539797551</c:v>
                </c:pt>
                <c:pt idx="4698">
                  <c:v>3069.6442042877825</c:v>
                </c:pt>
                <c:pt idx="4699">
                  <c:v>3070.2650326360981</c:v>
                </c:pt>
                <c:pt idx="4700">
                  <c:v>3070.6936752155234</c:v>
                </c:pt>
                <c:pt idx="4701">
                  <c:v>3072.199354489323</c:v>
                </c:pt>
                <c:pt idx="4702">
                  <c:v>3074.6016713311292</c:v>
                </c:pt>
                <c:pt idx="4703">
                  <c:v>3074.8818218447595</c:v>
                </c:pt>
                <c:pt idx="4704">
                  <c:v>3075.728196408747</c:v>
                </c:pt>
                <c:pt idx="4705">
                  <c:v>3076.405547181701</c:v>
                </c:pt>
                <c:pt idx="4706">
                  <c:v>3076.5419422507985</c:v>
                </c:pt>
                <c:pt idx="4707">
                  <c:v>3077.9019081820134</c:v>
                </c:pt>
                <c:pt idx="4708">
                  <c:v>3078.5036963374459</c:v>
                </c:pt>
                <c:pt idx="4709">
                  <c:v>3078.5352727563295</c:v>
                </c:pt>
                <c:pt idx="4710">
                  <c:v>3079.0724995836681</c:v>
                </c:pt>
                <c:pt idx="4711">
                  <c:v>3079.6768661175884</c:v>
                </c:pt>
                <c:pt idx="4712">
                  <c:v>3081.3087942610546</c:v>
                </c:pt>
                <c:pt idx="4713">
                  <c:v>3081.7527670270083</c:v>
                </c:pt>
                <c:pt idx="4714">
                  <c:v>3082.2920865846245</c:v>
                </c:pt>
                <c:pt idx="4715">
                  <c:v>3082.4771600561344</c:v>
                </c:pt>
                <c:pt idx="4716">
                  <c:v>3082.6879209406616</c:v>
                </c:pt>
                <c:pt idx="4717">
                  <c:v>3083.7802578040191</c:v>
                </c:pt>
                <c:pt idx="4718">
                  <c:v>3084.6846528164861</c:v>
                </c:pt>
                <c:pt idx="4719">
                  <c:v>3085.3942912496695</c:v>
                </c:pt>
                <c:pt idx="4720">
                  <c:v>3086.5108733794732</c:v>
                </c:pt>
                <c:pt idx="4721">
                  <c:v>3086.5831281919782</c:v>
                </c:pt>
                <c:pt idx="4722">
                  <c:v>3088.4912849145985</c:v>
                </c:pt>
                <c:pt idx="4723">
                  <c:v>3088.7335610280679</c:v>
                </c:pt>
                <c:pt idx="4724">
                  <c:v>3089.7312262461892</c:v>
                </c:pt>
                <c:pt idx="4725">
                  <c:v>3092.4069572819462</c:v>
                </c:pt>
                <c:pt idx="4726">
                  <c:v>3092.7287424838942</c:v>
                </c:pt>
                <c:pt idx="4727">
                  <c:v>3093.8302786853437</c:v>
                </c:pt>
                <c:pt idx="4728">
                  <c:v>3094.8779084052931</c:v>
                </c:pt>
                <c:pt idx="4729">
                  <c:v>3094.9558796249639</c:v>
                </c:pt>
                <c:pt idx="4730">
                  <c:v>3096.1066904345898</c:v>
                </c:pt>
                <c:pt idx="4731">
                  <c:v>3096.5716932460855</c:v>
                </c:pt>
                <c:pt idx="4732">
                  <c:v>3096.9485058215014</c:v>
                </c:pt>
                <c:pt idx="4733">
                  <c:v>3097.3882699597525</c:v>
                </c:pt>
                <c:pt idx="4734">
                  <c:v>3097.4901292526301</c:v>
                </c:pt>
                <c:pt idx="4735">
                  <c:v>3100.2147690881393</c:v>
                </c:pt>
                <c:pt idx="4736">
                  <c:v>3101.4585093274309</c:v>
                </c:pt>
                <c:pt idx="4737">
                  <c:v>3102.1943414554025</c:v>
                </c:pt>
                <c:pt idx="4738">
                  <c:v>3103.792228746981</c:v>
                </c:pt>
                <c:pt idx="4739">
                  <c:v>3105.3713131081731</c:v>
                </c:pt>
                <c:pt idx="4740">
                  <c:v>3108.0846961757015</c:v>
                </c:pt>
                <c:pt idx="4741">
                  <c:v>3108.4007004861887</c:v>
                </c:pt>
                <c:pt idx="4742">
                  <c:v>3108.6878472149947</c:v>
                </c:pt>
                <c:pt idx="4743">
                  <c:v>3109.0140261096731</c:v>
                </c:pt>
                <c:pt idx="4744">
                  <c:v>3111.4005445645344</c:v>
                </c:pt>
                <c:pt idx="4745">
                  <c:v>3113.0351057791977</c:v>
                </c:pt>
                <c:pt idx="4746">
                  <c:v>3113.412481901998</c:v>
                </c:pt>
                <c:pt idx="4747">
                  <c:v>3113.9905149004717</c:v>
                </c:pt>
                <c:pt idx="4748">
                  <c:v>3114.3839077912653</c:v>
                </c:pt>
                <c:pt idx="4749">
                  <c:v>3117.3670383688004</c:v>
                </c:pt>
                <c:pt idx="4750">
                  <c:v>3120.3628886925981</c:v>
                </c:pt>
                <c:pt idx="4751">
                  <c:v>3122.029834363444</c:v>
                </c:pt>
                <c:pt idx="4752">
                  <c:v>3122.8432552283175</c:v>
                </c:pt>
                <c:pt idx="4753">
                  <c:v>3126.0765742899894</c:v>
                </c:pt>
                <c:pt idx="4754">
                  <c:v>3126.2351391974844</c:v>
                </c:pt>
                <c:pt idx="4755">
                  <c:v>3126.3585713462871</c:v>
                </c:pt>
                <c:pt idx="4756">
                  <c:v>3126.5113468438503</c:v>
                </c:pt>
                <c:pt idx="4757">
                  <c:v>3126.9297922331552</c:v>
                </c:pt>
                <c:pt idx="4758">
                  <c:v>3129.530875584509</c:v>
                </c:pt>
                <c:pt idx="4759">
                  <c:v>3131.5628797473255</c:v>
                </c:pt>
                <c:pt idx="4760">
                  <c:v>3131.9009358294679</c:v>
                </c:pt>
                <c:pt idx="4761">
                  <c:v>3132.2333643399343</c:v>
                </c:pt>
                <c:pt idx="4762">
                  <c:v>3133.8651243577824</c:v>
                </c:pt>
                <c:pt idx="4763">
                  <c:v>3134.5375145311773</c:v>
                </c:pt>
                <c:pt idx="4764">
                  <c:v>3136.2042090580435</c:v>
                </c:pt>
                <c:pt idx="4765">
                  <c:v>3139.2453069468229</c:v>
                </c:pt>
                <c:pt idx="4766">
                  <c:v>3140.421929344393</c:v>
                </c:pt>
                <c:pt idx="4767">
                  <c:v>3140.4265514131275</c:v>
                </c:pt>
                <c:pt idx="4768">
                  <c:v>3141.2542008472883</c:v>
                </c:pt>
                <c:pt idx="4769">
                  <c:v>3141.9769569228774</c:v>
                </c:pt>
                <c:pt idx="4770">
                  <c:v>3144.4144741485707</c:v>
                </c:pt>
                <c:pt idx="4771">
                  <c:v>3144.6533940314002</c:v>
                </c:pt>
                <c:pt idx="4772">
                  <c:v>3147.1918250574945</c:v>
                </c:pt>
                <c:pt idx="4773">
                  <c:v>3154.1316218494721</c:v>
                </c:pt>
                <c:pt idx="4774">
                  <c:v>3156.0528830226158</c:v>
                </c:pt>
                <c:pt idx="4775">
                  <c:v>3158.3590861453922</c:v>
                </c:pt>
                <c:pt idx="4776">
                  <c:v>3159.5048439952607</c:v>
                </c:pt>
                <c:pt idx="4777">
                  <c:v>3161.8532263032703</c:v>
                </c:pt>
                <c:pt idx="4778">
                  <c:v>3162.7236877496071</c:v>
                </c:pt>
                <c:pt idx="4779">
                  <c:v>3163.3911617072172</c:v>
                </c:pt>
                <c:pt idx="4780">
                  <c:v>3163.5969737142168</c:v>
                </c:pt>
                <c:pt idx="4781">
                  <c:v>3168.968169944108</c:v>
                </c:pt>
                <c:pt idx="4782">
                  <c:v>3170.8761258090635</c:v>
                </c:pt>
                <c:pt idx="4783">
                  <c:v>3174.5005119257858</c:v>
                </c:pt>
                <c:pt idx="4784">
                  <c:v>3175.2886056603857</c:v>
                </c:pt>
                <c:pt idx="4785">
                  <c:v>3178.8966925773038</c:v>
                </c:pt>
                <c:pt idx="4786">
                  <c:v>3179.3452286446864</c:v>
                </c:pt>
                <c:pt idx="4787">
                  <c:v>3179.9596914804079</c:v>
                </c:pt>
                <c:pt idx="4788">
                  <c:v>3184.0504535701548</c:v>
                </c:pt>
                <c:pt idx="4789">
                  <c:v>3186.484114144394</c:v>
                </c:pt>
                <c:pt idx="4790">
                  <c:v>3188.3456975530517</c:v>
                </c:pt>
                <c:pt idx="4791">
                  <c:v>3190.9115706558914</c:v>
                </c:pt>
                <c:pt idx="4792">
                  <c:v>3194.4027635979946</c:v>
                </c:pt>
                <c:pt idx="4793">
                  <c:v>3194.9738652081996</c:v>
                </c:pt>
                <c:pt idx="4794">
                  <c:v>3195.5010140917057</c:v>
                </c:pt>
                <c:pt idx="4795">
                  <c:v>3196.9873634713931</c:v>
                </c:pt>
                <c:pt idx="4796">
                  <c:v>3198.0698982898539</c:v>
                </c:pt>
                <c:pt idx="4797">
                  <c:v>3200.5578404202552</c:v>
                </c:pt>
                <c:pt idx="4798">
                  <c:v>3200.705515622356</c:v>
                </c:pt>
                <c:pt idx="4799">
                  <c:v>3201.0172440650549</c:v>
                </c:pt>
                <c:pt idx="4800">
                  <c:v>3201.1439681541906</c:v>
                </c:pt>
                <c:pt idx="4801">
                  <c:v>3202.0386771902686</c:v>
                </c:pt>
                <c:pt idx="4802">
                  <c:v>3203.2614113834825</c:v>
                </c:pt>
                <c:pt idx="4803">
                  <c:v>3208.0259495611845</c:v>
                </c:pt>
                <c:pt idx="4804">
                  <c:v>3208.6428268245036</c:v>
                </c:pt>
                <c:pt idx="4805">
                  <c:v>3210.6871837693961</c:v>
                </c:pt>
                <c:pt idx="4806">
                  <c:v>3213.8844447721895</c:v>
                </c:pt>
                <c:pt idx="4807">
                  <c:v>3214.5611704495186</c:v>
                </c:pt>
                <c:pt idx="4808">
                  <c:v>3215.1654087447023</c:v>
                </c:pt>
                <c:pt idx="4809">
                  <c:v>3215.6583222945319</c:v>
                </c:pt>
                <c:pt idx="4810">
                  <c:v>3217.8235934286604</c:v>
                </c:pt>
                <c:pt idx="4811">
                  <c:v>3220.3012207527427</c:v>
                </c:pt>
                <c:pt idx="4812">
                  <c:v>3221.7757942548196</c:v>
                </c:pt>
                <c:pt idx="4813">
                  <c:v>3222.2008643180961</c:v>
                </c:pt>
                <c:pt idx="4814">
                  <c:v>3223.6663041213069</c:v>
                </c:pt>
                <c:pt idx="4815">
                  <c:v>3225.3079289362249</c:v>
                </c:pt>
                <c:pt idx="4816">
                  <c:v>3226.7260606698346</c:v>
                </c:pt>
                <c:pt idx="4817">
                  <c:v>3228.2092644961449</c:v>
                </c:pt>
                <c:pt idx="4818">
                  <c:v>3229.6909310172541</c:v>
                </c:pt>
                <c:pt idx="4819">
                  <c:v>3230.3894923463122</c:v>
                </c:pt>
                <c:pt idx="4820">
                  <c:v>3231.9187998393518</c:v>
                </c:pt>
                <c:pt idx="4821">
                  <c:v>3234.4754092730782</c:v>
                </c:pt>
                <c:pt idx="4822">
                  <c:v>3235.0053702842197</c:v>
                </c:pt>
                <c:pt idx="4823">
                  <c:v>3237.5820383144201</c:v>
                </c:pt>
                <c:pt idx="4824">
                  <c:v>3237.7021851513855</c:v>
                </c:pt>
                <c:pt idx="4825">
                  <c:v>3241.8941617703549</c:v>
                </c:pt>
                <c:pt idx="4826">
                  <c:v>3245.0566078047432</c:v>
                </c:pt>
                <c:pt idx="4827">
                  <c:v>3247.9278401426018</c:v>
                </c:pt>
                <c:pt idx="4828">
                  <c:v>3249.7128175432172</c:v>
                </c:pt>
                <c:pt idx="4829">
                  <c:v>3250.7963367964367</c:v>
                </c:pt>
                <c:pt idx="4830">
                  <c:v>3251.2339798257872</c:v>
                </c:pt>
                <c:pt idx="4831">
                  <c:v>3251.7230282890196</c:v>
                </c:pt>
                <c:pt idx="4832">
                  <c:v>3254.8117789588923</c:v>
                </c:pt>
                <c:pt idx="4833">
                  <c:v>3256.7153970527615</c:v>
                </c:pt>
                <c:pt idx="4834">
                  <c:v>3257.5726131246647</c:v>
                </c:pt>
                <c:pt idx="4835">
                  <c:v>3257.7821432824985</c:v>
                </c:pt>
                <c:pt idx="4836">
                  <c:v>3260.7322837479751</c:v>
                </c:pt>
                <c:pt idx="4837">
                  <c:v>3262.3732882051954</c:v>
                </c:pt>
                <c:pt idx="4838">
                  <c:v>3262.3877534510539</c:v>
                </c:pt>
                <c:pt idx="4839">
                  <c:v>3271.5342295386636</c:v>
                </c:pt>
                <c:pt idx="4840">
                  <c:v>3273.5749984393096</c:v>
                </c:pt>
                <c:pt idx="4841">
                  <c:v>3273.8359913276327</c:v>
                </c:pt>
                <c:pt idx="4842">
                  <c:v>3274.6231373642277</c:v>
                </c:pt>
                <c:pt idx="4843">
                  <c:v>3280.9253396092063</c:v>
                </c:pt>
                <c:pt idx="4844">
                  <c:v>3284.6338994492289</c:v>
                </c:pt>
                <c:pt idx="4845">
                  <c:v>3285.4912894213485</c:v>
                </c:pt>
                <c:pt idx="4846">
                  <c:v>3288.8914033451783</c:v>
                </c:pt>
                <c:pt idx="4847">
                  <c:v>3289.651245842253</c:v>
                </c:pt>
                <c:pt idx="4848">
                  <c:v>3297.7612620206</c:v>
                </c:pt>
                <c:pt idx="4849">
                  <c:v>3301.1610392951607</c:v>
                </c:pt>
                <c:pt idx="4850">
                  <c:v>3302.7314563406926</c:v>
                </c:pt>
                <c:pt idx="4851">
                  <c:v>3304.1580424073582</c:v>
                </c:pt>
                <c:pt idx="4852">
                  <c:v>3306.8830357054558</c:v>
                </c:pt>
                <c:pt idx="4853">
                  <c:v>3307.097938328865</c:v>
                </c:pt>
                <c:pt idx="4854">
                  <c:v>3307.6283791337992</c:v>
                </c:pt>
                <c:pt idx="4855">
                  <c:v>3310.2034915179484</c:v>
                </c:pt>
                <c:pt idx="4856">
                  <c:v>3311.2217498009923</c:v>
                </c:pt>
                <c:pt idx="4857">
                  <c:v>3316.3378876636998</c:v>
                </c:pt>
                <c:pt idx="4858">
                  <c:v>3321.2620293309774</c:v>
                </c:pt>
                <c:pt idx="4859">
                  <c:v>3323.5229116286991</c:v>
                </c:pt>
                <c:pt idx="4860">
                  <c:v>3323.9634344964488</c:v>
                </c:pt>
                <c:pt idx="4861">
                  <c:v>3325.5657694571109</c:v>
                </c:pt>
                <c:pt idx="4862">
                  <c:v>3326.7481672256254</c:v>
                </c:pt>
                <c:pt idx="4863">
                  <c:v>3328.3826524330598</c:v>
                </c:pt>
                <c:pt idx="4864">
                  <c:v>3332.8406396546143</c:v>
                </c:pt>
                <c:pt idx="4865">
                  <c:v>3333.2403888178742</c:v>
                </c:pt>
                <c:pt idx="4866">
                  <c:v>3333.8614671887372</c:v>
                </c:pt>
                <c:pt idx="4867">
                  <c:v>3334.6769195659108</c:v>
                </c:pt>
                <c:pt idx="4868">
                  <c:v>3335.1333221483019</c:v>
                </c:pt>
                <c:pt idx="4869">
                  <c:v>3344.3805012983703</c:v>
                </c:pt>
                <c:pt idx="4870">
                  <c:v>3346.4307335994745</c:v>
                </c:pt>
                <c:pt idx="4871">
                  <c:v>3348.1619051972393</c:v>
                </c:pt>
                <c:pt idx="4872">
                  <c:v>3350.0477893783627</c:v>
                </c:pt>
                <c:pt idx="4873">
                  <c:v>3353.2860468399704</c:v>
                </c:pt>
                <c:pt idx="4874">
                  <c:v>3353.8109105844651</c:v>
                </c:pt>
                <c:pt idx="4875">
                  <c:v>3356.4448089348643</c:v>
                </c:pt>
                <c:pt idx="4876">
                  <c:v>3358.1755861946949</c:v>
                </c:pt>
                <c:pt idx="4877">
                  <c:v>3360.5434137097236</c:v>
                </c:pt>
                <c:pt idx="4878">
                  <c:v>3361.7604527997792</c:v>
                </c:pt>
                <c:pt idx="4879">
                  <c:v>3374.8299117203442</c:v>
                </c:pt>
                <c:pt idx="4880">
                  <c:v>3375.533021688947</c:v>
                </c:pt>
                <c:pt idx="4881">
                  <c:v>3377.0311864574487</c:v>
                </c:pt>
                <c:pt idx="4882">
                  <c:v>3380.0157597410216</c:v>
                </c:pt>
                <c:pt idx="4883">
                  <c:v>3380.2412197886097</c:v>
                </c:pt>
                <c:pt idx="4884">
                  <c:v>3380.5989770355009</c:v>
                </c:pt>
                <c:pt idx="4885">
                  <c:v>3380.8475657184154</c:v>
                </c:pt>
                <c:pt idx="4886">
                  <c:v>3381.1248809749704</c:v>
                </c:pt>
                <c:pt idx="4887">
                  <c:v>3382.8478744706936</c:v>
                </c:pt>
                <c:pt idx="4888">
                  <c:v>3383.2516101365727</c:v>
                </c:pt>
                <c:pt idx="4889">
                  <c:v>3388.1081514446614</c:v>
                </c:pt>
                <c:pt idx="4890">
                  <c:v>3392.0468149544886</c:v>
                </c:pt>
                <c:pt idx="4891">
                  <c:v>3392.383649869269</c:v>
                </c:pt>
                <c:pt idx="4892">
                  <c:v>3394.0433444428236</c:v>
                </c:pt>
                <c:pt idx="4893">
                  <c:v>3400.6545174209732</c:v>
                </c:pt>
                <c:pt idx="4894">
                  <c:v>3400.7602191706646</c:v>
                </c:pt>
                <c:pt idx="4895">
                  <c:v>3406.8153291914114</c:v>
                </c:pt>
                <c:pt idx="4896">
                  <c:v>3410.1128329973199</c:v>
                </c:pt>
                <c:pt idx="4897">
                  <c:v>3421.6191126989434</c:v>
                </c:pt>
                <c:pt idx="4898">
                  <c:v>3424.0181619366231</c:v>
                </c:pt>
                <c:pt idx="4899">
                  <c:v>3425.8753048641192</c:v>
                </c:pt>
                <c:pt idx="4900">
                  <c:v>3427.135756054251</c:v>
                </c:pt>
                <c:pt idx="4901">
                  <c:v>3427.3185860644844</c:v>
                </c:pt>
                <c:pt idx="4902">
                  <c:v>3427.5043318229491</c:v>
                </c:pt>
                <c:pt idx="4903">
                  <c:v>3432.0835249063966</c:v>
                </c:pt>
                <c:pt idx="4904">
                  <c:v>3432.3873066234464</c:v>
                </c:pt>
                <c:pt idx="4905">
                  <c:v>3433.2801195196571</c:v>
                </c:pt>
                <c:pt idx="4906">
                  <c:v>3436.7609829640605</c:v>
                </c:pt>
                <c:pt idx="4907">
                  <c:v>3439.6501675601012</c:v>
                </c:pt>
                <c:pt idx="4908">
                  <c:v>3439.8308739630629</c:v>
                </c:pt>
                <c:pt idx="4909">
                  <c:v>3441.0009417899964</c:v>
                </c:pt>
                <c:pt idx="4910">
                  <c:v>3445.6154214288381</c:v>
                </c:pt>
                <c:pt idx="4911">
                  <c:v>3448.4033397437306</c:v>
                </c:pt>
                <c:pt idx="4912">
                  <c:v>3452.7913922014741</c:v>
                </c:pt>
                <c:pt idx="4913">
                  <c:v>3456.3462438211554</c:v>
                </c:pt>
                <c:pt idx="4914">
                  <c:v>3458.1645071801377</c:v>
                </c:pt>
                <c:pt idx="4915">
                  <c:v>3461.3197884623332</c:v>
                </c:pt>
                <c:pt idx="4916">
                  <c:v>3479.4358639111997</c:v>
                </c:pt>
                <c:pt idx="4917">
                  <c:v>3479.8389092707148</c:v>
                </c:pt>
                <c:pt idx="4918">
                  <c:v>3486.2978467992853</c:v>
                </c:pt>
                <c:pt idx="4919">
                  <c:v>3487.7126426891573</c:v>
                </c:pt>
                <c:pt idx="4920">
                  <c:v>3498.3100735928401</c:v>
                </c:pt>
                <c:pt idx="4921">
                  <c:v>3498.9639411983644</c:v>
                </c:pt>
                <c:pt idx="4922">
                  <c:v>3501.4365455192074</c:v>
                </c:pt>
                <c:pt idx="4923">
                  <c:v>3502.2197170687523</c:v>
                </c:pt>
                <c:pt idx="4924">
                  <c:v>3512.1522815226017</c:v>
                </c:pt>
                <c:pt idx="4925">
                  <c:v>3512.4267318070542</c:v>
                </c:pt>
                <c:pt idx="4926">
                  <c:v>3512.9349854026204</c:v>
                </c:pt>
                <c:pt idx="4927">
                  <c:v>3523.0519350870381</c:v>
                </c:pt>
                <c:pt idx="4928">
                  <c:v>3534.0587279480751</c:v>
                </c:pt>
                <c:pt idx="4929">
                  <c:v>3534.7756893100159</c:v>
                </c:pt>
                <c:pt idx="4930">
                  <c:v>3535.6475073957245</c:v>
                </c:pt>
                <c:pt idx="4931">
                  <c:v>3539.088303114977</c:v>
                </c:pt>
                <c:pt idx="4932">
                  <c:v>3539.3178895521796</c:v>
                </c:pt>
                <c:pt idx="4933">
                  <c:v>3542.7868467105272</c:v>
                </c:pt>
                <c:pt idx="4934">
                  <c:v>3543.9787973918064</c:v>
                </c:pt>
                <c:pt idx="4935">
                  <c:v>3545.075804684504</c:v>
                </c:pt>
                <c:pt idx="4936">
                  <c:v>3545.8838340425154</c:v>
                </c:pt>
                <c:pt idx="4937">
                  <c:v>3548.129039450032</c:v>
                </c:pt>
                <c:pt idx="4938">
                  <c:v>3550.9281625537624</c:v>
                </c:pt>
                <c:pt idx="4939">
                  <c:v>3551.5951260258134</c:v>
                </c:pt>
                <c:pt idx="4940">
                  <c:v>3552.4738360252177</c:v>
                </c:pt>
                <c:pt idx="4941">
                  <c:v>3559.1205772539688</c:v>
                </c:pt>
                <c:pt idx="4942">
                  <c:v>3561.5018766272115</c:v>
                </c:pt>
                <c:pt idx="4943">
                  <c:v>3563.7812880713736</c:v>
                </c:pt>
                <c:pt idx="4944">
                  <c:v>3568.5454602095942</c:v>
                </c:pt>
                <c:pt idx="4945">
                  <c:v>3571.0373584335921</c:v>
                </c:pt>
                <c:pt idx="4946">
                  <c:v>3577.0254944485732</c:v>
                </c:pt>
                <c:pt idx="4947">
                  <c:v>3590.8170766399326</c:v>
                </c:pt>
                <c:pt idx="4948">
                  <c:v>3611.7700396249747</c:v>
                </c:pt>
                <c:pt idx="4949">
                  <c:v>3612.8986706778142</c:v>
                </c:pt>
                <c:pt idx="4950">
                  <c:v>3620.0842205845438</c:v>
                </c:pt>
                <c:pt idx="4951">
                  <c:v>3623.0696252471935</c:v>
                </c:pt>
                <c:pt idx="4952">
                  <c:v>3626.1663955105723</c:v>
                </c:pt>
                <c:pt idx="4953">
                  <c:v>3628.5223368922434</c:v>
                </c:pt>
                <c:pt idx="4954">
                  <c:v>3629.2040591055975</c:v>
                </c:pt>
                <c:pt idx="4955">
                  <c:v>3629.4179545806837</c:v>
                </c:pt>
                <c:pt idx="4956">
                  <c:v>3632.5821359822494</c:v>
                </c:pt>
                <c:pt idx="4957">
                  <c:v>3634.52486217763</c:v>
                </c:pt>
                <c:pt idx="4958">
                  <c:v>3638.8521588876119</c:v>
                </c:pt>
                <c:pt idx="4959">
                  <c:v>3642.1954503243705</c:v>
                </c:pt>
                <c:pt idx="4960">
                  <c:v>3643.2912849802196</c:v>
                </c:pt>
                <c:pt idx="4961">
                  <c:v>3648.2643807657132</c:v>
                </c:pt>
                <c:pt idx="4962">
                  <c:v>3659.5797857173875</c:v>
                </c:pt>
                <c:pt idx="4963">
                  <c:v>3666.4807681414241</c:v>
                </c:pt>
                <c:pt idx="4964">
                  <c:v>3680.6456173056777</c:v>
                </c:pt>
                <c:pt idx="4965">
                  <c:v>3698.3798082161102</c:v>
                </c:pt>
                <c:pt idx="4966">
                  <c:v>3699.8102033875584</c:v>
                </c:pt>
                <c:pt idx="4967">
                  <c:v>3703.3864195978731</c:v>
                </c:pt>
                <c:pt idx="4968">
                  <c:v>3711.1603354197541</c:v>
                </c:pt>
                <c:pt idx="4969">
                  <c:v>3718.3809648743354</c:v>
                </c:pt>
                <c:pt idx="4970">
                  <c:v>3725.233555652092</c:v>
                </c:pt>
                <c:pt idx="4971">
                  <c:v>3726.4192831030869</c:v>
                </c:pt>
                <c:pt idx="4972">
                  <c:v>3732.8762785546278</c:v>
                </c:pt>
                <c:pt idx="4973">
                  <c:v>3733.7085651035741</c:v>
                </c:pt>
                <c:pt idx="4974">
                  <c:v>3744.8278835026758</c:v>
                </c:pt>
                <c:pt idx="4975">
                  <c:v>3745.2117488381682</c:v>
                </c:pt>
                <c:pt idx="4976">
                  <c:v>3755.9547762377661</c:v>
                </c:pt>
                <c:pt idx="4977">
                  <c:v>3766.6768468983901</c:v>
                </c:pt>
                <c:pt idx="4978">
                  <c:v>3771.5064597036926</c:v>
                </c:pt>
                <c:pt idx="4979">
                  <c:v>3772.5129707997421</c:v>
                </c:pt>
                <c:pt idx="4980">
                  <c:v>3781.8415704088438</c:v>
                </c:pt>
                <c:pt idx="4981">
                  <c:v>3783.651115638635</c:v>
                </c:pt>
                <c:pt idx="4982">
                  <c:v>3786.1047104771114</c:v>
                </c:pt>
                <c:pt idx="4983">
                  <c:v>3824.6274565567619</c:v>
                </c:pt>
                <c:pt idx="4984">
                  <c:v>3825.0166338323161</c:v>
                </c:pt>
                <c:pt idx="4985">
                  <c:v>3829.3292777317383</c:v>
                </c:pt>
                <c:pt idx="4986">
                  <c:v>3831.3367905753512</c:v>
                </c:pt>
                <c:pt idx="4987">
                  <c:v>3831.7246874667399</c:v>
                </c:pt>
                <c:pt idx="4988">
                  <c:v>3841.6287717688538</c:v>
                </c:pt>
                <c:pt idx="4989">
                  <c:v>3849.3694903486467</c:v>
                </c:pt>
                <c:pt idx="4990">
                  <c:v>3878.1296614813036</c:v>
                </c:pt>
                <c:pt idx="4991">
                  <c:v>3917.5109400561796</c:v>
                </c:pt>
                <c:pt idx="4992">
                  <c:v>3937.4206940978202</c:v>
                </c:pt>
                <c:pt idx="4993">
                  <c:v>3951.2049484689323</c:v>
                </c:pt>
                <c:pt idx="4994">
                  <c:v>4004.2698946192431</c:v>
                </c:pt>
                <c:pt idx="4995">
                  <c:v>4007.0357716199524</c:v>
                </c:pt>
                <c:pt idx="4996">
                  <c:v>4089.7178521134938</c:v>
                </c:pt>
                <c:pt idx="4997">
                  <c:v>4125.5384453352617</c:v>
                </c:pt>
                <c:pt idx="4998">
                  <c:v>4206.3862549903515</c:v>
                </c:pt>
                <c:pt idx="4999">
                  <c:v>4521.5161440650081</c:v>
                </c:pt>
              </c:numCache>
            </c:numRef>
          </c:xVal>
          <c:yVal>
            <c:numRef>
              <c:f>SRT!$M$7:$M$5006</c:f>
              <c:numCache>
                <c:formatCode>0%</c:formatCode>
                <c:ptCount val="5000"/>
                <c:pt idx="0">
                  <c:v>2.0000000000000001E-4</c:v>
                </c:pt>
                <c:pt idx="1">
                  <c:v>4.0000000000000002E-4</c:v>
                </c:pt>
                <c:pt idx="2">
                  <c:v>5.9999999999999995E-4</c:v>
                </c:pt>
                <c:pt idx="3">
                  <c:v>8.0000000000000004E-4</c:v>
                </c:pt>
                <c:pt idx="4">
                  <c:v>1E-3</c:v>
                </c:pt>
                <c:pt idx="5">
                  <c:v>1.1999999999999999E-3</c:v>
                </c:pt>
                <c:pt idx="6">
                  <c:v>1.4E-3</c:v>
                </c:pt>
                <c:pt idx="7">
                  <c:v>1.6000000000000001E-3</c:v>
                </c:pt>
                <c:pt idx="8">
                  <c:v>1.8E-3</c:v>
                </c:pt>
                <c:pt idx="9">
                  <c:v>2E-3</c:v>
                </c:pt>
                <c:pt idx="10">
                  <c:v>2.2000000000000001E-3</c:v>
                </c:pt>
                <c:pt idx="11">
                  <c:v>2.3999999999999998E-3</c:v>
                </c:pt>
                <c:pt idx="12">
                  <c:v>2.5999999999999999E-3</c:v>
                </c:pt>
                <c:pt idx="13">
                  <c:v>2.8E-3</c:v>
                </c:pt>
                <c:pt idx="14">
                  <c:v>3.0000000000000001E-3</c:v>
                </c:pt>
                <c:pt idx="15">
                  <c:v>3.2000000000000002E-3</c:v>
                </c:pt>
                <c:pt idx="16">
                  <c:v>3.3999999999999998E-3</c:v>
                </c:pt>
                <c:pt idx="17">
                  <c:v>3.5999999999999999E-3</c:v>
                </c:pt>
                <c:pt idx="18">
                  <c:v>3.8E-3</c:v>
                </c:pt>
                <c:pt idx="19">
                  <c:v>4.0000000000000001E-3</c:v>
                </c:pt>
                <c:pt idx="20">
                  <c:v>4.1999999999999997E-3</c:v>
                </c:pt>
                <c:pt idx="21">
                  <c:v>4.4000000000000003E-3</c:v>
                </c:pt>
                <c:pt idx="22">
                  <c:v>4.5999999999999999E-3</c:v>
                </c:pt>
                <c:pt idx="23">
                  <c:v>4.7999999999999996E-3</c:v>
                </c:pt>
                <c:pt idx="24">
                  <c:v>5.0000000000000001E-3</c:v>
                </c:pt>
                <c:pt idx="25">
                  <c:v>5.1999999999999998E-3</c:v>
                </c:pt>
                <c:pt idx="26">
                  <c:v>5.4000000000000003E-3</c:v>
                </c:pt>
                <c:pt idx="27">
                  <c:v>5.5999999999999999E-3</c:v>
                </c:pt>
                <c:pt idx="28">
                  <c:v>5.7999999999999996E-3</c:v>
                </c:pt>
                <c:pt idx="29">
                  <c:v>6.0000000000000001E-3</c:v>
                </c:pt>
                <c:pt idx="30">
                  <c:v>6.1999999999999998E-3</c:v>
                </c:pt>
                <c:pt idx="31">
                  <c:v>6.4000000000000003E-3</c:v>
                </c:pt>
                <c:pt idx="32">
                  <c:v>6.6E-3</c:v>
                </c:pt>
                <c:pt idx="33">
                  <c:v>6.7999999999999996E-3</c:v>
                </c:pt>
                <c:pt idx="34">
                  <c:v>7.0000000000000001E-3</c:v>
                </c:pt>
                <c:pt idx="35">
                  <c:v>7.1999999999999998E-3</c:v>
                </c:pt>
                <c:pt idx="36">
                  <c:v>7.4000000000000003E-3</c:v>
                </c:pt>
                <c:pt idx="37">
                  <c:v>7.6E-3</c:v>
                </c:pt>
                <c:pt idx="38">
                  <c:v>7.7999999999999996E-3</c:v>
                </c:pt>
                <c:pt idx="39">
                  <c:v>8.0000000000000002E-3</c:v>
                </c:pt>
                <c:pt idx="40">
                  <c:v>8.2000000000000007E-3</c:v>
                </c:pt>
                <c:pt idx="41">
                  <c:v>8.3999999999999995E-3</c:v>
                </c:pt>
                <c:pt idx="42">
                  <c:v>8.6E-3</c:v>
                </c:pt>
                <c:pt idx="43">
                  <c:v>8.8000000000000005E-3</c:v>
                </c:pt>
                <c:pt idx="44">
                  <c:v>8.9999999999999993E-3</c:v>
                </c:pt>
                <c:pt idx="45">
                  <c:v>9.1999999999999998E-3</c:v>
                </c:pt>
                <c:pt idx="46">
                  <c:v>9.4000000000000004E-3</c:v>
                </c:pt>
                <c:pt idx="47">
                  <c:v>9.5999999999999992E-3</c:v>
                </c:pt>
                <c:pt idx="48">
                  <c:v>9.7999999999999997E-3</c:v>
                </c:pt>
                <c:pt idx="49">
                  <c:v>0.01</c:v>
                </c:pt>
                <c:pt idx="50">
                  <c:v>1.0200000000000001E-2</c:v>
                </c:pt>
                <c:pt idx="51">
                  <c:v>1.04E-2</c:v>
                </c:pt>
                <c:pt idx="52">
                  <c:v>1.06E-2</c:v>
                </c:pt>
                <c:pt idx="53">
                  <c:v>1.0800000000000001E-2</c:v>
                </c:pt>
                <c:pt idx="54">
                  <c:v>1.0999999999999999E-2</c:v>
                </c:pt>
                <c:pt idx="55">
                  <c:v>1.12E-2</c:v>
                </c:pt>
                <c:pt idx="56">
                  <c:v>1.14E-2</c:v>
                </c:pt>
                <c:pt idx="57">
                  <c:v>1.1599999999999999E-2</c:v>
                </c:pt>
                <c:pt idx="58">
                  <c:v>1.18E-2</c:v>
                </c:pt>
                <c:pt idx="59">
                  <c:v>1.2E-2</c:v>
                </c:pt>
                <c:pt idx="60">
                  <c:v>1.2200000000000001E-2</c:v>
                </c:pt>
                <c:pt idx="61">
                  <c:v>1.24E-2</c:v>
                </c:pt>
                <c:pt idx="62">
                  <c:v>1.26E-2</c:v>
                </c:pt>
                <c:pt idx="63">
                  <c:v>1.2800000000000001E-2</c:v>
                </c:pt>
                <c:pt idx="64">
                  <c:v>1.2999999999999999E-2</c:v>
                </c:pt>
                <c:pt idx="65">
                  <c:v>1.32E-2</c:v>
                </c:pt>
                <c:pt idx="66">
                  <c:v>1.34E-2</c:v>
                </c:pt>
                <c:pt idx="67">
                  <c:v>1.3599999999999999E-2</c:v>
                </c:pt>
                <c:pt idx="68">
                  <c:v>1.38E-2</c:v>
                </c:pt>
                <c:pt idx="69">
                  <c:v>1.4E-2</c:v>
                </c:pt>
                <c:pt idx="70">
                  <c:v>1.4200000000000001E-2</c:v>
                </c:pt>
                <c:pt idx="71">
                  <c:v>1.44E-2</c:v>
                </c:pt>
                <c:pt idx="72">
                  <c:v>1.46E-2</c:v>
                </c:pt>
                <c:pt idx="73">
                  <c:v>1.4800000000000001E-2</c:v>
                </c:pt>
                <c:pt idx="74">
                  <c:v>1.4999999999999999E-2</c:v>
                </c:pt>
                <c:pt idx="75">
                  <c:v>1.52E-2</c:v>
                </c:pt>
                <c:pt idx="76">
                  <c:v>1.54E-2</c:v>
                </c:pt>
                <c:pt idx="77">
                  <c:v>1.5599999999999999E-2</c:v>
                </c:pt>
                <c:pt idx="78">
                  <c:v>1.5800000000000002E-2</c:v>
                </c:pt>
                <c:pt idx="79">
                  <c:v>1.6E-2</c:v>
                </c:pt>
                <c:pt idx="80">
                  <c:v>1.6199999999999999E-2</c:v>
                </c:pt>
                <c:pt idx="81">
                  <c:v>1.6400000000000001E-2</c:v>
                </c:pt>
                <c:pt idx="82">
                  <c:v>1.66E-2</c:v>
                </c:pt>
                <c:pt idx="83">
                  <c:v>1.6799999999999999E-2</c:v>
                </c:pt>
                <c:pt idx="84">
                  <c:v>1.7000000000000001E-2</c:v>
                </c:pt>
                <c:pt idx="85">
                  <c:v>1.72E-2</c:v>
                </c:pt>
                <c:pt idx="86">
                  <c:v>1.7399999999999999E-2</c:v>
                </c:pt>
                <c:pt idx="87">
                  <c:v>1.7600000000000001E-2</c:v>
                </c:pt>
                <c:pt idx="88">
                  <c:v>1.78E-2</c:v>
                </c:pt>
                <c:pt idx="89">
                  <c:v>1.7999999999999999E-2</c:v>
                </c:pt>
                <c:pt idx="90">
                  <c:v>1.8200000000000001E-2</c:v>
                </c:pt>
                <c:pt idx="91">
                  <c:v>1.84E-2</c:v>
                </c:pt>
                <c:pt idx="92">
                  <c:v>1.8599999999999998E-2</c:v>
                </c:pt>
                <c:pt idx="93">
                  <c:v>1.8800000000000001E-2</c:v>
                </c:pt>
                <c:pt idx="94">
                  <c:v>1.9E-2</c:v>
                </c:pt>
                <c:pt idx="95">
                  <c:v>1.9199999999999998E-2</c:v>
                </c:pt>
                <c:pt idx="96">
                  <c:v>1.9400000000000001E-2</c:v>
                </c:pt>
                <c:pt idx="97">
                  <c:v>1.9599999999999999E-2</c:v>
                </c:pt>
                <c:pt idx="98">
                  <c:v>1.9800000000000002E-2</c:v>
                </c:pt>
                <c:pt idx="99">
                  <c:v>0.02</c:v>
                </c:pt>
                <c:pt idx="100">
                  <c:v>2.0199999999999999E-2</c:v>
                </c:pt>
                <c:pt idx="101">
                  <c:v>2.0400000000000001E-2</c:v>
                </c:pt>
                <c:pt idx="102">
                  <c:v>2.06E-2</c:v>
                </c:pt>
                <c:pt idx="103">
                  <c:v>2.0799999999999999E-2</c:v>
                </c:pt>
                <c:pt idx="104">
                  <c:v>2.1000000000000001E-2</c:v>
                </c:pt>
                <c:pt idx="105">
                  <c:v>2.12E-2</c:v>
                </c:pt>
                <c:pt idx="106">
                  <c:v>2.1399999999999999E-2</c:v>
                </c:pt>
                <c:pt idx="107">
                  <c:v>2.1600000000000001E-2</c:v>
                </c:pt>
                <c:pt idx="108">
                  <c:v>2.18E-2</c:v>
                </c:pt>
                <c:pt idx="109">
                  <c:v>2.1999999999999999E-2</c:v>
                </c:pt>
                <c:pt idx="110">
                  <c:v>2.2200000000000001E-2</c:v>
                </c:pt>
                <c:pt idx="111">
                  <c:v>2.24E-2</c:v>
                </c:pt>
                <c:pt idx="112">
                  <c:v>2.2599999999999999E-2</c:v>
                </c:pt>
                <c:pt idx="113">
                  <c:v>2.2800000000000001E-2</c:v>
                </c:pt>
                <c:pt idx="114">
                  <c:v>2.3E-2</c:v>
                </c:pt>
                <c:pt idx="115">
                  <c:v>2.3199999999999998E-2</c:v>
                </c:pt>
                <c:pt idx="116">
                  <c:v>2.3400000000000001E-2</c:v>
                </c:pt>
                <c:pt idx="117">
                  <c:v>2.3599999999999999E-2</c:v>
                </c:pt>
                <c:pt idx="118">
                  <c:v>2.3800000000000002E-2</c:v>
                </c:pt>
                <c:pt idx="119">
                  <c:v>2.4E-2</c:v>
                </c:pt>
                <c:pt idx="120">
                  <c:v>2.4199999999999999E-2</c:v>
                </c:pt>
                <c:pt idx="121">
                  <c:v>2.4400000000000002E-2</c:v>
                </c:pt>
                <c:pt idx="122">
                  <c:v>2.46E-2</c:v>
                </c:pt>
                <c:pt idx="123">
                  <c:v>2.4799999999999999E-2</c:v>
                </c:pt>
                <c:pt idx="124">
                  <c:v>2.5000000000000001E-2</c:v>
                </c:pt>
                <c:pt idx="125">
                  <c:v>2.52E-2</c:v>
                </c:pt>
                <c:pt idx="126">
                  <c:v>2.5399999999999999E-2</c:v>
                </c:pt>
                <c:pt idx="127">
                  <c:v>2.5600000000000001E-2</c:v>
                </c:pt>
                <c:pt idx="128">
                  <c:v>2.58E-2</c:v>
                </c:pt>
                <c:pt idx="129">
                  <c:v>2.5999999999999999E-2</c:v>
                </c:pt>
                <c:pt idx="130">
                  <c:v>2.6200000000000001E-2</c:v>
                </c:pt>
                <c:pt idx="131">
                  <c:v>2.64E-2</c:v>
                </c:pt>
                <c:pt idx="132">
                  <c:v>2.6599999999999999E-2</c:v>
                </c:pt>
                <c:pt idx="133">
                  <c:v>2.6800000000000001E-2</c:v>
                </c:pt>
                <c:pt idx="134">
                  <c:v>2.7E-2</c:v>
                </c:pt>
                <c:pt idx="135">
                  <c:v>2.7199999999999998E-2</c:v>
                </c:pt>
                <c:pt idx="136">
                  <c:v>2.7400000000000001E-2</c:v>
                </c:pt>
                <c:pt idx="137">
                  <c:v>2.76E-2</c:v>
                </c:pt>
                <c:pt idx="138">
                  <c:v>2.7799999999999998E-2</c:v>
                </c:pt>
                <c:pt idx="139">
                  <c:v>2.8000000000000001E-2</c:v>
                </c:pt>
                <c:pt idx="140">
                  <c:v>2.8199999999999999E-2</c:v>
                </c:pt>
                <c:pt idx="141">
                  <c:v>2.8400000000000002E-2</c:v>
                </c:pt>
                <c:pt idx="142">
                  <c:v>2.86E-2</c:v>
                </c:pt>
                <c:pt idx="143">
                  <c:v>2.8799999999999999E-2</c:v>
                </c:pt>
                <c:pt idx="144">
                  <c:v>2.9000000000000001E-2</c:v>
                </c:pt>
                <c:pt idx="145">
                  <c:v>2.92E-2</c:v>
                </c:pt>
                <c:pt idx="146">
                  <c:v>2.9399999999999999E-2</c:v>
                </c:pt>
                <c:pt idx="147">
                  <c:v>2.9600000000000001E-2</c:v>
                </c:pt>
                <c:pt idx="148">
                  <c:v>2.98E-2</c:v>
                </c:pt>
                <c:pt idx="149">
                  <c:v>0.03</c:v>
                </c:pt>
                <c:pt idx="150">
                  <c:v>3.0200000000000001E-2</c:v>
                </c:pt>
                <c:pt idx="151">
                  <c:v>3.04E-2</c:v>
                </c:pt>
                <c:pt idx="152">
                  <c:v>3.0599999999999999E-2</c:v>
                </c:pt>
                <c:pt idx="153">
                  <c:v>3.0800000000000001E-2</c:v>
                </c:pt>
                <c:pt idx="154">
                  <c:v>3.1E-2</c:v>
                </c:pt>
                <c:pt idx="155">
                  <c:v>3.1199999999999999E-2</c:v>
                </c:pt>
                <c:pt idx="156">
                  <c:v>3.1399999999999997E-2</c:v>
                </c:pt>
                <c:pt idx="157">
                  <c:v>3.1600000000000003E-2</c:v>
                </c:pt>
                <c:pt idx="158">
                  <c:v>3.1800000000000002E-2</c:v>
                </c:pt>
                <c:pt idx="159">
                  <c:v>3.2000000000000001E-2</c:v>
                </c:pt>
                <c:pt idx="160">
                  <c:v>3.2199999999999999E-2</c:v>
                </c:pt>
                <c:pt idx="161">
                  <c:v>3.2399999999999998E-2</c:v>
                </c:pt>
                <c:pt idx="162">
                  <c:v>3.2599999999999997E-2</c:v>
                </c:pt>
                <c:pt idx="163">
                  <c:v>3.2800000000000003E-2</c:v>
                </c:pt>
                <c:pt idx="164">
                  <c:v>3.3000000000000002E-2</c:v>
                </c:pt>
                <c:pt idx="165">
                  <c:v>3.32E-2</c:v>
                </c:pt>
                <c:pt idx="166">
                  <c:v>3.3399999999999999E-2</c:v>
                </c:pt>
                <c:pt idx="167">
                  <c:v>3.3599999999999998E-2</c:v>
                </c:pt>
                <c:pt idx="168">
                  <c:v>3.3799999999999997E-2</c:v>
                </c:pt>
                <c:pt idx="169">
                  <c:v>3.4000000000000002E-2</c:v>
                </c:pt>
                <c:pt idx="170">
                  <c:v>3.4200000000000001E-2</c:v>
                </c:pt>
                <c:pt idx="171">
                  <c:v>3.44E-2</c:v>
                </c:pt>
                <c:pt idx="172">
                  <c:v>3.4599999999999999E-2</c:v>
                </c:pt>
                <c:pt idx="173">
                  <c:v>3.4799999999999998E-2</c:v>
                </c:pt>
                <c:pt idx="174">
                  <c:v>3.5000000000000003E-2</c:v>
                </c:pt>
                <c:pt idx="175">
                  <c:v>3.5200000000000002E-2</c:v>
                </c:pt>
                <c:pt idx="176">
                  <c:v>3.5400000000000001E-2</c:v>
                </c:pt>
                <c:pt idx="177">
                  <c:v>3.56E-2</c:v>
                </c:pt>
                <c:pt idx="178">
                  <c:v>3.5799999999999998E-2</c:v>
                </c:pt>
                <c:pt idx="179">
                  <c:v>3.5999999999999997E-2</c:v>
                </c:pt>
                <c:pt idx="180">
                  <c:v>3.6200000000000003E-2</c:v>
                </c:pt>
                <c:pt idx="181">
                  <c:v>3.6400000000000002E-2</c:v>
                </c:pt>
                <c:pt idx="182">
                  <c:v>3.6600000000000001E-2</c:v>
                </c:pt>
                <c:pt idx="183">
                  <c:v>3.6799999999999999E-2</c:v>
                </c:pt>
                <c:pt idx="184">
                  <c:v>3.6999999999999998E-2</c:v>
                </c:pt>
                <c:pt idx="185">
                  <c:v>3.7199999999999997E-2</c:v>
                </c:pt>
                <c:pt idx="186">
                  <c:v>3.7400000000000003E-2</c:v>
                </c:pt>
                <c:pt idx="187">
                  <c:v>3.7600000000000001E-2</c:v>
                </c:pt>
                <c:pt idx="188">
                  <c:v>3.78E-2</c:v>
                </c:pt>
                <c:pt idx="189">
                  <c:v>3.7999999999999999E-2</c:v>
                </c:pt>
                <c:pt idx="190">
                  <c:v>3.8199999999999998E-2</c:v>
                </c:pt>
                <c:pt idx="191">
                  <c:v>3.8399999999999997E-2</c:v>
                </c:pt>
                <c:pt idx="192">
                  <c:v>3.8600000000000002E-2</c:v>
                </c:pt>
                <c:pt idx="193">
                  <c:v>3.8800000000000001E-2</c:v>
                </c:pt>
                <c:pt idx="194">
                  <c:v>3.9E-2</c:v>
                </c:pt>
                <c:pt idx="195">
                  <c:v>3.9199999999999999E-2</c:v>
                </c:pt>
                <c:pt idx="196">
                  <c:v>3.9399999999999998E-2</c:v>
                </c:pt>
                <c:pt idx="197">
                  <c:v>3.9600000000000003E-2</c:v>
                </c:pt>
                <c:pt idx="198">
                  <c:v>3.9800000000000002E-2</c:v>
                </c:pt>
                <c:pt idx="199">
                  <c:v>0.04</c:v>
                </c:pt>
                <c:pt idx="200">
                  <c:v>4.02E-2</c:v>
                </c:pt>
                <c:pt idx="201">
                  <c:v>4.0399999999999998E-2</c:v>
                </c:pt>
                <c:pt idx="202">
                  <c:v>4.0599999999999997E-2</c:v>
                </c:pt>
                <c:pt idx="203">
                  <c:v>4.0800000000000003E-2</c:v>
                </c:pt>
                <c:pt idx="204">
                  <c:v>4.1000000000000002E-2</c:v>
                </c:pt>
                <c:pt idx="205">
                  <c:v>4.1200000000000001E-2</c:v>
                </c:pt>
                <c:pt idx="206">
                  <c:v>4.1399999999999999E-2</c:v>
                </c:pt>
                <c:pt idx="207">
                  <c:v>4.1599999999999998E-2</c:v>
                </c:pt>
                <c:pt idx="208">
                  <c:v>4.1799999999999997E-2</c:v>
                </c:pt>
                <c:pt idx="209">
                  <c:v>4.2000000000000003E-2</c:v>
                </c:pt>
                <c:pt idx="210">
                  <c:v>4.2200000000000001E-2</c:v>
                </c:pt>
                <c:pt idx="211">
                  <c:v>4.24E-2</c:v>
                </c:pt>
                <c:pt idx="212">
                  <c:v>4.2599999999999999E-2</c:v>
                </c:pt>
                <c:pt idx="213">
                  <c:v>4.2799999999999998E-2</c:v>
                </c:pt>
                <c:pt idx="214">
                  <c:v>4.2999999999999997E-2</c:v>
                </c:pt>
                <c:pt idx="215">
                  <c:v>4.3200000000000002E-2</c:v>
                </c:pt>
                <c:pt idx="216">
                  <c:v>4.3400000000000001E-2</c:v>
                </c:pt>
                <c:pt idx="217">
                  <c:v>4.36E-2</c:v>
                </c:pt>
                <c:pt idx="218">
                  <c:v>4.3799999999999999E-2</c:v>
                </c:pt>
                <c:pt idx="219">
                  <c:v>4.3999999999999997E-2</c:v>
                </c:pt>
                <c:pt idx="220">
                  <c:v>4.4200000000000003E-2</c:v>
                </c:pt>
                <c:pt idx="221">
                  <c:v>4.4400000000000002E-2</c:v>
                </c:pt>
                <c:pt idx="222">
                  <c:v>4.4600000000000001E-2</c:v>
                </c:pt>
                <c:pt idx="223">
                  <c:v>4.48E-2</c:v>
                </c:pt>
                <c:pt idx="224">
                  <c:v>4.4999999999999998E-2</c:v>
                </c:pt>
                <c:pt idx="225">
                  <c:v>4.5199999999999997E-2</c:v>
                </c:pt>
                <c:pt idx="226">
                  <c:v>4.5400000000000003E-2</c:v>
                </c:pt>
                <c:pt idx="227">
                  <c:v>4.5600000000000002E-2</c:v>
                </c:pt>
                <c:pt idx="228">
                  <c:v>4.58E-2</c:v>
                </c:pt>
                <c:pt idx="229">
                  <c:v>4.5999999999999999E-2</c:v>
                </c:pt>
                <c:pt idx="230">
                  <c:v>4.6199999999999998E-2</c:v>
                </c:pt>
                <c:pt idx="231">
                  <c:v>4.6399999999999997E-2</c:v>
                </c:pt>
                <c:pt idx="232">
                  <c:v>4.6600000000000003E-2</c:v>
                </c:pt>
                <c:pt idx="233">
                  <c:v>4.6800000000000001E-2</c:v>
                </c:pt>
                <c:pt idx="234">
                  <c:v>4.7E-2</c:v>
                </c:pt>
                <c:pt idx="235">
                  <c:v>4.7199999999999999E-2</c:v>
                </c:pt>
                <c:pt idx="236">
                  <c:v>4.7399999999999998E-2</c:v>
                </c:pt>
                <c:pt idx="237">
                  <c:v>4.7600000000000003E-2</c:v>
                </c:pt>
                <c:pt idx="238">
                  <c:v>4.7800000000000002E-2</c:v>
                </c:pt>
                <c:pt idx="239">
                  <c:v>4.8000000000000001E-2</c:v>
                </c:pt>
                <c:pt idx="240">
                  <c:v>4.82E-2</c:v>
                </c:pt>
                <c:pt idx="241">
                  <c:v>4.8399999999999999E-2</c:v>
                </c:pt>
                <c:pt idx="242">
                  <c:v>4.8599999999999997E-2</c:v>
                </c:pt>
                <c:pt idx="243">
                  <c:v>4.8800000000000003E-2</c:v>
                </c:pt>
                <c:pt idx="244">
                  <c:v>4.9000000000000002E-2</c:v>
                </c:pt>
                <c:pt idx="245">
                  <c:v>4.9200000000000001E-2</c:v>
                </c:pt>
                <c:pt idx="246">
                  <c:v>4.9399999999999999E-2</c:v>
                </c:pt>
                <c:pt idx="247">
                  <c:v>4.9599999999999998E-2</c:v>
                </c:pt>
                <c:pt idx="248">
                  <c:v>4.9799999999999997E-2</c:v>
                </c:pt>
                <c:pt idx="249">
                  <c:v>0.05</c:v>
                </c:pt>
                <c:pt idx="250">
                  <c:v>5.0200000000000002E-2</c:v>
                </c:pt>
                <c:pt idx="251">
                  <c:v>5.04E-2</c:v>
                </c:pt>
                <c:pt idx="252">
                  <c:v>5.0599999999999999E-2</c:v>
                </c:pt>
                <c:pt idx="253">
                  <c:v>5.0799999999999998E-2</c:v>
                </c:pt>
                <c:pt idx="254">
                  <c:v>5.0999999999999997E-2</c:v>
                </c:pt>
                <c:pt idx="255">
                  <c:v>5.1200000000000002E-2</c:v>
                </c:pt>
                <c:pt idx="256">
                  <c:v>5.1400000000000001E-2</c:v>
                </c:pt>
                <c:pt idx="257">
                  <c:v>5.16E-2</c:v>
                </c:pt>
                <c:pt idx="258">
                  <c:v>5.1799999999999999E-2</c:v>
                </c:pt>
                <c:pt idx="259">
                  <c:v>5.1999999999999998E-2</c:v>
                </c:pt>
                <c:pt idx="260">
                  <c:v>5.2200000000000003E-2</c:v>
                </c:pt>
                <c:pt idx="261">
                  <c:v>5.2400000000000002E-2</c:v>
                </c:pt>
                <c:pt idx="262">
                  <c:v>5.2600000000000001E-2</c:v>
                </c:pt>
                <c:pt idx="263">
                  <c:v>5.28E-2</c:v>
                </c:pt>
                <c:pt idx="264">
                  <c:v>5.2999999999999999E-2</c:v>
                </c:pt>
                <c:pt idx="265">
                  <c:v>5.3199999999999997E-2</c:v>
                </c:pt>
                <c:pt idx="266">
                  <c:v>5.3400000000000003E-2</c:v>
                </c:pt>
                <c:pt idx="267">
                  <c:v>5.3600000000000002E-2</c:v>
                </c:pt>
                <c:pt idx="268">
                  <c:v>5.3800000000000001E-2</c:v>
                </c:pt>
                <c:pt idx="269">
                  <c:v>5.3999999999999999E-2</c:v>
                </c:pt>
                <c:pt idx="270">
                  <c:v>5.4199999999999998E-2</c:v>
                </c:pt>
                <c:pt idx="271">
                  <c:v>5.4399999999999997E-2</c:v>
                </c:pt>
                <c:pt idx="272">
                  <c:v>5.4600000000000003E-2</c:v>
                </c:pt>
                <c:pt idx="273">
                  <c:v>5.4800000000000001E-2</c:v>
                </c:pt>
                <c:pt idx="274">
                  <c:v>5.5E-2</c:v>
                </c:pt>
                <c:pt idx="275">
                  <c:v>5.5199999999999999E-2</c:v>
                </c:pt>
                <c:pt idx="276">
                  <c:v>5.5399999999999998E-2</c:v>
                </c:pt>
                <c:pt idx="277">
                  <c:v>5.5599999999999997E-2</c:v>
                </c:pt>
                <c:pt idx="278">
                  <c:v>5.5800000000000002E-2</c:v>
                </c:pt>
                <c:pt idx="279">
                  <c:v>5.6000000000000001E-2</c:v>
                </c:pt>
                <c:pt idx="280">
                  <c:v>5.62E-2</c:v>
                </c:pt>
                <c:pt idx="281">
                  <c:v>5.6399999999999999E-2</c:v>
                </c:pt>
                <c:pt idx="282">
                  <c:v>5.6599999999999998E-2</c:v>
                </c:pt>
                <c:pt idx="283">
                  <c:v>5.6800000000000003E-2</c:v>
                </c:pt>
                <c:pt idx="284">
                  <c:v>5.7000000000000002E-2</c:v>
                </c:pt>
                <c:pt idx="285">
                  <c:v>5.7200000000000001E-2</c:v>
                </c:pt>
                <c:pt idx="286">
                  <c:v>5.74E-2</c:v>
                </c:pt>
                <c:pt idx="287">
                  <c:v>5.7599999999999998E-2</c:v>
                </c:pt>
                <c:pt idx="288">
                  <c:v>5.7799999999999997E-2</c:v>
                </c:pt>
                <c:pt idx="289">
                  <c:v>5.8000000000000003E-2</c:v>
                </c:pt>
                <c:pt idx="290">
                  <c:v>5.8200000000000002E-2</c:v>
                </c:pt>
                <c:pt idx="291">
                  <c:v>5.8400000000000001E-2</c:v>
                </c:pt>
                <c:pt idx="292">
                  <c:v>5.8599999999999999E-2</c:v>
                </c:pt>
                <c:pt idx="293">
                  <c:v>5.8799999999999998E-2</c:v>
                </c:pt>
                <c:pt idx="294">
                  <c:v>5.8999999999999997E-2</c:v>
                </c:pt>
                <c:pt idx="295">
                  <c:v>5.9200000000000003E-2</c:v>
                </c:pt>
                <c:pt idx="296">
                  <c:v>5.9400000000000001E-2</c:v>
                </c:pt>
                <c:pt idx="297">
                  <c:v>5.96E-2</c:v>
                </c:pt>
                <c:pt idx="298">
                  <c:v>5.9799999999999999E-2</c:v>
                </c:pt>
                <c:pt idx="299">
                  <c:v>0.06</c:v>
                </c:pt>
                <c:pt idx="300">
                  <c:v>6.0199999999999997E-2</c:v>
                </c:pt>
                <c:pt idx="301">
                  <c:v>6.0400000000000002E-2</c:v>
                </c:pt>
                <c:pt idx="302">
                  <c:v>6.0600000000000001E-2</c:v>
                </c:pt>
                <c:pt idx="303">
                  <c:v>6.08E-2</c:v>
                </c:pt>
                <c:pt idx="304">
                  <c:v>6.0999999999999999E-2</c:v>
                </c:pt>
                <c:pt idx="305">
                  <c:v>6.1199999999999997E-2</c:v>
                </c:pt>
                <c:pt idx="306">
                  <c:v>6.1400000000000003E-2</c:v>
                </c:pt>
                <c:pt idx="307">
                  <c:v>6.1600000000000002E-2</c:v>
                </c:pt>
                <c:pt idx="308">
                  <c:v>6.1800000000000001E-2</c:v>
                </c:pt>
                <c:pt idx="309">
                  <c:v>6.2E-2</c:v>
                </c:pt>
                <c:pt idx="310">
                  <c:v>6.2199999999999998E-2</c:v>
                </c:pt>
                <c:pt idx="311">
                  <c:v>6.2399999999999997E-2</c:v>
                </c:pt>
                <c:pt idx="312">
                  <c:v>6.2600000000000003E-2</c:v>
                </c:pt>
                <c:pt idx="313">
                  <c:v>6.2799999999999995E-2</c:v>
                </c:pt>
                <c:pt idx="314">
                  <c:v>6.3E-2</c:v>
                </c:pt>
                <c:pt idx="315">
                  <c:v>6.3200000000000006E-2</c:v>
                </c:pt>
                <c:pt idx="316">
                  <c:v>6.3399999999999998E-2</c:v>
                </c:pt>
                <c:pt idx="317">
                  <c:v>6.3600000000000004E-2</c:v>
                </c:pt>
                <c:pt idx="318">
                  <c:v>6.3799999999999996E-2</c:v>
                </c:pt>
                <c:pt idx="319">
                  <c:v>6.4000000000000001E-2</c:v>
                </c:pt>
                <c:pt idx="320">
                  <c:v>6.4199999999999993E-2</c:v>
                </c:pt>
                <c:pt idx="321">
                  <c:v>6.4399999999999999E-2</c:v>
                </c:pt>
                <c:pt idx="322">
                  <c:v>6.4600000000000005E-2</c:v>
                </c:pt>
                <c:pt idx="323">
                  <c:v>6.4799999999999996E-2</c:v>
                </c:pt>
                <c:pt idx="324">
                  <c:v>6.5000000000000002E-2</c:v>
                </c:pt>
                <c:pt idx="325">
                  <c:v>6.5199999999999994E-2</c:v>
                </c:pt>
                <c:pt idx="326">
                  <c:v>6.54E-2</c:v>
                </c:pt>
                <c:pt idx="327">
                  <c:v>6.5600000000000006E-2</c:v>
                </c:pt>
                <c:pt idx="328">
                  <c:v>6.5799999999999997E-2</c:v>
                </c:pt>
                <c:pt idx="329">
                  <c:v>6.6000000000000003E-2</c:v>
                </c:pt>
                <c:pt idx="330">
                  <c:v>6.6199999999999995E-2</c:v>
                </c:pt>
                <c:pt idx="331">
                  <c:v>6.6400000000000001E-2</c:v>
                </c:pt>
                <c:pt idx="332">
                  <c:v>6.6600000000000006E-2</c:v>
                </c:pt>
                <c:pt idx="333">
                  <c:v>6.6799999999999998E-2</c:v>
                </c:pt>
                <c:pt idx="334">
                  <c:v>6.7000000000000004E-2</c:v>
                </c:pt>
                <c:pt idx="335">
                  <c:v>6.7199999999999996E-2</c:v>
                </c:pt>
                <c:pt idx="336">
                  <c:v>6.7400000000000002E-2</c:v>
                </c:pt>
                <c:pt idx="337">
                  <c:v>6.7599999999999993E-2</c:v>
                </c:pt>
                <c:pt idx="338">
                  <c:v>6.7799999999999999E-2</c:v>
                </c:pt>
                <c:pt idx="339">
                  <c:v>6.8000000000000005E-2</c:v>
                </c:pt>
                <c:pt idx="340">
                  <c:v>6.8199999999999997E-2</c:v>
                </c:pt>
                <c:pt idx="341">
                  <c:v>6.8400000000000002E-2</c:v>
                </c:pt>
                <c:pt idx="342">
                  <c:v>6.8599999999999994E-2</c:v>
                </c:pt>
                <c:pt idx="343">
                  <c:v>6.88E-2</c:v>
                </c:pt>
                <c:pt idx="344">
                  <c:v>6.9000000000000006E-2</c:v>
                </c:pt>
                <c:pt idx="345">
                  <c:v>6.9199999999999998E-2</c:v>
                </c:pt>
                <c:pt idx="346">
                  <c:v>6.9400000000000003E-2</c:v>
                </c:pt>
                <c:pt idx="347">
                  <c:v>6.9599999999999995E-2</c:v>
                </c:pt>
                <c:pt idx="348">
                  <c:v>6.9800000000000001E-2</c:v>
                </c:pt>
                <c:pt idx="349">
                  <c:v>7.0000000000000007E-2</c:v>
                </c:pt>
                <c:pt idx="350">
                  <c:v>7.0199999999999999E-2</c:v>
                </c:pt>
                <c:pt idx="351">
                  <c:v>7.0400000000000004E-2</c:v>
                </c:pt>
                <c:pt idx="352">
                  <c:v>7.0599999999999996E-2</c:v>
                </c:pt>
                <c:pt idx="353">
                  <c:v>7.0800000000000002E-2</c:v>
                </c:pt>
                <c:pt idx="354">
                  <c:v>7.0999999999999994E-2</c:v>
                </c:pt>
                <c:pt idx="355">
                  <c:v>7.1199999999999999E-2</c:v>
                </c:pt>
                <c:pt idx="356">
                  <c:v>7.1400000000000005E-2</c:v>
                </c:pt>
                <c:pt idx="357">
                  <c:v>7.1599999999999997E-2</c:v>
                </c:pt>
                <c:pt idx="358">
                  <c:v>7.1800000000000003E-2</c:v>
                </c:pt>
                <c:pt idx="359">
                  <c:v>7.1999999999999995E-2</c:v>
                </c:pt>
                <c:pt idx="360">
                  <c:v>7.22E-2</c:v>
                </c:pt>
                <c:pt idx="361">
                  <c:v>7.2400000000000006E-2</c:v>
                </c:pt>
                <c:pt idx="362">
                  <c:v>7.2599999999999998E-2</c:v>
                </c:pt>
                <c:pt idx="363">
                  <c:v>7.2800000000000004E-2</c:v>
                </c:pt>
                <c:pt idx="364">
                  <c:v>7.2999999999999995E-2</c:v>
                </c:pt>
                <c:pt idx="365">
                  <c:v>7.3200000000000001E-2</c:v>
                </c:pt>
                <c:pt idx="366">
                  <c:v>7.3400000000000007E-2</c:v>
                </c:pt>
                <c:pt idx="367">
                  <c:v>7.3599999999999999E-2</c:v>
                </c:pt>
                <c:pt idx="368">
                  <c:v>7.3800000000000004E-2</c:v>
                </c:pt>
                <c:pt idx="369">
                  <c:v>7.3999999999999996E-2</c:v>
                </c:pt>
                <c:pt idx="370">
                  <c:v>7.4200000000000002E-2</c:v>
                </c:pt>
                <c:pt idx="371">
                  <c:v>7.4399999999999994E-2</c:v>
                </c:pt>
                <c:pt idx="372">
                  <c:v>7.46E-2</c:v>
                </c:pt>
                <c:pt idx="373">
                  <c:v>7.4800000000000005E-2</c:v>
                </c:pt>
                <c:pt idx="374">
                  <c:v>7.4999999999999997E-2</c:v>
                </c:pt>
                <c:pt idx="375">
                  <c:v>7.5200000000000003E-2</c:v>
                </c:pt>
                <c:pt idx="376">
                  <c:v>7.5399999999999995E-2</c:v>
                </c:pt>
                <c:pt idx="377">
                  <c:v>7.5600000000000001E-2</c:v>
                </c:pt>
                <c:pt idx="378">
                  <c:v>7.5800000000000006E-2</c:v>
                </c:pt>
                <c:pt idx="379">
                  <c:v>7.5999999999999998E-2</c:v>
                </c:pt>
                <c:pt idx="380">
                  <c:v>7.6200000000000004E-2</c:v>
                </c:pt>
                <c:pt idx="381">
                  <c:v>7.6399999999999996E-2</c:v>
                </c:pt>
                <c:pt idx="382">
                  <c:v>7.6600000000000001E-2</c:v>
                </c:pt>
                <c:pt idx="383">
                  <c:v>7.6799999999999993E-2</c:v>
                </c:pt>
                <c:pt idx="384">
                  <c:v>7.6999999999999999E-2</c:v>
                </c:pt>
                <c:pt idx="385">
                  <c:v>7.7200000000000005E-2</c:v>
                </c:pt>
                <c:pt idx="386">
                  <c:v>7.7399999999999997E-2</c:v>
                </c:pt>
                <c:pt idx="387">
                  <c:v>7.7600000000000002E-2</c:v>
                </c:pt>
                <c:pt idx="388">
                  <c:v>7.7799999999999994E-2</c:v>
                </c:pt>
                <c:pt idx="389">
                  <c:v>7.8E-2</c:v>
                </c:pt>
                <c:pt idx="390">
                  <c:v>7.8200000000000006E-2</c:v>
                </c:pt>
                <c:pt idx="391">
                  <c:v>7.8399999999999997E-2</c:v>
                </c:pt>
                <c:pt idx="392">
                  <c:v>7.8600000000000003E-2</c:v>
                </c:pt>
                <c:pt idx="393">
                  <c:v>7.8799999999999995E-2</c:v>
                </c:pt>
                <c:pt idx="394">
                  <c:v>7.9000000000000001E-2</c:v>
                </c:pt>
                <c:pt idx="395">
                  <c:v>7.9200000000000007E-2</c:v>
                </c:pt>
                <c:pt idx="396">
                  <c:v>7.9399999999999998E-2</c:v>
                </c:pt>
                <c:pt idx="397">
                  <c:v>7.9600000000000004E-2</c:v>
                </c:pt>
                <c:pt idx="398">
                  <c:v>7.9799999999999996E-2</c:v>
                </c:pt>
                <c:pt idx="399">
                  <c:v>0.08</c:v>
                </c:pt>
                <c:pt idx="400">
                  <c:v>8.0199999999999994E-2</c:v>
                </c:pt>
                <c:pt idx="401">
                  <c:v>8.0399999999999999E-2</c:v>
                </c:pt>
                <c:pt idx="402">
                  <c:v>8.0600000000000005E-2</c:v>
                </c:pt>
                <c:pt idx="403">
                  <c:v>8.0799999999999997E-2</c:v>
                </c:pt>
                <c:pt idx="404">
                  <c:v>8.1000000000000003E-2</c:v>
                </c:pt>
                <c:pt idx="405">
                  <c:v>8.1199999999999994E-2</c:v>
                </c:pt>
                <c:pt idx="406">
                  <c:v>8.14E-2</c:v>
                </c:pt>
                <c:pt idx="407">
                  <c:v>8.1600000000000006E-2</c:v>
                </c:pt>
                <c:pt idx="408">
                  <c:v>8.1799999999999998E-2</c:v>
                </c:pt>
                <c:pt idx="409">
                  <c:v>8.2000000000000003E-2</c:v>
                </c:pt>
                <c:pt idx="410">
                  <c:v>8.2199999999999995E-2</c:v>
                </c:pt>
                <c:pt idx="411">
                  <c:v>8.2400000000000001E-2</c:v>
                </c:pt>
                <c:pt idx="412">
                  <c:v>8.2600000000000007E-2</c:v>
                </c:pt>
                <c:pt idx="413">
                  <c:v>8.2799999999999999E-2</c:v>
                </c:pt>
                <c:pt idx="414">
                  <c:v>8.3000000000000004E-2</c:v>
                </c:pt>
                <c:pt idx="415">
                  <c:v>8.3199999999999996E-2</c:v>
                </c:pt>
                <c:pt idx="416">
                  <c:v>8.3400000000000002E-2</c:v>
                </c:pt>
                <c:pt idx="417">
                  <c:v>8.3599999999999994E-2</c:v>
                </c:pt>
                <c:pt idx="418">
                  <c:v>8.3799999999999999E-2</c:v>
                </c:pt>
                <c:pt idx="419">
                  <c:v>8.4000000000000005E-2</c:v>
                </c:pt>
                <c:pt idx="420">
                  <c:v>8.4199999999999997E-2</c:v>
                </c:pt>
                <c:pt idx="421">
                  <c:v>8.4400000000000003E-2</c:v>
                </c:pt>
                <c:pt idx="422">
                  <c:v>8.4599999999999995E-2</c:v>
                </c:pt>
                <c:pt idx="423">
                  <c:v>8.48E-2</c:v>
                </c:pt>
                <c:pt idx="424">
                  <c:v>8.5000000000000006E-2</c:v>
                </c:pt>
                <c:pt idx="425">
                  <c:v>8.5199999999999998E-2</c:v>
                </c:pt>
                <c:pt idx="426">
                  <c:v>8.5400000000000004E-2</c:v>
                </c:pt>
                <c:pt idx="427">
                  <c:v>8.5599999999999996E-2</c:v>
                </c:pt>
                <c:pt idx="428">
                  <c:v>8.5800000000000001E-2</c:v>
                </c:pt>
                <c:pt idx="429">
                  <c:v>8.5999999999999993E-2</c:v>
                </c:pt>
                <c:pt idx="430">
                  <c:v>8.6199999999999999E-2</c:v>
                </c:pt>
                <c:pt idx="431">
                  <c:v>8.6400000000000005E-2</c:v>
                </c:pt>
                <c:pt idx="432">
                  <c:v>8.6599999999999996E-2</c:v>
                </c:pt>
                <c:pt idx="433">
                  <c:v>8.6800000000000002E-2</c:v>
                </c:pt>
                <c:pt idx="434">
                  <c:v>8.6999999999999994E-2</c:v>
                </c:pt>
                <c:pt idx="435">
                  <c:v>8.72E-2</c:v>
                </c:pt>
                <c:pt idx="436">
                  <c:v>8.7400000000000005E-2</c:v>
                </c:pt>
                <c:pt idx="437">
                  <c:v>8.7599999999999997E-2</c:v>
                </c:pt>
                <c:pt idx="438">
                  <c:v>8.7800000000000003E-2</c:v>
                </c:pt>
                <c:pt idx="439">
                  <c:v>8.7999999999999995E-2</c:v>
                </c:pt>
                <c:pt idx="440">
                  <c:v>8.8200000000000001E-2</c:v>
                </c:pt>
                <c:pt idx="441">
                  <c:v>8.8400000000000006E-2</c:v>
                </c:pt>
                <c:pt idx="442">
                  <c:v>8.8599999999999998E-2</c:v>
                </c:pt>
                <c:pt idx="443">
                  <c:v>8.8800000000000004E-2</c:v>
                </c:pt>
                <c:pt idx="444">
                  <c:v>8.8999999999999996E-2</c:v>
                </c:pt>
                <c:pt idx="445">
                  <c:v>8.9200000000000002E-2</c:v>
                </c:pt>
                <c:pt idx="446">
                  <c:v>8.9399999999999993E-2</c:v>
                </c:pt>
                <c:pt idx="447">
                  <c:v>8.9599999999999999E-2</c:v>
                </c:pt>
                <c:pt idx="448">
                  <c:v>8.9800000000000005E-2</c:v>
                </c:pt>
                <c:pt idx="449">
                  <c:v>0.09</c:v>
                </c:pt>
                <c:pt idx="450">
                  <c:v>9.0200000000000002E-2</c:v>
                </c:pt>
                <c:pt idx="451">
                  <c:v>9.0399999999999994E-2</c:v>
                </c:pt>
                <c:pt idx="452">
                  <c:v>9.06E-2</c:v>
                </c:pt>
                <c:pt idx="453">
                  <c:v>9.0800000000000006E-2</c:v>
                </c:pt>
                <c:pt idx="454">
                  <c:v>9.0999999999999998E-2</c:v>
                </c:pt>
                <c:pt idx="455">
                  <c:v>9.1200000000000003E-2</c:v>
                </c:pt>
                <c:pt idx="456">
                  <c:v>9.1399999999999995E-2</c:v>
                </c:pt>
                <c:pt idx="457">
                  <c:v>9.1600000000000001E-2</c:v>
                </c:pt>
                <c:pt idx="458">
                  <c:v>9.1800000000000007E-2</c:v>
                </c:pt>
                <c:pt idx="459">
                  <c:v>9.1999999999999998E-2</c:v>
                </c:pt>
                <c:pt idx="460">
                  <c:v>9.2200000000000004E-2</c:v>
                </c:pt>
                <c:pt idx="461">
                  <c:v>9.2399999999999996E-2</c:v>
                </c:pt>
                <c:pt idx="462">
                  <c:v>9.2600000000000002E-2</c:v>
                </c:pt>
                <c:pt idx="463">
                  <c:v>9.2799999999999994E-2</c:v>
                </c:pt>
                <c:pt idx="464">
                  <c:v>9.2999999999999999E-2</c:v>
                </c:pt>
                <c:pt idx="465">
                  <c:v>9.3200000000000005E-2</c:v>
                </c:pt>
                <c:pt idx="466">
                  <c:v>9.3399999999999997E-2</c:v>
                </c:pt>
                <c:pt idx="467">
                  <c:v>9.3600000000000003E-2</c:v>
                </c:pt>
                <c:pt idx="468">
                  <c:v>9.3799999999999994E-2</c:v>
                </c:pt>
                <c:pt idx="469">
                  <c:v>9.4E-2</c:v>
                </c:pt>
                <c:pt idx="470">
                  <c:v>9.4200000000000006E-2</c:v>
                </c:pt>
                <c:pt idx="471">
                  <c:v>9.4399999999999998E-2</c:v>
                </c:pt>
                <c:pt idx="472">
                  <c:v>9.4600000000000004E-2</c:v>
                </c:pt>
                <c:pt idx="473">
                  <c:v>9.4799999999999995E-2</c:v>
                </c:pt>
                <c:pt idx="474">
                  <c:v>9.5000000000000001E-2</c:v>
                </c:pt>
                <c:pt idx="475">
                  <c:v>9.5200000000000007E-2</c:v>
                </c:pt>
                <c:pt idx="476">
                  <c:v>9.5399999999999999E-2</c:v>
                </c:pt>
                <c:pt idx="477">
                  <c:v>9.5600000000000004E-2</c:v>
                </c:pt>
                <c:pt idx="478">
                  <c:v>9.5799999999999996E-2</c:v>
                </c:pt>
                <c:pt idx="479">
                  <c:v>9.6000000000000002E-2</c:v>
                </c:pt>
                <c:pt idx="480">
                  <c:v>9.6199999999999994E-2</c:v>
                </c:pt>
                <c:pt idx="481">
                  <c:v>9.64E-2</c:v>
                </c:pt>
                <c:pt idx="482">
                  <c:v>9.6600000000000005E-2</c:v>
                </c:pt>
                <c:pt idx="483">
                  <c:v>9.6799999999999997E-2</c:v>
                </c:pt>
                <c:pt idx="484">
                  <c:v>9.7000000000000003E-2</c:v>
                </c:pt>
                <c:pt idx="485">
                  <c:v>9.7199999999999995E-2</c:v>
                </c:pt>
                <c:pt idx="486">
                  <c:v>9.74E-2</c:v>
                </c:pt>
                <c:pt idx="487">
                  <c:v>9.7600000000000006E-2</c:v>
                </c:pt>
                <c:pt idx="488">
                  <c:v>9.7799999999999998E-2</c:v>
                </c:pt>
                <c:pt idx="489">
                  <c:v>9.8000000000000004E-2</c:v>
                </c:pt>
                <c:pt idx="490">
                  <c:v>9.8199999999999996E-2</c:v>
                </c:pt>
                <c:pt idx="491">
                  <c:v>9.8400000000000001E-2</c:v>
                </c:pt>
                <c:pt idx="492">
                  <c:v>9.8599999999999993E-2</c:v>
                </c:pt>
                <c:pt idx="493">
                  <c:v>9.8799999999999999E-2</c:v>
                </c:pt>
                <c:pt idx="494">
                  <c:v>9.9000000000000005E-2</c:v>
                </c:pt>
                <c:pt idx="495">
                  <c:v>9.9199999999999997E-2</c:v>
                </c:pt>
                <c:pt idx="496">
                  <c:v>9.9400000000000002E-2</c:v>
                </c:pt>
                <c:pt idx="497">
                  <c:v>9.9599999999999994E-2</c:v>
                </c:pt>
                <c:pt idx="498">
                  <c:v>9.98E-2</c:v>
                </c:pt>
                <c:pt idx="499">
                  <c:v>0.1</c:v>
                </c:pt>
                <c:pt idx="500">
                  <c:v>0.1002</c:v>
                </c:pt>
                <c:pt idx="501">
                  <c:v>0.1004</c:v>
                </c:pt>
                <c:pt idx="502">
                  <c:v>0.10059999999999999</c:v>
                </c:pt>
                <c:pt idx="503">
                  <c:v>0.1008</c:v>
                </c:pt>
                <c:pt idx="504">
                  <c:v>0.10100000000000001</c:v>
                </c:pt>
                <c:pt idx="505">
                  <c:v>0.1012</c:v>
                </c:pt>
                <c:pt idx="506">
                  <c:v>0.1014</c:v>
                </c:pt>
                <c:pt idx="507">
                  <c:v>0.1016</c:v>
                </c:pt>
                <c:pt idx="508">
                  <c:v>0.1018</c:v>
                </c:pt>
                <c:pt idx="509">
                  <c:v>0.10199999999999999</c:v>
                </c:pt>
                <c:pt idx="510">
                  <c:v>0.1022</c:v>
                </c:pt>
                <c:pt idx="511">
                  <c:v>0.1024</c:v>
                </c:pt>
                <c:pt idx="512">
                  <c:v>0.1026</c:v>
                </c:pt>
                <c:pt idx="513">
                  <c:v>0.1028</c:v>
                </c:pt>
                <c:pt idx="514">
                  <c:v>0.10299999999999999</c:v>
                </c:pt>
                <c:pt idx="515">
                  <c:v>0.1032</c:v>
                </c:pt>
                <c:pt idx="516">
                  <c:v>0.10340000000000001</c:v>
                </c:pt>
                <c:pt idx="517">
                  <c:v>0.1036</c:v>
                </c:pt>
                <c:pt idx="518">
                  <c:v>0.1038</c:v>
                </c:pt>
                <c:pt idx="519">
                  <c:v>0.104</c:v>
                </c:pt>
                <c:pt idx="520">
                  <c:v>0.1042</c:v>
                </c:pt>
                <c:pt idx="521">
                  <c:v>0.10440000000000001</c:v>
                </c:pt>
                <c:pt idx="522">
                  <c:v>0.1046</c:v>
                </c:pt>
                <c:pt idx="523">
                  <c:v>0.1048</c:v>
                </c:pt>
                <c:pt idx="524">
                  <c:v>0.105</c:v>
                </c:pt>
                <c:pt idx="525">
                  <c:v>0.1052</c:v>
                </c:pt>
                <c:pt idx="526">
                  <c:v>0.10539999999999999</c:v>
                </c:pt>
                <c:pt idx="527">
                  <c:v>0.1056</c:v>
                </c:pt>
                <c:pt idx="528">
                  <c:v>0.10580000000000001</c:v>
                </c:pt>
                <c:pt idx="529">
                  <c:v>0.106</c:v>
                </c:pt>
                <c:pt idx="530">
                  <c:v>0.1062</c:v>
                </c:pt>
                <c:pt idx="531">
                  <c:v>0.10639999999999999</c:v>
                </c:pt>
                <c:pt idx="532">
                  <c:v>0.1066</c:v>
                </c:pt>
                <c:pt idx="533">
                  <c:v>0.10680000000000001</c:v>
                </c:pt>
                <c:pt idx="534">
                  <c:v>0.107</c:v>
                </c:pt>
                <c:pt idx="535">
                  <c:v>0.1072</c:v>
                </c:pt>
                <c:pt idx="536">
                  <c:v>0.1074</c:v>
                </c:pt>
                <c:pt idx="537">
                  <c:v>0.1076</c:v>
                </c:pt>
                <c:pt idx="538">
                  <c:v>0.10780000000000001</c:v>
                </c:pt>
                <c:pt idx="539">
                  <c:v>0.108</c:v>
                </c:pt>
                <c:pt idx="540">
                  <c:v>0.1082</c:v>
                </c:pt>
                <c:pt idx="541">
                  <c:v>0.1084</c:v>
                </c:pt>
                <c:pt idx="542">
                  <c:v>0.1086</c:v>
                </c:pt>
                <c:pt idx="543">
                  <c:v>0.10879999999999999</c:v>
                </c:pt>
                <c:pt idx="544">
                  <c:v>0.109</c:v>
                </c:pt>
                <c:pt idx="545">
                  <c:v>0.10920000000000001</c:v>
                </c:pt>
                <c:pt idx="546">
                  <c:v>0.1094</c:v>
                </c:pt>
                <c:pt idx="547">
                  <c:v>0.1096</c:v>
                </c:pt>
                <c:pt idx="548">
                  <c:v>0.10979999999999999</c:v>
                </c:pt>
                <c:pt idx="549">
                  <c:v>0.11</c:v>
                </c:pt>
                <c:pt idx="550">
                  <c:v>0.11020000000000001</c:v>
                </c:pt>
                <c:pt idx="551">
                  <c:v>0.1104</c:v>
                </c:pt>
                <c:pt idx="552">
                  <c:v>0.1106</c:v>
                </c:pt>
                <c:pt idx="553">
                  <c:v>0.1108</c:v>
                </c:pt>
                <c:pt idx="554">
                  <c:v>0.111</c:v>
                </c:pt>
                <c:pt idx="555">
                  <c:v>0.11119999999999999</c:v>
                </c:pt>
                <c:pt idx="556">
                  <c:v>0.1114</c:v>
                </c:pt>
                <c:pt idx="557">
                  <c:v>0.1116</c:v>
                </c:pt>
                <c:pt idx="558">
                  <c:v>0.1118</c:v>
                </c:pt>
                <c:pt idx="559">
                  <c:v>0.112</c:v>
                </c:pt>
                <c:pt idx="560">
                  <c:v>0.11219999999999999</c:v>
                </c:pt>
                <c:pt idx="561">
                  <c:v>0.1124</c:v>
                </c:pt>
                <c:pt idx="562">
                  <c:v>0.11260000000000001</c:v>
                </c:pt>
                <c:pt idx="563">
                  <c:v>0.1128</c:v>
                </c:pt>
                <c:pt idx="564">
                  <c:v>0.113</c:v>
                </c:pt>
                <c:pt idx="565">
                  <c:v>0.1132</c:v>
                </c:pt>
                <c:pt idx="566">
                  <c:v>0.1134</c:v>
                </c:pt>
                <c:pt idx="567">
                  <c:v>0.11360000000000001</c:v>
                </c:pt>
                <c:pt idx="568">
                  <c:v>0.1138</c:v>
                </c:pt>
                <c:pt idx="569">
                  <c:v>0.114</c:v>
                </c:pt>
                <c:pt idx="570">
                  <c:v>0.1142</c:v>
                </c:pt>
                <c:pt idx="571">
                  <c:v>0.1144</c:v>
                </c:pt>
                <c:pt idx="572">
                  <c:v>0.11459999999999999</c:v>
                </c:pt>
                <c:pt idx="573">
                  <c:v>0.1148</c:v>
                </c:pt>
                <c:pt idx="574">
                  <c:v>0.115</c:v>
                </c:pt>
                <c:pt idx="575">
                  <c:v>0.1152</c:v>
                </c:pt>
                <c:pt idx="576">
                  <c:v>0.1154</c:v>
                </c:pt>
                <c:pt idx="577">
                  <c:v>0.11559999999999999</c:v>
                </c:pt>
                <c:pt idx="578">
                  <c:v>0.1158</c:v>
                </c:pt>
                <c:pt idx="579">
                  <c:v>0.11600000000000001</c:v>
                </c:pt>
                <c:pt idx="580">
                  <c:v>0.1162</c:v>
                </c:pt>
                <c:pt idx="581">
                  <c:v>0.1164</c:v>
                </c:pt>
                <c:pt idx="582">
                  <c:v>0.1166</c:v>
                </c:pt>
                <c:pt idx="583">
                  <c:v>0.1168</c:v>
                </c:pt>
                <c:pt idx="584">
                  <c:v>0.11700000000000001</c:v>
                </c:pt>
                <c:pt idx="585">
                  <c:v>0.1172</c:v>
                </c:pt>
                <c:pt idx="586">
                  <c:v>0.1174</c:v>
                </c:pt>
                <c:pt idx="587">
                  <c:v>0.1176</c:v>
                </c:pt>
                <c:pt idx="588">
                  <c:v>0.1178</c:v>
                </c:pt>
                <c:pt idx="589">
                  <c:v>0.11799999999999999</c:v>
                </c:pt>
                <c:pt idx="590">
                  <c:v>0.1182</c:v>
                </c:pt>
                <c:pt idx="591">
                  <c:v>0.11840000000000001</c:v>
                </c:pt>
                <c:pt idx="592">
                  <c:v>0.1186</c:v>
                </c:pt>
                <c:pt idx="593">
                  <c:v>0.1188</c:v>
                </c:pt>
                <c:pt idx="594">
                  <c:v>0.11899999999999999</c:v>
                </c:pt>
                <c:pt idx="595">
                  <c:v>0.1192</c:v>
                </c:pt>
                <c:pt idx="596">
                  <c:v>0.11940000000000001</c:v>
                </c:pt>
                <c:pt idx="597">
                  <c:v>0.1196</c:v>
                </c:pt>
                <c:pt idx="598">
                  <c:v>0.1198</c:v>
                </c:pt>
                <c:pt idx="599">
                  <c:v>0.12</c:v>
                </c:pt>
                <c:pt idx="600">
                  <c:v>0.1202</c:v>
                </c:pt>
                <c:pt idx="601">
                  <c:v>0.12039999999999999</c:v>
                </c:pt>
                <c:pt idx="602">
                  <c:v>0.1206</c:v>
                </c:pt>
                <c:pt idx="603">
                  <c:v>0.1208</c:v>
                </c:pt>
                <c:pt idx="604">
                  <c:v>0.121</c:v>
                </c:pt>
                <c:pt idx="605">
                  <c:v>0.1212</c:v>
                </c:pt>
                <c:pt idx="606">
                  <c:v>0.12139999999999999</c:v>
                </c:pt>
                <c:pt idx="607">
                  <c:v>0.1216</c:v>
                </c:pt>
                <c:pt idx="608">
                  <c:v>0.12180000000000001</c:v>
                </c:pt>
                <c:pt idx="609">
                  <c:v>0.122</c:v>
                </c:pt>
                <c:pt idx="610">
                  <c:v>0.1222</c:v>
                </c:pt>
                <c:pt idx="611">
                  <c:v>0.12239999999999999</c:v>
                </c:pt>
                <c:pt idx="612">
                  <c:v>0.1226</c:v>
                </c:pt>
                <c:pt idx="613">
                  <c:v>0.12280000000000001</c:v>
                </c:pt>
                <c:pt idx="614">
                  <c:v>0.123</c:v>
                </c:pt>
                <c:pt idx="615">
                  <c:v>0.1232</c:v>
                </c:pt>
                <c:pt idx="616">
                  <c:v>0.1234</c:v>
                </c:pt>
                <c:pt idx="617">
                  <c:v>0.1236</c:v>
                </c:pt>
                <c:pt idx="618">
                  <c:v>0.12379999999999999</c:v>
                </c:pt>
                <c:pt idx="619">
                  <c:v>0.124</c:v>
                </c:pt>
                <c:pt idx="620">
                  <c:v>0.1242</c:v>
                </c:pt>
                <c:pt idx="621">
                  <c:v>0.1244</c:v>
                </c:pt>
                <c:pt idx="622">
                  <c:v>0.1246</c:v>
                </c:pt>
                <c:pt idx="623">
                  <c:v>0.12479999999999999</c:v>
                </c:pt>
                <c:pt idx="624">
                  <c:v>0.125</c:v>
                </c:pt>
                <c:pt idx="625">
                  <c:v>0.12520000000000001</c:v>
                </c:pt>
                <c:pt idx="626">
                  <c:v>0.12540000000000001</c:v>
                </c:pt>
                <c:pt idx="627">
                  <c:v>0.12559999999999999</c:v>
                </c:pt>
                <c:pt idx="628">
                  <c:v>0.1258</c:v>
                </c:pt>
                <c:pt idx="629">
                  <c:v>0.126</c:v>
                </c:pt>
                <c:pt idx="630">
                  <c:v>0.12620000000000001</c:v>
                </c:pt>
                <c:pt idx="631">
                  <c:v>0.12640000000000001</c:v>
                </c:pt>
                <c:pt idx="632">
                  <c:v>0.12659999999999999</c:v>
                </c:pt>
                <c:pt idx="633">
                  <c:v>0.1268</c:v>
                </c:pt>
                <c:pt idx="634">
                  <c:v>0.127</c:v>
                </c:pt>
                <c:pt idx="635">
                  <c:v>0.12720000000000001</c:v>
                </c:pt>
                <c:pt idx="636">
                  <c:v>0.12740000000000001</c:v>
                </c:pt>
                <c:pt idx="637">
                  <c:v>0.12759999999999999</c:v>
                </c:pt>
                <c:pt idx="638">
                  <c:v>0.1278</c:v>
                </c:pt>
                <c:pt idx="639">
                  <c:v>0.128</c:v>
                </c:pt>
                <c:pt idx="640">
                  <c:v>0.12820000000000001</c:v>
                </c:pt>
                <c:pt idx="641">
                  <c:v>0.12839999999999999</c:v>
                </c:pt>
                <c:pt idx="642">
                  <c:v>0.12859999999999999</c:v>
                </c:pt>
                <c:pt idx="643">
                  <c:v>0.1288</c:v>
                </c:pt>
                <c:pt idx="644">
                  <c:v>0.129</c:v>
                </c:pt>
                <c:pt idx="645">
                  <c:v>0.12920000000000001</c:v>
                </c:pt>
                <c:pt idx="646">
                  <c:v>0.12939999999999999</c:v>
                </c:pt>
                <c:pt idx="647">
                  <c:v>0.12959999999999999</c:v>
                </c:pt>
                <c:pt idx="648">
                  <c:v>0.1298</c:v>
                </c:pt>
                <c:pt idx="649">
                  <c:v>0.13</c:v>
                </c:pt>
                <c:pt idx="650">
                  <c:v>0.13020000000000001</c:v>
                </c:pt>
                <c:pt idx="651">
                  <c:v>0.13039999999999999</c:v>
                </c:pt>
                <c:pt idx="652">
                  <c:v>0.13059999999999999</c:v>
                </c:pt>
                <c:pt idx="653">
                  <c:v>0.1308</c:v>
                </c:pt>
                <c:pt idx="654">
                  <c:v>0.13100000000000001</c:v>
                </c:pt>
                <c:pt idx="655">
                  <c:v>0.13120000000000001</c:v>
                </c:pt>
                <c:pt idx="656">
                  <c:v>0.13139999999999999</c:v>
                </c:pt>
                <c:pt idx="657">
                  <c:v>0.13159999999999999</c:v>
                </c:pt>
                <c:pt idx="658">
                  <c:v>0.1318</c:v>
                </c:pt>
                <c:pt idx="659">
                  <c:v>0.13200000000000001</c:v>
                </c:pt>
                <c:pt idx="660">
                  <c:v>0.13220000000000001</c:v>
                </c:pt>
                <c:pt idx="661">
                  <c:v>0.13239999999999999</c:v>
                </c:pt>
                <c:pt idx="662">
                  <c:v>0.1326</c:v>
                </c:pt>
                <c:pt idx="663">
                  <c:v>0.1328</c:v>
                </c:pt>
                <c:pt idx="664">
                  <c:v>0.13300000000000001</c:v>
                </c:pt>
                <c:pt idx="665">
                  <c:v>0.13320000000000001</c:v>
                </c:pt>
                <c:pt idx="666">
                  <c:v>0.13339999999999999</c:v>
                </c:pt>
                <c:pt idx="667">
                  <c:v>0.1336</c:v>
                </c:pt>
                <c:pt idx="668">
                  <c:v>0.1338</c:v>
                </c:pt>
                <c:pt idx="669">
                  <c:v>0.13400000000000001</c:v>
                </c:pt>
                <c:pt idx="670">
                  <c:v>0.13420000000000001</c:v>
                </c:pt>
                <c:pt idx="671">
                  <c:v>0.13439999999999999</c:v>
                </c:pt>
                <c:pt idx="672">
                  <c:v>0.1346</c:v>
                </c:pt>
                <c:pt idx="673">
                  <c:v>0.1348</c:v>
                </c:pt>
                <c:pt idx="674">
                  <c:v>0.13500000000000001</c:v>
                </c:pt>
                <c:pt idx="675">
                  <c:v>0.13519999999999999</c:v>
                </c:pt>
                <c:pt idx="676">
                  <c:v>0.13539999999999999</c:v>
                </c:pt>
                <c:pt idx="677">
                  <c:v>0.1356</c:v>
                </c:pt>
                <c:pt idx="678">
                  <c:v>0.1358</c:v>
                </c:pt>
                <c:pt idx="679">
                  <c:v>0.13600000000000001</c:v>
                </c:pt>
                <c:pt idx="680">
                  <c:v>0.13619999999999999</c:v>
                </c:pt>
                <c:pt idx="681">
                  <c:v>0.13639999999999999</c:v>
                </c:pt>
                <c:pt idx="682">
                  <c:v>0.1366</c:v>
                </c:pt>
                <c:pt idx="683">
                  <c:v>0.1368</c:v>
                </c:pt>
                <c:pt idx="684">
                  <c:v>0.13700000000000001</c:v>
                </c:pt>
                <c:pt idx="685">
                  <c:v>0.13719999999999999</c:v>
                </c:pt>
                <c:pt idx="686">
                  <c:v>0.13739999999999999</c:v>
                </c:pt>
                <c:pt idx="687">
                  <c:v>0.1376</c:v>
                </c:pt>
                <c:pt idx="688">
                  <c:v>0.13780000000000001</c:v>
                </c:pt>
                <c:pt idx="689">
                  <c:v>0.13800000000000001</c:v>
                </c:pt>
                <c:pt idx="690">
                  <c:v>0.13819999999999999</c:v>
                </c:pt>
                <c:pt idx="691">
                  <c:v>0.1384</c:v>
                </c:pt>
                <c:pt idx="692">
                  <c:v>0.1386</c:v>
                </c:pt>
                <c:pt idx="693">
                  <c:v>0.13880000000000001</c:v>
                </c:pt>
                <c:pt idx="694">
                  <c:v>0.13900000000000001</c:v>
                </c:pt>
                <c:pt idx="695">
                  <c:v>0.13919999999999999</c:v>
                </c:pt>
                <c:pt idx="696">
                  <c:v>0.1394</c:v>
                </c:pt>
                <c:pt idx="697">
                  <c:v>0.1396</c:v>
                </c:pt>
                <c:pt idx="698">
                  <c:v>0.13980000000000001</c:v>
                </c:pt>
                <c:pt idx="699">
                  <c:v>0.14000000000000001</c:v>
                </c:pt>
                <c:pt idx="700">
                  <c:v>0.14019999999999999</c:v>
                </c:pt>
                <c:pt idx="701">
                  <c:v>0.1404</c:v>
                </c:pt>
                <c:pt idx="702">
                  <c:v>0.1406</c:v>
                </c:pt>
                <c:pt idx="703">
                  <c:v>0.14080000000000001</c:v>
                </c:pt>
                <c:pt idx="704">
                  <c:v>0.14099999999999999</c:v>
                </c:pt>
                <c:pt idx="705">
                  <c:v>0.14119999999999999</c:v>
                </c:pt>
                <c:pt idx="706">
                  <c:v>0.1414</c:v>
                </c:pt>
                <c:pt idx="707">
                  <c:v>0.1416</c:v>
                </c:pt>
                <c:pt idx="708">
                  <c:v>0.14180000000000001</c:v>
                </c:pt>
                <c:pt idx="709">
                  <c:v>0.14199999999999999</c:v>
                </c:pt>
                <c:pt idx="710">
                  <c:v>0.14219999999999999</c:v>
                </c:pt>
                <c:pt idx="711">
                  <c:v>0.1424</c:v>
                </c:pt>
                <c:pt idx="712">
                  <c:v>0.1426</c:v>
                </c:pt>
                <c:pt idx="713">
                  <c:v>0.14280000000000001</c:v>
                </c:pt>
                <c:pt idx="714">
                  <c:v>0.14299999999999999</c:v>
                </c:pt>
                <c:pt idx="715">
                  <c:v>0.14319999999999999</c:v>
                </c:pt>
                <c:pt idx="716">
                  <c:v>0.1434</c:v>
                </c:pt>
                <c:pt idx="717">
                  <c:v>0.14360000000000001</c:v>
                </c:pt>
                <c:pt idx="718">
                  <c:v>0.14380000000000001</c:v>
                </c:pt>
                <c:pt idx="719">
                  <c:v>0.14399999999999999</c:v>
                </c:pt>
                <c:pt idx="720">
                  <c:v>0.14419999999999999</c:v>
                </c:pt>
                <c:pt idx="721">
                  <c:v>0.1444</c:v>
                </c:pt>
                <c:pt idx="722">
                  <c:v>0.14460000000000001</c:v>
                </c:pt>
                <c:pt idx="723">
                  <c:v>0.14480000000000001</c:v>
                </c:pt>
                <c:pt idx="724">
                  <c:v>0.14499999999999999</c:v>
                </c:pt>
                <c:pt idx="725">
                  <c:v>0.1452</c:v>
                </c:pt>
                <c:pt idx="726">
                  <c:v>0.1454</c:v>
                </c:pt>
                <c:pt idx="727">
                  <c:v>0.14560000000000001</c:v>
                </c:pt>
                <c:pt idx="728">
                  <c:v>0.14580000000000001</c:v>
                </c:pt>
                <c:pt idx="729">
                  <c:v>0.14599999999999999</c:v>
                </c:pt>
                <c:pt idx="730">
                  <c:v>0.1462</c:v>
                </c:pt>
                <c:pt idx="731">
                  <c:v>0.1464</c:v>
                </c:pt>
                <c:pt idx="732">
                  <c:v>0.14660000000000001</c:v>
                </c:pt>
                <c:pt idx="733">
                  <c:v>0.14680000000000001</c:v>
                </c:pt>
                <c:pt idx="734">
                  <c:v>0.14699999999999999</c:v>
                </c:pt>
                <c:pt idx="735">
                  <c:v>0.1472</c:v>
                </c:pt>
                <c:pt idx="736">
                  <c:v>0.1474</c:v>
                </c:pt>
                <c:pt idx="737">
                  <c:v>0.14760000000000001</c:v>
                </c:pt>
                <c:pt idx="738">
                  <c:v>0.14779999999999999</c:v>
                </c:pt>
                <c:pt idx="739">
                  <c:v>0.14799999999999999</c:v>
                </c:pt>
                <c:pt idx="740">
                  <c:v>0.1482</c:v>
                </c:pt>
                <c:pt idx="741">
                  <c:v>0.1484</c:v>
                </c:pt>
                <c:pt idx="742">
                  <c:v>0.14860000000000001</c:v>
                </c:pt>
                <c:pt idx="743">
                  <c:v>0.14879999999999999</c:v>
                </c:pt>
                <c:pt idx="744">
                  <c:v>0.14899999999999999</c:v>
                </c:pt>
                <c:pt idx="745">
                  <c:v>0.1492</c:v>
                </c:pt>
                <c:pt idx="746">
                  <c:v>0.14940000000000001</c:v>
                </c:pt>
                <c:pt idx="747">
                  <c:v>0.14960000000000001</c:v>
                </c:pt>
                <c:pt idx="748">
                  <c:v>0.14979999999999999</c:v>
                </c:pt>
                <c:pt idx="749">
                  <c:v>0.15</c:v>
                </c:pt>
                <c:pt idx="750">
                  <c:v>0.1502</c:v>
                </c:pt>
                <c:pt idx="751">
                  <c:v>0.15040000000000001</c:v>
                </c:pt>
                <c:pt idx="752">
                  <c:v>0.15060000000000001</c:v>
                </c:pt>
                <c:pt idx="753">
                  <c:v>0.15079999999999999</c:v>
                </c:pt>
                <c:pt idx="754">
                  <c:v>0.151</c:v>
                </c:pt>
                <c:pt idx="755">
                  <c:v>0.1512</c:v>
                </c:pt>
                <c:pt idx="756">
                  <c:v>0.15140000000000001</c:v>
                </c:pt>
                <c:pt idx="757">
                  <c:v>0.15160000000000001</c:v>
                </c:pt>
                <c:pt idx="758">
                  <c:v>0.15179999999999999</c:v>
                </c:pt>
                <c:pt idx="759">
                  <c:v>0.152</c:v>
                </c:pt>
                <c:pt idx="760">
                  <c:v>0.1522</c:v>
                </c:pt>
                <c:pt idx="761">
                  <c:v>0.15240000000000001</c:v>
                </c:pt>
                <c:pt idx="762">
                  <c:v>0.15260000000000001</c:v>
                </c:pt>
                <c:pt idx="763">
                  <c:v>0.15279999999999999</c:v>
                </c:pt>
                <c:pt idx="764">
                  <c:v>0.153</c:v>
                </c:pt>
                <c:pt idx="765">
                  <c:v>0.1532</c:v>
                </c:pt>
                <c:pt idx="766">
                  <c:v>0.15340000000000001</c:v>
                </c:pt>
                <c:pt idx="767">
                  <c:v>0.15359999999999999</c:v>
                </c:pt>
                <c:pt idx="768">
                  <c:v>0.15379999999999999</c:v>
                </c:pt>
                <c:pt idx="769">
                  <c:v>0.154</c:v>
                </c:pt>
                <c:pt idx="770">
                  <c:v>0.1542</c:v>
                </c:pt>
                <c:pt idx="771">
                  <c:v>0.15440000000000001</c:v>
                </c:pt>
                <c:pt idx="772">
                  <c:v>0.15459999999999999</c:v>
                </c:pt>
                <c:pt idx="773">
                  <c:v>0.15479999999999999</c:v>
                </c:pt>
                <c:pt idx="774">
                  <c:v>0.155</c:v>
                </c:pt>
                <c:pt idx="775">
                  <c:v>0.1552</c:v>
                </c:pt>
                <c:pt idx="776">
                  <c:v>0.15540000000000001</c:v>
                </c:pt>
                <c:pt idx="777">
                  <c:v>0.15559999999999999</c:v>
                </c:pt>
                <c:pt idx="778">
                  <c:v>0.15579999999999999</c:v>
                </c:pt>
                <c:pt idx="779">
                  <c:v>0.156</c:v>
                </c:pt>
                <c:pt idx="780">
                  <c:v>0.15620000000000001</c:v>
                </c:pt>
                <c:pt idx="781">
                  <c:v>0.15640000000000001</c:v>
                </c:pt>
                <c:pt idx="782">
                  <c:v>0.15659999999999999</c:v>
                </c:pt>
                <c:pt idx="783">
                  <c:v>0.15679999999999999</c:v>
                </c:pt>
                <c:pt idx="784">
                  <c:v>0.157</c:v>
                </c:pt>
                <c:pt idx="785">
                  <c:v>0.15720000000000001</c:v>
                </c:pt>
                <c:pt idx="786">
                  <c:v>0.15740000000000001</c:v>
                </c:pt>
                <c:pt idx="787">
                  <c:v>0.15759999999999999</c:v>
                </c:pt>
                <c:pt idx="788">
                  <c:v>0.1578</c:v>
                </c:pt>
                <c:pt idx="789">
                  <c:v>0.158</c:v>
                </c:pt>
                <c:pt idx="790">
                  <c:v>0.15820000000000001</c:v>
                </c:pt>
                <c:pt idx="791">
                  <c:v>0.15840000000000001</c:v>
                </c:pt>
                <c:pt idx="792">
                  <c:v>0.15859999999999999</c:v>
                </c:pt>
                <c:pt idx="793">
                  <c:v>0.1588</c:v>
                </c:pt>
                <c:pt idx="794">
                  <c:v>0.159</c:v>
                </c:pt>
                <c:pt idx="795">
                  <c:v>0.15920000000000001</c:v>
                </c:pt>
                <c:pt idx="796">
                  <c:v>0.15939999999999999</c:v>
                </c:pt>
                <c:pt idx="797">
                  <c:v>0.15959999999999999</c:v>
                </c:pt>
                <c:pt idx="798">
                  <c:v>0.1598</c:v>
                </c:pt>
                <c:pt idx="799">
                  <c:v>0.16</c:v>
                </c:pt>
                <c:pt idx="800">
                  <c:v>0.16020000000000001</c:v>
                </c:pt>
                <c:pt idx="801">
                  <c:v>0.16039999999999999</c:v>
                </c:pt>
                <c:pt idx="802">
                  <c:v>0.16059999999999999</c:v>
                </c:pt>
                <c:pt idx="803">
                  <c:v>0.1608</c:v>
                </c:pt>
                <c:pt idx="804">
                  <c:v>0.161</c:v>
                </c:pt>
                <c:pt idx="805">
                  <c:v>0.16120000000000001</c:v>
                </c:pt>
                <c:pt idx="806">
                  <c:v>0.16139999999999999</c:v>
                </c:pt>
                <c:pt idx="807">
                  <c:v>0.16159999999999999</c:v>
                </c:pt>
                <c:pt idx="808">
                  <c:v>0.1618</c:v>
                </c:pt>
                <c:pt idx="809">
                  <c:v>0.16200000000000001</c:v>
                </c:pt>
                <c:pt idx="810">
                  <c:v>0.16220000000000001</c:v>
                </c:pt>
                <c:pt idx="811">
                  <c:v>0.16239999999999999</c:v>
                </c:pt>
                <c:pt idx="812">
                  <c:v>0.16259999999999999</c:v>
                </c:pt>
                <c:pt idx="813">
                  <c:v>0.1628</c:v>
                </c:pt>
                <c:pt idx="814">
                  <c:v>0.16300000000000001</c:v>
                </c:pt>
                <c:pt idx="815">
                  <c:v>0.16320000000000001</c:v>
                </c:pt>
                <c:pt idx="816">
                  <c:v>0.16339999999999999</c:v>
                </c:pt>
                <c:pt idx="817">
                  <c:v>0.1636</c:v>
                </c:pt>
                <c:pt idx="818">
                  <c:v>0.1638</c:v>
                </c:pt>
                <c:pt idx="819">
                  <c:v>0.16400000000000001</c:v>
                </c:pt>
                <c:pt idx="820">
                  <c:v>0.16420000000000001</c:v>
                </c:pt>
                <c:pt idx="821">
                  <c:v>0.16439999999999999</c:v>
                </c:pt>
                <c:pt idx="822">
                  <c:v>0.1646</c:v>
                </c:pt>
                <c:pt idx="823">
                  <c:v>0.1648</c:v>
                </c:pt>
                <c:pt idx="824">
                  <c:v>0.16500000000000001</c:v>
                </c:pt>
                <c:pt idx="825">
                  <c:v>0.16520000000000001</c:v>
                </c:pt>
                <c:pt idx="826">
                  <c:v>0.16539999999999999</c:v>
                </c:pt>
                <c:pt idx="827">
                  <c:v>0.1656</c:v>
                </c:pt>
                <c:pt idx="828">
                  <c:v>0.1658</c:v>
                </c:pt>
                <c:pt idx="829">
                  <c:v>0.16600000000000001</c:v>
                </c:pt>
                <c:pt idx="830">
                  <c:v>0.16619999999999999</c:v>
                </c:pt>
                <c:pt idx="831">
                  <c:v>0.16639999999999999</c:v>
                </c:pt>
                <c:pt idx="832">
                  <c:v>0.1666</c:v>
                </c:pt>
                <c:pt idx="833">
                  <c:v>0.1668</c:v>
                </c:pt>
                <c:pt idx="834">
                  <c:v>0.16700000000000001</c:v>
                </c:pt>
                <c:pt idx="835">
                  <c:v>0.16719999999999999</c:v>
                </c:pt>
                <c:pt idx="836">
                  <c:v>0.16739999999999999</c:v>
                </c:pt>
                <c:pt idx="837">
                  <c:v>0.1676</c:v>
                </c:pt>
                <c:pt idx="838">
                  <c:v>0.1678</c:v>
                </c:pt>
                <c:pt idx="839">
                  <c:v>0.16800000000000001</c:v>
                </c:pt>
                <c:pt idx="840">
                  <c:v>0.16819999999999999</c:v>
                </c:pt>
                <c:pt idx="841">
                  <c:v>0.16839999999999999</c:v>
                </c:pt>
                <c:pt idx="842">
                  <c:v>0.1686</c:v>
                </c:pt>
                <c:pt idx="843">
                  <c:v>0.16880000000000001</c:v>
                </c:pt>
                <c:pt idx="844">
                  <c:v>0.16900000000000001</c:v>
                </c:pt>
                <c:pt idx="845">
                  <c:v>0.16919999999999999</c:v>
                </c:pt>
                <c:pt idx="846">
                  <c:v>0.1694</c:v>
                </c:pt>
                <c:pt idx="847">
                  <c:v>0.1696</c:v>
                </c:pt>
                <c:pt idx="848">
                  <c:v>0.16980000000000001</c:v>
                </c:pt>
                <c:pt idx="849">
                  <c:v>0.17</c:v>
                </c:pt>
                <c:pt idx="850">
                  <c:v>0.17019999999999999</c:v>
                </c:pt>
                <c:pt idx="851">
                  <c:v>0.1704</c:v>
                </c:pt>
                <c:pt idx="852">
                  <c:v>0.1706</c:v>
                </c:pt>
                <c:pt idx="853">
                  <c:v>0.17080000000000001</c:v>
                </c:pt>
                <c:pt idx="854">
                  <c:v>0.17100000000000001</c:v>
                </c:pt>
                <c:pt idx="855">
                  <c:v>0.17119999999999999</c:v>
                </c:pt>
                <c:pt idx="856">
                  <c:v>0.1714</c:v>
                </c:pt>
                <c:pt idx="857">
                  <c:v>0.1716</c:v>
                </c:pt>
                <c:pt idx="858">
                  <c:v>0.17180000000000001</c:v>
                </c:pt>
                <c:pt idx="859">
                  <c:v>0.17199999999999999</c:v>
                </c:pt>
                <c:pt idx="860">
                  <c:v>0.17219999999999999</c:v>
                </c:pt>
                <c:pt idx="861">
                  <c:v>0.1724</c:v>
                </c:pt>
                <c:pt idx="862">
                  <c:v>0.1726</c:v>
                </c:pt>
                <c:pt idx="863">
                  <c:v>0.17280000000000001</c:v>
                </c:pt>
                <c:pt idx="864">
                  <c:v>0.17299999999999999</c:v>
                </c:pt>
                <c:pt idx="865">
                  <c:v>0.17319999999999999</c:v>
                </c:pt>
                <c:pt idx="866">
                  <c:v>0.1734</c:v>
                </c:pt>
                <c:pt idx="867">
                  <c:v>0.1736</c:v>
                </c:pt>
                <c:pt idx="868">
                  <c:v>0.17380000000000001</c:v>
                </c:pt>
                <c:pt idx="869">
                  <c:v>0.17399999999999999</c:v>
                </c:pt>
                <c:pt idx="870">
                  <c:v>0.17419999999999999</c:v>
                </c:pt>
                <c:pt idx="871">
                  <c:v>0.1744</c:v>
                </c:pt>
                <c:pt idx="872">
                  <c:v>0.17460000000000001</c:v>
                </c:pt>
                <c:pt idx="873">
                  <c:v>0.17480000000000001</c:v>
                </c:pt>
                <c:pt idx="874">
                  <c:v>0.17499999999999999</c:v>
                </c:pt>
                <c:pt idx="875">
                  <c:v>0.17519999999999999</c:v>
                </c:pt>
                <c:pt idx="876">
                  <c:v>0.1754</c:v>
                </c:pt>
                <c:pt idx="877">
                  <c:v>0.17560000000000001</c:v>
                </c:pt>
                <c:pt idx="878">
                  <c:v>0.17580000000000001</c:v>
                </c:pt>
                <c:pt idx="879">
                  <c:v>0.17599999999999999</c:v>
                </c:pt>
                <c:pt idx="880">
                  <c:v>0.1762</c:v>
                </c:pt>
                <c:pt idx="881">
                  <c:v>0.1764</c:v>
                </c:pt>
                <c:pt idx="882">
                  <c:v>0.17660000000000001</c:v>
                </c:pt>
                <c:pt idx="883">
                  <c:v>0.17680000000000001</c:v>
                </c:pt>
                <c:pt idx="884">
                  <c:v>0.17699999999999999</c:v>
                </c:pt>
                <c:pt idx="885">
                  <c:v>0.1772</c:v>
                </c:pt>
                <c:pt idx="886">
                  <c:v>0.1774</c:v>
                </c:pt>
                <c:pt idx="887">
                  <c:v>0.17760000000000001</c:v>
                </c:pt>
                <c:pt idx="888">
                  <c:v>0.17780000000000001</c:v>
                </c:pt>
                <c:pt idx="889">
                  <c:v>0.17799999999999999</c:v>
                </c:pt>
                <c:pt idx="890">
                  <c:v>0.1782</c:v>
                </c:pt>
                <c:pt idx="891">
                  <c:v>0.1784</c:v>
                </c:pt>
                <c:pt idx="892">
                  <c:v>0.17860000000000001</c:v>
                </c:pt>
                <c:pt idx="893">
                  <c:v>0.17879999999999999</c:v>
                </c:pt>
                <c:pt idx="894">
                  <c:v>0.17899999999999999</c:v>
                </c:pt>
                <c:pt idx="895">
                  <c:v>0.1792</c:v>
                </c:pt>
                <c:pt idx="896">
                  <c:v>0.1794</c:v>
                </c:pt>
                <c:pt idx="897">
                  <c:v>0.17960000000000001</c:v>
                </c:pt>
                <c:pt idx="898">
                  <c:v>0.17979999999999999</c:v>
                </c:pt>
                <c:pt idx="899">
                  <c:v>0.18</c:v>
                </c:pt>
                <c:pt idx="900">
                  <c:v>0.1802</c:v>
                </c:pt>
                <c:pt idx="901">
                  <c:v>0.1804</c:v>
                </c:pt>
                <c:pt idx="902">
                  <c:v>0.18060000000000001</c:v>
                </c:pt>
                <c:pt idx="903">
                  <c:v>0.18079999999999999</c:v>
                </c:pt>
                <c:pt idx="904">
                  <c:v>0.18099999999999999</c:v>
                </c:pt>
                <c:pt idx="905">
                  <c:v>0.1812</c:v>
                </c:pt>
                <c:pt idx="906">
                  <c:v>0.18140000000000001</c:v>
                </c:pt>
                <c:pt idx="907">
                  <c:v>0.18160000000000001</c:v>
                </c:pt>
                <c:pt idx="908">
                  <c:v>0.18179999999999999</c:v>
                </c:pt>
                <c:pt idx="909">
                  <c:v>0.182</c:v>
                </c:pt>
                <c:pt idx="910">
                  <c:v>0.1822</c:v>
                </c:pt>
                <c:pt idx="911">
                  <c:v>0.18240000000000001</c:v>
                </c:pt>
                <c:pt idx="912">
                  <c:v>0.18260000000000001</c:v>
                </c:pt>
                <c:pt idx="913">
                  <c:v>0.18279999999999999</c:v>
                </c:pt>
                <c:pt idx="914">
                  <c:v>0.183</c:v>
                </c:pt>
                <c:pt idx="915">
                  <c:v>0.1832</c:v>
                </c:pt>
                <c:pt idx="916">
                  <c:v>0.18340000000000001</c:v>
                </c:pt>
                <c:pt idx="917">
                  <c:v>0.18360000000000001</c:v>
                </c:pt>
                <c:pt idx="918">
                  <c:v>0.18379999999999999</c:v>
                </c:pt>
                <c:pt idx="919">
                  <c:v>0.184</c:v>
                </c:pt>
                <c:pt idx="920">
                  <c:v>0.1842</c:v>
                </c:pt>
                <c:pt idx="921">
                  <c:v>0.18440000000000001</c:v>
                </c:pt>
                <c:pt idx="922">
                  <c:v>0.18459999999999999</c:v>
                </c:pt>
                <c:pt idx="923">
                  <c:v>0.18479999999999999</c:v>
                </c:pt>
                <c:pt idx="924">
                  <c:v>0.185</c:v>
                </c:pt>
                <c:pt idx="925">
                  <c:v>0.1852</c:v>
                </c:pt>
                <c:pt idx="926">
                  <c:v>0.18540000000000001</c:v>
                </c:pt>
                <c:pt idx="927">
                  <c:v>0.18559999999999999</c:v>
                </c:pt>
                <c:pt idx="928">
                  <c:v>0.18579999999999999</c:v>
                </c:pt>
                <c:pt idx="929">
                  <c:v>0.186</c:v>
                </c:pt>
                <c:pt idx="930">
                  <c:v>0.1862</c:v>
                </c:pt>
                <c:pt idx="931">
                  <c:v>0.18640000000000001</c:v>
                </c:pt>
                <c:pt idx="932">
                  <c:v>0.18659999999999999</c:v>
                </c:pt>
                <c:pt idx="933">
                  <c:v>0.18679999999999999</c:v>
                </c:pt>
                <c:pt idx="934">
                  <c:v>0.187</c:v>
                </c:pt>
                <c:pt idx="935">
                  <c:v>0.18720000000000001</c:v>
                </c:pt>
                <c:pt idx="936">
                  <c:v>0.18740000000000001</c:v>
                </c:pt>
                <c:pt idx="937">
                  <c:v>0.18759999999999999</c:v>
                </c:pt>
                <c:pt idx="938">
                  <c:v>0.18779999999999999</c:v>
                </c:pt>
                <c:pt idx="939">
                  <c:v>0.188</c:v>
                </c:pt>
                <c:pt idx="940">
                  <c:v>0.18820000000000001</c:v>
                </c:pt>
                <c:pt idx="941">
                  <c:v>0.18840000000000001</c:v>
                </c:pt>
                <c:pt idx="942">
                  <c:v>0.18859999999999999</c:v>
                </c:pt>
                <c:pt idx="943">
                  <c:v>0.1888</c:v>
                </c:pt>
                <c:pt idx="944">
                  <c:v>0.189</c:v>
                </c:pt>
                <c:pt idx="945">
                  <c:v>0.18920000000000001</c:v>
                </c:pt>
                <c:pt idx="946">
                  <c:v>0.18940000000000001</c:v>
                </c:pt>
                <c:pt idx="947">
                  <c:v>0.18959999999999999</c:v>
                </c:pt>
                <c:pt idx="948">
                  <c:v>0.1898</c:v>
                </c:pt>
                <c:pt idx="949">
                  <c:v>0.19</c:v>
                </c:pt>
                <c:pt idx="950">
                  <c:v>0.19020000000000001</c:v>
                </c:pt>
                <c:pt idx="951">
                  <c:v>0.19040000000000001</c:v>
                </c:pt>
                <c:pt idx="952">
                  <c:v>0.19059999999999999</c:v>
                </c:pt>
                <c:pt idx="953">
                  <c:v>0.1908</c:v>
                </c:pt>
                <c:pt idx="954">
                  <c:v>0.191</c:v>
                </c:pt>
                <c:pt idx="955">
                  <c:v>0.19120000000000001</c:v>
                </c:pt>
                <c:pt idx="956">
                  <c:v>0.19139999999999999</c:v>
                </c:pt>
                <c:pt idx="957">
                  <c:v>0.19159999999999999</c:v>
                </c:pt>
                <c:pt idx="958">
                  <c:v>0.1918</c:v>
                </c:pt>
                <c:pt idx="959">
                  <c:v>0.192</c:v>
                </c:pt>
                <c:pt idx="960">
                  <c:v>0.19220000000000001</c:v>
                </c:pt>
                <c:pt idx="961">
                  <c:v>0.19239999999999999</c:v>
                </c:pt>
                <c:pt idx="962">
                  <c:v>0.19259999999999999</c:v>
                </c:pt>
                <c:pt idx="963">
                  <c:v>0.1928</c:v>
                </c:pt>
                <c:pt idx="964">
                  <c:v>0.193</c:v>
                </c:pt>
                <c:pt idx="965">
                  <c:v>0.19320000000000001</c:v>
                </c:pt>
                <c:pt idx="966">
                  <c:v>0.19339999999999999</c:v>
                </c:pt>
                <c:pt idx="967">
                  <c:v>0.19359999999999999</c:v>
                </c:pt>
                <c:pt idx="968">
                  <c:v>0.1938</c:v>
                </c:pt>
                <c:pt idx="969">
                  <c:v>0.19400000000000001</c:v>
                </c:pt>
                <c:pt idx="970">
                  <c:v>0.19420000000000001</c:v>
                </c:pt>
                <c:pt idx="971">
                  <c:v>0.19439999999999999</c:v>
                </c:pt>
                <c:pt idx="972">
                  <c:v>0.1946</c:v>
                </c:pt>
                <c:pt idx="973">
                  <c:v>0.1948</c:v>
                </c:pt>
                <c:pt idx="974">
                  <c:v>0.19500000000000001</c:v>
                </c:pt>
                <c:pt idx="975">
                  <c:v>0.19520000000000001</c:v>
                </c:pt>
                <c:pt idx="976">
                  <c:v>0.19539999999999999</c:v>
                </c:pt>
                <c:pt idx="977">
                  <c:v>0.1956</c:v>
                </c:pt>
                <c:pt idx="978">
                  <c:v>0.1958</c:v>
                </c:pt>
                <c:pt idx="979">
                  <c:v>0.19600000000000001</c:v>
                </c:pt>
                <c:pt idx="980">
                  <c:v>0.19620000000000001</c:v>
                </c:pt>
                <c:pt idx="981">
                  <c:v>0.19639999999999999</c:v>
                </c:pt>
                <c:pt idx="982">
                  <c:v>0.1966</c:v>
                </c:pt>
                <c:pt idx="983">
                  <c:v>0.1968</c:v>
                </c:pt>
                <c:pt idx="984">
                  <c:v>0.19700000000000001</c:v>
                </c:pt>
                <c:pt idx="985">
                  <c:v>0.19719999999999999</c:v>
                </c:pt>
                <c:pt idx="986">
                  <c:v>0.19739999999999999</c:v>
                </c:pt>
                <c:pt idx="987">
                  <c:v>0.1976</c:v>
                </c:pt>
                <c:pt idx="988">
                  <c:v>0.1978</c:v>
                </c:pt>
                <c:pt idx="989">
                  <c:v>0.19800000000000001</c:v>
                </c:pt>
                <c:pt idx="990">
                  <c:v>0.19819999999999999</c:v>
                </c:pt>
                <c:pt idx="991">
                  <c:v>0.19839999999999999</c:v>
                </c:pt>
                <c:pt idx="992">
                  <c:v>0.1986</c:v>
                </c:pt>
                <c:pt idx="993">
                  <c:v>0.1988</c:v>
                </c:pt>
                <c:pt idx="994">
                  <c:v>0.19900000000000001</c:v>
                </c:pt>
                <c:pt idx="995">
                  <c:v>0.19919999999999999</c:v>
                </c:pt>
                <c:pt idx="996">
                  <c:v>0.19939999999999999</c:v>
                </c:pt>
                <c:pt idx="997">
                  <c:v>0.1996</c:v>
                </c:pt>
                <c:pt idx="998">
                  <c:v>0.19980000000000001</c:v>
                </c:pt>
                <c:pt idx="999">
                  <c:v>0.2</c:v>
                </c:pt>
                <c:pt idx="1000">
                  <c:v>0.20019999999999999</c:v>
                </c:pt>
                <c:pt idx="1001">
                  <c:v>0.20039999999999999</c:v>
                </c:pt>
                <c:pt idx="1002">
                  <c:v>0.2006</c:v>
                </c:pt>
                <c:pt idx="1003">
                  <c:v>0.20080000000000001</c:v>
                </c:pt>
                <c:pt idx="1004">
                  <c:v>0.20100000000000001</c:v>
                </c:pt>
                <c:pt idx="1005">
                  <c:v>0.20119999999999999</c:v>
                </c:pt>
                <c:pt idx="1006">
                  <c:v>0.2014</c:v>
                </c:pt>
                <c:pt idx="1007">
                  <c:v>0.2016</c:v>
                </c:pt>
                <c:pt idx="1008">
                  <c:v>0.20180000000000001</c:v>
                </c:pt>
                <c:pt idx="1009">
                  <c:v>0.20200000000000001</c:v>
                </c:pt>
                <c:pt idx="1010">
                  <c:v>0.20219999999999999</c:v>
                </c:pt>
                <c:pt idx="1011">
                  <c:v>0.2024</c:v>
                </c:pt>
                <c:pt idx="1012">
                  <c:v>0.2026</c:v>
                </c:pt>
                <c:pt idx="1013">
                  <c:v>0.20280000000000001</c:v>
                </c:pt>
                <c:pt idx="1014">
                  <c:v>0.20300000000000001</c:v>
                </c:pt>
                <c:pt idx="1015">
                  <c:v>0.20319999999999999</c:v>
                </c:pt>
                <c:pt idx="1016">
                  <c:v>0.2034</c:v>
                </c:pt>
                <c:pt idx="1017">
                  <c:v>0.2036</c:v>
                </c:pt>
                <c:pt idx="1018">
                  <c:v>0.20380000000000001</c:v>
                </c:pt>
                <c:pt idx="1019">
                  <c:v>0.20399999999999999</c:v>
                </c:pt>
                <c:pt idx="1020">
                  <c:v>0.20419999999999999</c:v>
                </c:pt>
                <c:pt idx="1021">
                  <c:v>0.2044</c:v>
                </c:pt>
                <c:pt idx="1022">
                  <c:v>0.2046</c:v>
                </c:pt>
                <c:pt idx="1023">
                  <c:v>0.20480000000000001</c:v>
                </c:pt>
                <c:pt idx="1024">
                  <c:v>0.20499999999999999</c:v>
                </c:pt>
                <c:pt idx="1025">
                  <c:v>0.20519999999999999</c:v>
                </c:pt>
                <c:pt idx="1026">
                  <c:v>0.2054</c:v>
                </c:pt>
                <c:pt idx="1027">
                  <c:v>0.2056</c:v>
                </c:pt>
                <c:pt idx="1028">
                  <c:v>0.20580000000000001</c:v>
                </c:pt>
                <c:pt idx="1029">
                  <c:v>0.20599999999999999</c:v>
                </c:pt>
                <c:pt idx="1030">
                  <c:v>0.20619999999999999</c:v>
                </c:pt>
                <c:pt idx="1031">
                  <c:v>0.2064</c:v>
                </c:pt>
                <c:pt idx="1032">
                  <c:v>0.20660000000000001</c:v>
                </c:pt>
                <c:pt idx="1033">
                  <c:v>0.20680000000000001</c:v>
                </c:pt>
                <c:pt idx="1034">
                  <c:v>0.20699999999999999</c:v>
                </c:pt>
                <c:pt idx="1035">
                  <c:v>0.2072</c:v>
                </c:pt>
                <c:pt idx="1036">
                  <c:v>0.2074</c:v>
                </c:pt>
                <c:pt idx="1037">
                  <c:v>0.20760000000000001</c:v>
                </c:pt>
                <c:pt idx="1038">
                  <c:v>0.20780000000000001</c:v>
                </c:pt>
                <c:pt idx="1039">
                  <c:v>0.20799999999999999</c:v>
                </c:pt>
                <c:pt idx="1040">
                  <c:v>0.2082</c:v>
                </c:pt>
                <c:pt idx="1041">
                  <c:v>0.2084</c:v>
                </c:pt>
                <c:pt idx="1042">
                  <c:v>0.20860000000000001</c:v>
                </c:pt>
                <c:pt idx="1043">
                  <c:v>0.20880000000000001</c:v>
                </c:pt>
                <c:pt idx="1044">
                  <c:v>0.20899999999999999</c:v>
                </c:pt>
                <c:pt idx="1045">
                  <c:v>0.2092</c:v>
                </c:pt>
                <c:pt idx="1046">
                  <c:v>0.2094</c:v>
                </c:pt>
                <c:pt idx="1047">
                  <c:v>0.20960000000000001</c:v>
                </c:pt>
                <c:pt idx="1048">
                  <c:v>0.20979999999999999</c:v>
                </c:pt>
                <c:pt idx="1049">
                  <c:v>0.21</c:v>
                </c:pt>
                <c:pt idx="1050">
                  <c:v>0.2102</c:v>
                </c:pt>
                <c:pt idx="1051">
                  <c:v>0.2104</c:v>
                </c:pt>
                <c:pt idx="1052">
                  <c:v>0.21060000000000001</c:v>
                </c:pt>
                <c:pt idx="1053">
                  <c:v>0.21079999999999999</c:v>
                </c:pt>
                <c:pt idx="1054">
                  <c:v>0.21099999999999999</c:v>
                </c:pt>
                <c:pt idx="1055">
                  <c:v>0.2112</c:v>
                </c:pt>
                <c:pt idx="1056">
                  <c:v>0.2114</c:v>
                </c:pt>
                <c:pt idx="1057">
                  <c:v>0.21160000000000001</c:v>
                </c:pt>
                <c:pt idx="1058">
                  <c:v>0.21179999999999999</c:v>
                </c:pt>
                <c:pt idx="1059">
                  <c:v>0.21199999999999999</c:v>
                </c:pt>
                <c:pt idx="1060">
                  <c:v>0.2122</c:v>
                </c:pt>
                <c:pt idx="1061">
                  <c:v>0.21240000000000001</c:v>
                </c:pt>
                <c:pt idx="1062">
                  <c:v>0.21260000000000001</c:v>
                </c:pt>
                <c:pt idx="1063">
                  <c:v>0.21279999999999999</c:v>
                </c:pt>
                <c:pt idx="1064">
                  <c:v>0.21299999999999999</c:v>
                </c:pt>
                <c:pt idx="1065">
                  <c:v>0.2132</c:v>
                </c:pt>
                <c:pt idx="1066">
                  <c:v>0.21340000000000001</c:v>
                </c:pt>
                <c:pt idx="1067">
                  <c:v>0.21360000000000001</c:v>
                </c:pt>
                <c:pt idx="1068">
                  <c:v>0.21379999999999999</c:v>
                </c:pt>
                <c:pt idx="1069">
                  <c:v>0.214</c:v>
                </c:pt>
                <c:pt idx="1070">
                  <c:v>0.2142</c:v>
                </c:pt>
                <c:pt idx="1071">
                  <c:v>0.21440000000000001</c:v>
                </c:pt>
                <c:pt idx="1072">
                  <c:v>0.21460000000000001</c:v>
                </c:pt>
                <c:pt idx="1073">
                  <c:v>0.21479999999999999</c:v>
                </c:pt>
                <c:pt idx="1074">
                  <c:v>0.215</c:v>
                </c:pt>
                <c:pt idx="1075">
                  <c:v>0.2152</c:v>
                </c:pt>
                <c:pt idx="1076">
                  <c:v>0.21540000000000001</c:v>
                </c:pt>
                <c:pt idx="1077">
                  <c:v>0.21560000000000001</c:v>
                </c:pt>
                <c:pt idx="1078">
                  <c:v>0.21579999999999999</c:v>
                </c:pt>
                <c:pt idx="1079">
                  <c:v>0.216</c:v>
                </c:pt>
                <c:pt idx="1080">
                  <c:v>0.2162</c:v>
                </c:pt>
                <c:pt idx="1081">
                  <c:v>0.21640000000000001</c:v>
                </c:pt>
                <c:pt idx="1082">
                  <c:v>0.21659999999999999</c:v>
                </c:pt>
                <c:pt idx="1083">
                  <c:v>0.21679999999999999</c:v>
                </c:pt>
                <c:pt idx="1084">
                  <c:v>0.217</c:v>
                </c:pt>
                <c:pt idx="1085">
                  <c:v>0.2172</c:v>
                </c:pt>
                <c:pt idx="1086">
                  <c:v>0.21740000000000001</c:v>
                </c:pt>
                <c:pt idx="1087">
                  <c:v>0.21759999999999999</c:v>
                </c:pt>
                <c:pt idx="1088">
                  <c:v>0.21779999999999999</c:v>
                </c:pt>
                <c:pt idx="1089">
                  <c:v>0.218</c:v>
                </c:pt>
                <c:pt idx="1090">
                  <c:v>0.21820000000000001</c:v>
                </c:pt>
                <c:pt idx="1091">
                  <c:v>0.21840000000000001</c:v>
                </c:pt>
                <c:pt idx="1092">
                  <c:v>0.21859999999999999</c:v>
                </c:pt>
                <c:pt idx="1093">
                  <c:v>0.21879999999999999</c:v>
                </c:pt>
                <c:pt idx="1094">
                  <c:v>0.219</c:v>
                </c:pt>
                <c:pt idx="1095">
                  <c:v>0.21920000000000001</c:v>
                </c:pt>
                <c:pt idx="1096">
                  <c:v>0.21940000000000001</c:v>
                </c:pt>
                <c:pt idx="1097">
                  <c:v>0.21959999999999999</c:v>
                </c:pt>
                <c:pt idx="1098">
                  <c:v>0.2198</c:v>
                </c:pt>
                <c:pt idx="1099">
                  <c:v>0.22</c:v>
                </c:pt>
                <c:pt idx="1100">
                  <c:v>0.22020000000000001</c:v>
                </c:pt>
                <c:pt idx="1101">
                  <c:v>0.22040000000000001</c:v>
                </c:pt>
                <c:pt idx="1102">
                  <c:v>0.22059999999999999</c:v>
                </c:pt>
                <c:pt idx="1103">
                  <c:v>0.2208</c:v>
                </c:pt>
                <c:pt idx="1104">
                  <c:v>0.221</c:v>
                </c:pt>
                <c:pt idx="1105">
                  <c:v>0.22120000000000001</c:v>
                </c:pt>
                <c:pt idx="1106">
                  <c:v>0.22140000000000001</c:v>
                </c:pt>
                <c:pt idx="1107">
                  <c:v>0.22159999999999999</c:v>
                </c:pt>
                <c:pt idx="1108">
                  <c:v>0.2218</c:v>
                </c:pt>
                <c:pt idx="1109">
                  <c:v>0.222</c:v>
                </c:pt>
                <c:pt idx="1110">
                  <c:v>0.22220000000000001</c:v>
                </c:pt>
                <c:pt idx="1111">
                  <c:v>0.22239999999999999</c:v>
                </c:pt>
                <c:pt idx="1112">
                  <c:v>0.22259999999999999</c:v>
                </c:pt>
                <c:pt idx="1113">
                  <c:v>0.2228</c:v>
                </c:pt>
                <c:pt idx="1114">
                  <c:v>0.223</c:v>
                </c:pt>
                <c:pt idx="1115">
                  <c:v>0.22320000000000001</c:v>
                </c:pt>
                <c:pt idx="1116">
                  <c:v>0.22339999999999999</c:v>
                </c:pt>
                <c:pt idx="1117">
                  <c:v>0.22359999999999999</c:v>
                </c:pt>
                <c:pt idx="1118">
                  <c:v>0.2238</c:v>
                </c:pt>
                <c:pt idx="1119">
                  <c:v>0.224</c:v>
                </c:pt>
                <c:pt idx="1120">
                  <c:v>0.22420000000000001</c:v>
                </c:pt>
                <c:pt idx="1121">
                  <c:v>0.22439999999999999</c:v>
                </c:pt>
                <c:pt idx="1122">
                  <c:v>0.22459999999999999</c:v>
                </c:pt>
                <c:pt idx="1123">
                  <c:v>0.2248</c:v>
                </c:pt>
                <c:pt idx="1124">
                  <c:v>0.22500000000000001</c:v>
                </c:pt>
                <c:pt idx="1125">
                  <c:v>0.22520000000000001</c:v>
                </c:pt>
                <c:pt idx="1126">
                  <c:v>0.22539999999999999</c:v>
                </c:pt>
                <c:pt idx="1127">
                  <c:v>0.22559999999999999</c:v>
                </c:pt>
                <c:pt idx="1128">
                  <c:v>0.2258</c:v>
                </c:pt>
                <c:pt idx="1129">
                  <c:v>0.22600000000000001</c:v>
                </c:pt>
                <c:pt idx="1130">
                  <c:v>0.22620000000000001</c:v>
                </c:pt>
                <c:pt idx="1131">
                  <c:v>0.22639999999999999</c:v>
                </c:pt>
                <c:pt idx="1132">
                  <c:v>0.2266</c:v>
                </c:pt>
                <c:pt idx="1133">
                  <c:v>0.2268</c:v>
                </c:pt>
                <c:pt idx="1134">
                  <c:v>0.22700000000000001</c:v>
                </c:pt>
                <c:pt idx="1135">
                  <c:v>0.22720000000000001</c:v>
                </c:pt>
                <c:pt idx="1136">
                  <c:v>0.22739999999999999</c:v>
                </c:pt>
                <c:pt idx="1137">
                  <c:v>0.2276</c:v>
                </c:pt>
                <c:pt idx="1138">
                  <c:v>0.2278</c:v>
                </c:pt>
                <c:pt idx="1139">
                  <c:v>0.22800000000000001</c:v>
                </c:pt>
                <c:pt idx="1140">
                  <c:v>0.22819999999999999</c:v>
                </c:pt>
                <c:pt idx="1141">
                  <c:v>0.22839999999999999</c:v>
                </c:pt>
                <c:pt idx="1142">
                  <c:v>0.2286</c:v>
                </c:pt>
                <c:pt idx="1143">
                  <c:v>0.2288</c:v>
                </c:pt>
                <c:pt idx="1144">
                  <c:v>0.22900000000000001</c:v>
                </c:pt>
                <c:pt idx="1145">
                  <c:v>0.22919999999999999</c:v>
                </c:pt>
                <c:pt idx="1146">
                  <c:v>0.22939999999999999</c:v>
                </c:pt>
                <c:pt idx="1147">
                  <c:v>0.2296</c:v>
                </c:pt>
                <c:pt idx="1148">
                  <c:v>0.2298</c:v>
                </c:pt>
                <c:pt idx="1149">
                  <c:v>0.23</c:v>
                </c:pt>
                <c:pt idx="1150">
                  <c:v>0.23019999999999999</c:v>
                </c:pt>
                <c:pt idx="1151">
                  <c:v>0.23039999999999999</c:v>
                </c:pt>
                <c:pt idx="1152">
                  <c:v>0.2306</c:v>
                </c:pt>
                <c:pt idx="1153">
                  <c:v>0.23080000000000001</c:v>
                </c:pt>
                <c:pt idx="1154">
                  <c:v>0.23100000000000001</c:v>
                </c:pt>
                <c:pt idx="1155">
                  <c:v>0.23119999999999999</c:v>
                </c:pt>
                <c:pt idx="1156">
                  <c:v>0.23139999999999999</c:v>
                </c:pt>
                <c:pt idx="1157">
                  <c:v>0.2316</c:v>
                </c:pt>
                <c:pt idx="1158">
                  <c:v>0.23180000000000001</c:v>
                </c:pt>
                <c:pt idx="1159">
                  <c:v>0.23200000000000001</c:v>
                </c:pt>
                <c:pt idx="1160">
                  <c:v>0.23219999999999999</c:v>
                </c:pt>
                <c:pt idx="1161">
                  <c:v>0.2324</c:v>
                </c:pt>
                <c:pt idx="1162">
                  <c:v>0.2326</c:v>
                </c:pt>
                <c:pt idx="1163">
                  <c:v>0.23280000000000001</c:v>
                </c:pt>
                <c:pt idx="1164">
                  <c:v>0.23300000000000001</c:v>
                </c:pt>
                <c:pt idx="1165">
                  <c:v>0.23319999999999999</c:v>
                </c:pt>
                <c:pt idx="1166">
                  <c:v>0.2334</c:v>
                </c:pt>
                <c:pt idx="1167">
                  <c:v>0.2336</c:v>
                </c:pt>
                <c:pt idx="1168">
                  <c:v>0.23380000000000001</c:v>
                </c:pt>
                <c:pt idx="1169">
                  <c:v>0.23400000000000001</c:v>
                </c:pt>
                <c:pt idx="1170">
                  <c:v>0.23419999999999999</c:v>
                </c:pt>
                <c:pt idx="1171">
                  <c:v>0.2344</c:v>
                </c:pt>
                <c:pt idx="1172">
                  <c:v>0.2346</c:v>
                </c:pt>
                <c:pt idx="1173">
                  <c:v>0.23480000000000001</c:v>
                </c:pt>
                <c:pt idx="1174">
                  <c:v>0.23499999999999999</c:v>
                </c:pt>
                <c:pt idx="1175">
                  <c:v>0.23519999999999999</c:v>
                </c:pt>
                <c:pt idx="1176">
                  <c:v>0.2354</c:v>
                </c:pt>
                <c:pt idx="1177">
                  <c:v>0.2356</c:v>
                </c:pt>
                <c:pt idx="1178">
                  <c:v>0.23580000000000001</c:v>
                </c:pt>
                <c:pt idx="1179">
                  <c:v>0.23599999999999999</c:v>
                </c:pt>
                <c:pt idx="1180">
                  <c:v>0.23619999999999999</c:v>
                </c:pt>
                <c:pt idx="1181">
                  <c:v>0.2364</c:v>
                </c:pt>
                <c:pt idx="1182">
                  <c:v>0.2366</c:v>
                </c:pt>
                <c:pt idx="1183">
                  <c:v>0.23680000000000001</c:v>
                </c:pt>
                <c:pt idx="1184">
                  <c:v>0.23699999999999999</c:v>
                </c:pt>
                <c:pt idx="1185">
                  <c:v>0.23719999999999999</c:v>
                </c:pt>
                <c:pt idx="1186">
                  <c:v>0.2374</c:v>
                </c:pt>
                <c:pt idx="1187">
                  <c:v>0.23760000000000001</c:v>
                </c:pt>
                <c:pt idx="1188">
                  <c:v>0.23780000000000001</c:v>
                </c:pt>
                <c:pt idx="1189">
                  <c:v>0.23799999999999999</c:v>
                </c:pt>
                <c:pt idx="1190">
                  <c:v>0.2382</c:v>
                </c:pt>
                <c:pt idx="1191">
                  <c:v>0.2384</c:v>
                </c:pt>
                <c:pt idx="1192">
                  <c:v>0.23860000000000001</c:v>
                </c:pt>
                <c:pt idx="1193">
                  <c:v>0.23880000000000001</c:v>
                </c:pt>
                <c:pt idx="1194">
                  <c:v>0.23899999999999999</c:v>
                </c:pt>
                <c:pt idx="1195">
                  <c:v>0.2392</c:v>
                </c:pt>
                <c:pt idx="1196">
                  <c:v>0.2394</c:v>
                </c:pt>
                <c:pt idx="1197">
                  <c:v>0.23960000000000001</c:v>
                </c:pt>
                <c:pt idx="1198">
                  <c:v>0.23980000000000001</c:v>
                </c:pt>
                <c:pt idx="1199">
                  <c:v>0.24</c:v>
                </c:pt>
                <c:pt idx="1200">
                  <c:v>0.2402</c:v>
                </c:pt>
                <c:pt idx="1201">
                  <c:v>0.2404</c:v>
                </c:pt>
                <c:pt idx="1202">
                  <c:v>0.24060000000000001</c:v>
                </c:pt>
                <c:pt idx="1203">
                  <c:v>0.24079999999999999</c:v>
                </c:pt>
                <c:pt idx="1204">
                  <c:v>0.24099999999999999</c:v>
                </c:pt>
                <c:pt idx="1205">
                  <c:v>0.2412</c:v>
                </c:pt>
                <c:pt idx="1206">
                  <c:v>0.2414</c:v>
                </c:pt>
                <c:pt idx="1207">
                  <c:v>0.24160000000000001</c:v>
                </c:pt>
                <c:pt idx="1208">
                  <c:v>0.24179999999999999</c:v>
                </c:pt>
                <c:pt idx="1209">
                  <c:v>0.24199999999999999</c:v>
                </c:pt>
                <c:pt idx="1210">
                  <c:v>0.2422</c:v>
                </c:pt>
                <c:pt idx="1211">
                  <c:v>0.2424</c:v>
                </c:pt>
                <c:pt idx="1212">
                  <c:v>0.24260000000000001</c:v>
                </c:pt>
                <c:pt idx="1213">
                  <c:v>0.24279999999999999</c:v>
                </c:pt>
                <c:pt idx="1214">
                  <c:v>0.24299999999999999</c:v>
                </c:pt>
                <c:pt idx="1215">
                  <c:v>0.2432</c:v>
                </c:pt>
                <c:pt idx="1216">
                  <c:v>0.24340000000000001</c:v>
                </c:pt>
                <c:pt idx="1217">
                  <c:v>0.24360000000000001</c:v>
                </c:pt>
                <c:pt idx="1218">
                  <c:v>0.24379999999999999</c:v>
                </c:pt>
                <c:pt idx="1219">
                  <c:v>0.24399999999999999</c:v>
                </c:pt>
                <c:pt idx="1220">
                  <c:v>0.2442</c:v>
                </c:pt>
                <c:pt idx="1221">
                  <c:v>0.24440000000000001</c:v>
                </c:pt>
                <c:pt idx="1222">
                  <c:v>0.24460000000000001</c:v>
                </c:pt>
                <c:pt idx="1223">
                  <c:v>0.24479999999999999</c:v>
                </c:pt>
                <c:pt idx="1224">
                  <c:v>0.245</c:v>
                </c:pt>
                <c:pt idx="1225">
                  <c:v>0.2452</c:v>
                </c:pt>
                <c:pt idx="1226">
                  <c:v>0.24540000000000001</c:v>
                </c:pt>
                <c:pt idx="1227">
                  <c:v>0.24560000000000001</c:v>
                </c:pt>
                <c:pt idx="1228">
                  <c:v>0.24579999999999999</c:v>
                </c:pt>
                <c:pt idx="1229">
                  <c:v>0.246</c:v>
                </c:pt>
                <c:pt idx="1230">
                  <c:v>0.2462</c:v>
                </c:pt>
                <c:pt idx="1231">
                  <c:v>0.24640000000000001</c:v>
                </c:pt>
                <c:pt idx="1232">
                  <c:v>0.24660000000000001</c:v>
                </c:pt>
                <c:pt idx="1233">
                  <c:v>0.24679999999999999</c:v>
                </c:pt>
                <c:pt idx="1234">
                  <c:v>0.247</c:v>
                </c:pt>
                <c:pt idx="1235">
                  <c:v>0.2472</c:v>
                </c:pt>
                <c:pt idx="1236">
                  <c:v>0.24740000000000001</c:v>
                </c:pt>
                <c:pt idx="1237">
                  <c:v>0.24759999999999999</c:v>
                </c:pt>
                <c:pt idx="1238">
                  <c:v>0.24779999999999999</c:v>
                </c:pt>
                <c:pt idx="1239">
                  <c:v>0.248</c:v>
                </c:pt>
                <c:pt idx="1240">
                  <c:v>0.2482</c:v>
                </c:pt>
                <c:pt idx="1241">
                  <c:v>0.24840000000000001</c:v>
                </c:pt>
                <c:pt idx="1242">
                  <c:v>0.24859999999999999</c:v>
                </c:pt>
                <c:pt idx="1243">
                  <c:v>0.24879999999999999</c:v>
                </c:pt>
                <c:pt idx="1244">
                  <c:v>0.249</c:v>
                </c:pt>
                <c:pt idx="1245">
                  <c:v>0.2492</c:v>
                </c:pt>
                <c:pt idx="1246">
                  <c:v>0.24940000000000001</c:v>
                </c:pt>
                <c:pt idx="1247">
                  <c:v>0.24959999999999999</c:v>
                </c:pt>
                <c:pt idx="1248">
                  <c:v>0.24979999999999999</c:v>
                </c:pt>
                <c:pt idx="1249">
                  <c:v>0.25</c:v>
                </c:pt>
                <c:pt idx="1250">
                  <c:v>0.25019999999999998</c:v>
                </c:pt>
                <c:pt idx="1251">
                  <c:v>0.25040000000000001</c:v>
                </c:pt>
                <c:pt idx="1252">
                  <c:v>0.25059999999999999</c:v>
                </c:pt>
                <c:pt idx="1253">
                  <c:v>0.25080000000000002</c:v>
                </c:pt>
                <c:pt idx="1254">
                  <c:v>0.251</c:v>
                </c:pt>
                <c:pt idx="1255">
                  <c:v>0.25119999999999998</c:v>
                </c:pt>
                <c:pt idx="1256">
                  <c:v>0.25140000000000001</c:v>
                </c:pt>
                <c:pt idx="1257">
                  <c:v>0.25159999999999999</c:v>
                </c:pt>
                <c:pt idx="1258">
                  <c:v>0.25180000000000002</c:v>
                </c:pt>
                <c:pt idx="1259">
                  <c:v>0.252</c:v>
                </c:pt>
                <c:pt idx="1260">
                  <c:v>0.25219999999999998</c:v>
                </c:pt>
                <c:pt idx="1261">
                  <c:v>0.25240000000000001</c:v>
                </c:pt>
                <c:pt idx="1262">
                  <c:v>0.25259999999999999</c:v>
                </c:pt>
                <c:pt idx="1263">
                  <c:v>0.25280000000000002</c:v>
                </c:pt>
                <c:pt idx="1264">
                  <c:v>0.253</c:v>
                </c:pt>
                <c:pt idx="1265">
                  <c:v>0.25319999999999998</c:v>
                </c:pt>
                <c:pt idx="1266">
                  <c:v>0.25340000000000001</c:v>
                </c:pt>
                <c:pt idx="1267">
                  <c:v>0.25359999999999999</c:v>
                </c:pt>
                <c:pt idx="1268">
                  <c:v>0.25380000000000003</c:v>
                </c:pt>
                <c:pt idx="1269">
                  <c:v>0.254</c:v>
                </c:pt>
                <c:pt idx="1270">
                  <c:v>0.25419999999999998</c:v>
                </c:pt>
                <c:pt idx="1271">
                  <c:v>0.25440000000000002</c:v>
                </c:pt>
                <c:pt idx="1272">
                  <c:v>0.25459999999999999</c:v>
                </c:pt>
                <c:pt idx="1273">
                  <c:v>0.25480000000000003</c:v>
                </c:pt>
                <c:pt idx="1274">
                  <c:v>0.255</c:v>
                </c:pt>
                <c:pt idx="1275">
                  <c:v>0.25519999999999998</c:v>
                </c:pt>
                <c:pt idx="1276">
                  <c:v>0.25540000000000002</c:v>
                </c:pt>
                <c:pt idx="1277">
                  <c:v>0.25559999999999999</c:v>
                </c:pt>
                <c:pt idx="1278">
                  <c:v>0.25580000000000003</c:v>
                </c:pt>
                <c:pt idx="1279">
                  <c:v>0.25600000000000001</c:v>
                </c:pt>
                <c:pt idx="1280">
                  <c:v>0.25619999999999998</c:v>
                </c:pt>
                <c:pt idx="1281">
                  <c:v>0.25640000000000002</c:v>
                </c:pt>
                <c:pt idx="1282">
                  <c:v>0.25659999999999999</c:v>
                </c:pt>
                <c:pt idx="1283">
                  <c:v>0.25679999999999997</c:v>
                </c:pt>
                <c:pt idx="1284">
                  <c:v>0.25700000000000001</c:v>
                </c:pt>
                <c:pt idx="1285">
                  <c:v>0.25719999999999998</c:v>
                </c:pt>
                <c:pt idx="1286">
                  <c:v>0.25740000000000002</c:v>
                </c:pt>
                <c:pt idx="1287">
                  <c:v>0.2576</c:v>
                </c:pt>
                <c:pt idx="1288">
                  <c:v>0.25779999999999997</c:v>
                </c:pt>
                <c:pt idx="1289">
                  <c:v>0.25800000000000001</c:v>
                </c:pt>
                <c:pt idx="1290">
                  <c:v>0.25819999999999999</c:v>
                </c:pt>
                <c:pt idx="1291">
                  <c:v>0.25840000000000002</c:v>
                </c:pt>
                <c:pt idx="1292">
                  <c:v>0.2586</c:v>
                </c:pt>
                <c:pt idx="1293">
                  <c:v>0.25879999999999997</c:v>
                </c:pt>
                <c:pt idx="1294">
                  <c:v>0.25900000000000001</c:v>
                </c:pt>
                <c:pt idx="1295">
                  <c:v>0.25919999999999999</c:v>
                </c:pt>
                <c:pt idx="1296">
                  <c:v>0.25940000000000002</c:v>
                </c:pt>
                <c:pt idx="1297">
                  <c:v>0.2596</c:v>
                </c:pt>
                <c:pt idx="1298">
                  <c:v>0.25979999999999998</c:v>
                </c:pt>
                <c:pt idx="1299">
                  <c:v>0.26</c:v>
                </c:pt>
                <c:pt idx="1300">
                  <c:v>0.26019999999999999</c:v>
                </c:pt>
                <c:pt idx="1301">
                  <c:v>0.26040000000000002</c:v>
                </c:pt>
                <c:pt idx="1302">
                  <c:v>0.2606</c:v>
                </c:pt>
                <c:pt idx="1303">
                  <c:v>0.26079999999999998</c:v>
                </c:pt>
                <c:pt idx="1304">
                  <c:v>0.26100000000000001</c:v>
                </c:pt>
                <c:pt idx="1305">
                  <c:v>0.26119999999999999</c:v>
                </c:pt>
                <c:pt idx="1306">
                  <c:v>0.26140000000000002</c:v>
                </c:pt>
                <c:pt idx="1307">
                  <c:v>0.2616</c:v>
                </c:pt>
                <c:pt idx="1308">
                  <c:v>0.26179999999999998</c:v>
                </c:pt>
                <c:pt idx="1309">
                  <c:v>0.26200000000000001</c:v>
                </c:pt>
                <c:pt idx="1310">
                  <c:v>0.26219999999999999</c:v>
                </c:pt>
                <c:pt idx="1311">
                  <c:v>0.26240000000000002</c:v>
                </c:pt>
                <c:pt idx="1312">
                  <c:v>0.2626</c:v>
                </c:pt>
                <c:pt idx="1313">
                  <c:v>0.26279999999999998</c:v>
                </c:pt>
                <c:pt idx="1314">
                  <c:v>0.26300000000000001</c:v>
                </c:pt>
                <c:pt idx="1315">
                  <c:v>0.26319999999999999</c:v>
                </c:pt>
                <c:pt idx="1316">
                  <c:v>0.26340000000000002</c:v>
                </c:pt>
                <c:pt idx="1317">
                  <c:v>0.2636</c:v>
                </c:pt>
                <c:pt idx="1318">
                  <c:v>0.26379999999999998</c:v>
                </c:pt>
                <c:pt idx="1319">
                  <c:v>0.26400000000000001</c:v>
                </c:pt>
                <c:pt idx="1320">
                  <c:v>0.26419999999999999</c:v>
                </c:pt>
                <c:pt idx="1321">
                  <c:v>0.26440000000000002</c:v>
                </c:pt>
                <c:pt idx="1322">
                  <c:v>0.2646</c:v>
                </c:pt>
                <c:pt idx="1323">
                  <c:v>0.26479999999999998</c:v>
                </c:pt>
                <c:pt idx="1324">
                  <c:v>0.26500000000000001</c:v>
                </c:pt>
                <c:pt idx="1325">
                  <c:v>0.26519999999999999</c:v>
                </c:pt>
                <c:pt idx="1326">
                  <c:v>0.26540000000000002</c:v>
                </c:pt>
                <c:pt idx="1327">
                  <c:v>0.2656</c:v>
                </c:pt>
                <c:pt idx="1328">
                  <c:v>0.26579999999999998</c:v>
                </c:pt>
                <c:pt idx="1329">
                  <c:v>0.26600000000000001</c:v>
                </c:pt>
                <c:pt idx="1330">
                  <c:v>0.26619999999999999</c:v>
                </c:pt>
                <c:pt idx="1331">
                  <c:v>0.26640000000000003</c:v>
                </c:pt>
                <c:pt idx="1332">
                  <c:v>0.2666</c:v>
                </c:pt>
                <c:pt idx="1333">
                  <c:v>0.26679999999999998</c:v>
                </c:pt>
                <c:pt idx="1334">
                  <c:v>0.26700000000000002</c:v>
                </c:pt>
                <c:pt idx="1335">
                  <c:v>0.26719999999999999</c:v>
                </c:pt>
                <c:pt idx="1336">
                  <c:v>0.26740000000000003</c:v>
                </c:pt>
                <c:pt idx="1337">
                  <c:v>0.2676</c:v>
                </c:pt>
                <c:pt idx="1338">
                  <c:v>0.26779999999999998</c:v>
                </c:pt>
                <c:pt idx="1339">
                  <c:v>0.26800000000000002</c:v>
                </c:pt>
                <c:pt idx="1340">
                  <c:v>0.26819999999999999</c:v>
                </c:pt>
                <c:pt idx="1341">
                  <c:v>0.26840000000000003</c:v>
                </c:pt>
                <c:pt idx="1342">
                  <c:v>0.26860000000000001</c:v>
                </c:pt>
                <c:pt idx="1343">
                  <c:v>0.26879999999999998</c:v>
                </c:pt>
                <c:pt idx="1344">
                  <c:v>0.26900000000000002</c:v>
                </c:pt>
                <c:pt idx="1345">
                  <c:v>0.26919999999999999</c:v>
                </c:pt>
                <c:pt idx="1346">
                  <c:v>0.26939999999999997</c:v>
                </c:pt>
                <c:pt idx="1347">
                  <c:v>0.26960000000000001</c:v>
                </c:pt>
                <c:pt idx="1348">
                  <c:v>0.26979999999999998</c:v>
                </c:pt>
                <c:pt idx="1349">
                  <c:v>0.27</c:v>
                </c:pt>
                <c:pt idx="1350">
                  <c:v>0.2702</c:v>
                </c:pt>
                <c:pt idx="1351">
                  <c:v>0.27039999999999997</c:v>
                </c:pt>
                <c:pt idx="1352">
                  <c:v>0.27060000000000001</c:v>
                </c:pt>
                <c:pt idx="1353">
                  <c:v>0.27079999999999999</c:v>
                </c:pt>
                <c:pt idx="1354">
                  <c:v>0.27100000000000002</c:v>
                </c:pt>
                <c:pt idx="1355">
                  <c:v>0.2712</c:v>
                </c:pt>
                <c:pt idx="1356">
                  <c:v>0.27139999999999997</c:v>
                </c:pt>
                <c:pt idx="1357">
                  <c:v>0.27160000000000001</c:v>
                </c:pt>
                <c:pt idx="1358">
                  <c:v>0.27179999999999999</c:v>
                </c:pt>
                <c:pt idx="1359">
                  <c:v>0.27200000000000002</c:v>
                </c:pt>
                <c:pt idx="1360">
                  <c:v>0.2722</c:v>
                </c:pt>
                <c:pt idx="1361">
                  <c:v>0.27239999999999998</c:v>
                </c:pt>
                <c:pt idx="1362">
                  <c:v>0.27260000000000001</c:v>
                </c:pt>
                <c:pt idx="1363">
                  <c:v>0.27279999999999999</c:v>
                </c:pt>
                <c:pt idx="1364">
                  <c:v>0.27300000000000002</c:v>
                </c:pt>
                <c:pt idx="1365">
                  <c:v>0.2732</c:v>
                </c:pt>
                <c:pt idx="1366">
                  <c:v>0.27339999999999998</c:v>
                </c:pt>
                <c:pt idx="1367">
                  <c:v>0.27360000000000001</c:v>
                </c:pt>
                <c:pt idx="1368">
                  <c:v>0.27379999999999999</c:v>
                </c:pt>
                <c:pt idx="1369">
                  <c:v>0.27400000000000002</c:v>
                </c:pt>
                <c:pt idx="1370">
                  <c:v>0.2742</c:v>
                </c:pt>
                <c:pt idx="1371">
                  <c:v>0.27439999999999998</c:v>
                </c:pt>
                <c:pt idx="1372">
                  <c:v>0.27460000000000001</c:v>
                </c:pt>
                <c:pt idx="1373">
                  <c:v>0.27479999999999999</c:v>
                </c:pt>
                <c:pt idx="1374">
                  <c:v>0.27500000000000002</c:v>
                </c:pt>
                <c:pt idx="1375">
                  <c:v>0.2752</c:v>
                </c:pt>
                <c:pt idx="1376">
                  <c:v>0.27539999999999998</c:v>
                </c:pt>
                <c:pt idx="1377">
                  <c:v>0.27560000000000001</c:v>
                </c:pt>
                <c:pt idx="1378">
                  <c:v>0.27579999999999999</c:v>
                </c:pt>
                <c:pt idx="1379">
                  <c:v>0.27600000000000002</c:v>
                </c:pt>
                <c:pt idx="1380">
                  <c:v>0.2762</c:v>
                </c:pt>
                <c:pt idx="1381">
                  <c:v>0.27639999999999998</c:v>
                </c:pt>
                <c:pt idx="1382">
                  <c:v>0.27660000000000001</c:v>
                </c:pt>
                <c:pt idx="1383">
                  <c:v>0.27679999999999999</c:v>
                </c:pt>
                <c:pt idx="1384">
                  <c:v>0.27700000000000002</c:v>
                </c:pt>
                <c:pt idx="1385">
                  <c:v>0.2772</c:v>
                </c:pt>
                <c:pt idx="1386">
                  <c:v>0.27739999999999998</c:v>
                </c:pt>
                <c:pt idx="1387">
                  <c:v>0.27760000000000001</c:v>
                </c:pt>
                <c:pt idx="1388">
                  <c:v>0.27779999999999999</c:v>
                </c:pt>
                <c:pt idx="1389">
                  <c:v>0.27800000000000002</c:v>
                </c:pt>
                <c:pt idx="1390">
                  <c:v>0.2782</c:v>
                </c:pt>
                <c:pt idx="1391">
                  <c:v>0.27839999999999998</c:v>
                </c:pt>
                <c:pt idx="1392">
                  <c:v>0.27860000000000001</c:v>
                </c:pt>
                <c:pt idx="1393">
                  <c:v>0.27879999999999999</c:v>
                </c:pt>
                <c:pt idx="1394">
                  <c:v>0.27900000000000003</c:v>
                </c:pt>
                <c:pt idx="1395">
                  <c:v>0.2792</c:v>
                </c:pt>
                <c:pt idx="1396">
                  <c:v>0.27939999999999998</c:v>
                </c:pt>
                <c:pt idx="1397">
                  <c:v>0.27960000000000002</c:v>
                </c:pt>
                <c:pt idx="1398">
                  <c:v>0.27979999999999999</c:v>
                </c:pt>
                <c:pt idx="1399">
                  <c:v>0.28000000000000003</c:v>
                </c:pt>
                <c:pt idx="1400">
                  <c:v>0.2802</c:v>
                </c:pt>
                <c:pt idx="1401">
                  <c:v>0.28039999999999998</c:v>
                </c:pt>
                <c:pt idx="1402">
                  <c:v>0.28060000000000002</c:v>
                </c:pt>
                <c:pt idx="1403">
                  <c:v>0.28079999999999999</c:v>
                </c:pt>
                <c:pt idx="1404">
                  <c:v>0.28100000000000003</c:v>
                </c:pt>
                <c:pt idx="1405">
                  <c:v>0.28120000000000001</c:v>
                </c:pt>
                <c:pt idx="1406">
                  <c:v>0.28139999999999998</c:v>
                </c:pt>
                <c:pt idx="1407">
                  <c:v>0.28160000000000002</c:v>
                </c:pt>
                <c:pt idx="1408">
                  <c:v>0.28179999999999999</c:v>
                </c:pt>
                <c:pt idx="1409">
                  <c:v>0.28199999999999997</c:v>
                </c:pt>
                <c:pt idx="1410">
                  <c:v>0.28220000000000001</c:v>
                </c:pt>
                <c:pt idx="1411">
                  <c:v>0.28239999999999998</c:v>
                </c:pt>
                <c:pt idx="1412">
                  <c:v>0.28260000000000002</c:v>
                </c:pt>
                <c:pt idx="1413">
                  <c:v>0.2828</c:v>
                </c:pt>
                <c:pt idx="1414">
                  <c:v>0.28299999999999997</c:v>
                </c:pt>
                <c:pt idx="1415">
                  <c:v>0.28320000000000001</c:v>
                </c:pt>
                <c:pt idx="1416">
                  <c:v>0.28339999999999999</c:v>
                </c:pt>
                <c:pt idx="1417">
                  <c:v>0.28360000000000002</c:v>
                </c:pt>
                <c:pt idx="1418">
                  <c:v>0.2838</c:v>
                </c:pt>
                <c:pt idx="1419">
                  <c:v>0.28399999999999997</c:v>
                </c:pt>
                <c:pt idx="1420">
                  <c:v>0.28420000000000001</c:v>
                </c:pt>
                <c:pt idx="1421">
                  <c:v>0.28439999999999999</c:v>
                </c:pt>
                <c:pt idx="1422">
                  <c:v>0.28460000000000002</c:v>
                </c:pt>
                <c:pt idx="1423">
                  <c:v>0.2848</c:v>
                </c:pt>
                <c:pt idx="1424">
                  <c:v>0.28499999999999998</c:v>
                </c:pt>
                <c:pt idx="1425">
                  <c:v>0.28520000000000001</c:v>
                </c:pt>
                <c:pt idx="1426">
                  <c:v>0.28539999999999999</c:v>
                </c:pt>
                <c:pt idx="1427">
                  <c:v>0.28560000000000002</c:v>
                </c:pt>
                <c:pt idx="1428">
                  <c:v>0.2858</c:v>
                </c:pt>
                <c:pt idx="1429">
                  <c:v>0.28599999999999998</c:v>
                </c:pt>
                <c:pt idx="1430">
                  <c:v>0.28620000000000001</c:v>
                </c:pt>
                <c:pt idx="1431">
                  <c:v>0.28639999999999999</c:v>
                </c:pt>
                <c:pt idx="1432">
                  <c:v>0.28660000000000002</c:v>
                </c:pt>
                <c:pt idx="1433">
                  <c:v>0.2868</c:v>
                </c:pt>
                <c:pt idx="1434">
                  <c:v>0.28699999999999998</c:v>
                </c:pt>
                <c:pt idx="1435">
                  <c:v>0.28720000000000001</c:v>
                </c:pt>
                <c:pt idx="1436">
                  <c:v>0.28739999999999999</c:v>
                </c:pt>
                <c:pt idx="1437">
                  <c:v>0.28760000000000002</c:v>
                </c:pt>
                <c:pt idx="1438">
                  <c:v>0.2878</c:v>
                </c:pt>
                <c:pt idx="1439">
                  <c:v>0.28799999999999998</c:v>
                </c:pt>
                <c:pt idx="1440">
                  <c:v>0.28820000000000001</c:v>
                </c:pt>
                <c:pt idx="1441">
                  <c:v>0.28839999999999999</c:v>
                </c:pt>
                <c:pt idx="1442">
                  <c:v>0.28860000000000002</c:v>
                </c:pt>
                <c:pt idx="1443">
                  <c:v>0.2888</c:v>
                </c:pt>
                <c:pt idx="1444">
                  <c:v>0.28899999999999998</c:v>
                </c:pt>
                <c:pt idx="1445">
                  <c:v>0.28920000000000001</c:v>
                </c:pt>
                <c:pt idx="1446">
                  <c:v>0.28939999999999999</c:v>
                </c:pt>
                <c:pt idx="1447">
                  <c:v>0.28960000000000002</c:v>
                </c:pt>
                <c:pt idx="1448">
                  <c:v>0.2898</c:v>
                </c:pt>
                <c:pt idx="1449">
                  <c:v>0.28999999999999998</c:v>
                </c:pt>
                <c:pt idx="1450">
                  <c:v>0.29020000000000001</c:v>
                </c:pt>
                <c:pt idx="1451">
                  <c:v>0.29039999999999999</c:v>
                </c:pt>
                <c:pt idx="1452">
                  <c:v>0.29060000000000002</c:v>
                </c:pt>
                <c:pt idx="1453">
                  <c:v>0.2908</c:v>
                </c:pt>
                <c:pt idx="1454">
                  <c:v>0.29099999999999998</c:v>
                </c:pt>
                <c:pt idx="1455">
                  <c:v>0.29120000000000001</c:v>
                </c:pt>
                <c:pt idx="1456">
                  <c:v>0.29139999999999999</c:v>
                </c:pt>
                <c:pt idx="1457">
                  <c:v>0.29160000000000003</c:v>
                </c:pt>
                <c:pt idx="1458">
                  <c:v>0.2918</c:v>
                </c:pt>
                <c:pt idx="1459">
                  <c:v>0.29199999999999998</c:v>
                </c:pt>
                <c:pt idx="1460">
                  <c:v>0.29220000000000002</c:v>
                </c:pt>
                <c:pt idx="1461">
                  <c:v>0.29239999999999999</c:v>
                </c:pt>
                <c:pt idx="1462">
                  <c:v>0.29260000000000003</c:v>
                </c:pt>
                <c:pt idx="1463">
                  <c:v>0.2928</c:v>
                </c:pt>
                <c:pt idx="1464">
                  <c:v>0.29299999999999998</c:v>
                </c:pt>
                <c:pt idx="1465">
                  <c:v>0.29320000000000002</c:v>
                </c:pt>
                <c:pt idx="1466">
                  <c:v>0.29339999999999999</c:v>
                </c:pt>
                <c:pt idx="1467">
                  <c:v>0.29360000000000003</c:v>
                </c:pt>
                <c:pt idx="1468">
                  <c:v>0.29380000000000001</c:v>
                </c:pt>
                <c:pt idx="1469">
                  <c:v>0.29399999999999998</c:v>
                </c:pt>
                <c:pt idx="1470">
                  <c:v>0.29420000000000002</c:v>
                </c:pt>
                <c:pt idx="1471">
                  <c:v>0.2944</c:v>
                </c:pt>
                <c:pt idx="1472">
                  <c:v>0.29459999999999997</c:v>
                </c:pt>
                <c:pt idx="1473">
                  <c:v>0.29480000000000001</c:v>
                </c:pt>
                <c:pt idx="1474">
                  <c:v>0.29499999999999998</c:v>
                </c:pt>
                <c:pt idx="1475">
                  <c:v>0.29520000000000002</c:v>
                </c:pt>
                <c:pt idx="1476">
                  <c:v>0.2954</c:v>
                </c:pt>
                <c:pt idx="1477">
                  <c:v>0.29559999999999997</c:v>
                </c:pt>
                <c:pt idx="1478">
                  <c:v>0.29580000000000001</c:v>
                </c:pt>
                <c:pt idx="1479">
                  <c:v>0.29599999999999999</c:v>
                </c:pt>
                <c:pt idx="1480">
                  <c:v>0.29620000000000002</c:v>
                </c:pt>
                <c:pt idx="1481">
                  <c:v>0.2964</c:v>
                </c:pt>
                <c:pt idx="1482">
                  <c:v>0.29659999999999997</c:v>
                </c:pt>
                <c:pt idx="1483">
                  <c:v>0.29680000000000001</c:v>
                </c:pt>
                <c:pt idx="1484">
                  <c:v>0.29699999999999999</c:v>
                </c:pt>
                <c:pt idx="1485">
                  <c:v>0.29720000000000002</c:v>
                </c:pt>
                <c:pt idx="1486">
                  <c:v>0.2974</c:v>
                </c:pt>
                <c:pt idx="1487">
                  <c:v>0.29759999999999998</c:v>
                </c:pt>
                <c:pt idx="1488">
                  <c:v>0.29780000000000001</c:v>
                </c:pt>
                <c:pt idx="1489">
                  <c:v>0.29799999999999999</c:v>
                </c:pt>
                <c:pt idx="1490">
                  <c:v>0.29820000000000002</c:v>
                </c:pt>
                <c:pt idx="1491">
                  <c:v>0.2984</c:v>
                </c:pt>
                <c:pt idx="1492">
                  <c:v>0.29859999999999998</c:v>
                </c:pt>
                <c:pt idx="1493">
                  <c:v>0.29880000000000001</c:v>
                </c:pt>
                <c:pt idx="1494">
                  <c:v>0.29899999999999999</c:v>
                </c:pt>
                <c:pt idx="1495">
                  <c:v>0.29920000000000002</c:v>
                </c:pt>
                <c:pt idx="1496">
                  <c:v>0.2994</c:v>
                </c:pt>
                <c:pt idx="1497">
                  <c:v>0.29959999999999998</c:v>
                </c:pt>
                <c:pt idx="1498">
                  <c:v>0.29980000000000001</c:v>
                </c:pt>
                <c:pt idx="1499">
                  <c:v>0.3</c:v>
                </c:pt>
                <c:pt idx="1500">
                  <c:v>0.30020000000000002</c:v>
                </c:pt>
                <c:pt idx="1501">
                  <c:v>0.3004</c:v>
                </c:pt>
                <c:pt idx="1502">
                  <c:v>0.30059999999999998</c:v>
                </c:pt>
                <c:pt idx="1503">
                  <c:v>0.30080000000000001</c:v>
                </c:pt>
                <c:pt idx="1504">
                  <c:v>0.30099999999999999</c:v>
                </c:pt>
                <c:pt idx="1505">
                  <c:v>0.30120000000000002</c:v>
                </c:pt>
                <c:pt idx="1506">
                  <c:v>0.3014</c:v>
                </c:pt>
                <c:pt idx="1507">
                  <c:v>0.30159999999999998</c:v>
                </c:pt>
                <c:pt idx="1508">
                  <c:v>0.30180000000000001</c:v>
                </c:pt>
                <c:pt idx="1509">
                  <c:v>0.30199999999999999</c:v>
                </c:pt>
                <c:pt idx="1510">
                  <c:v>0.30220000000000002</c:v>
                </c:pt>
                <c:pt idx="1511">
                  <c:v>0.3024</c:v>
                </c:pt>
                <c:pt idx="1512">
                  <c:v>0.30259999999999998</c:v>
                </c:pt>
                <c:pt idx="1513">
                  <c:v>0.30280000000000001</c:v>
                </c:pt>
                <c:pt idx="1514">
                  <c:v>0.30299999999999999</c:v>
                </c:pt>
                <c:pt idx="1515">
                  <c:v>0.30320000000000003</c:v>
                </c:pt>
                <c:pt idx="1516">
                  <c:v>0.3034</c:v>
                </c:pt>
                <c:pt idx="1517">
                  <c:v>0.30359999999999998</c:v>
                </c:pt>
                <c:pt idx="1518">
                  <c:v>0.30380000000000001</c:v>
                </c:pt>
                <c:pt idx="1519">
                  <c:v>0.30399999999999999</c:v>
                </c:pt>
                <c:pt idx="1520">
                  <c:v>0.30420000000000003</c:v>
                </c:pt>
                <c:pt idx="1521">
                  <c:v>0.3044</c:v>
                </c:pt>
                <c:pt idx="1522">
                  <c:v>0.30459999999999998</c:v>
                </c:pt>
                <c:pt idx="1523">
                  <c:v>0.30480000000000002</c:v>
                </c:pt>
                <c:pt idx="1524">
                  <c:v>0.30499999999999999</c:v>
                </c:pt>
                <c:pt idx="1525">
                  <c:v>0.30520000000000003</c:v>
                </c:pt>
                <c:pt idx="1526">
                  <c:v>0.3054</c:v>
                </c:pt>
                <c:pt idx="1527">
                  <c:v>0.30559999999999998</c:v>
                </c:pt>
                <c:pt idx="1528">
                  <c:v>0.30580000000000002</c:v>
                </c:pt>
                <c:pt idx="1529">
                  <c:v>0.30599999999999999</c:v>
                </c:pt>
                <c:pt idx="1530">
                  <c:v>0.30620000000000003</c:v>
                </c:pt>
                <c:pt idx="1531">
                  <c:v>0.30640000000000001</c:v>
                </c:pt>
                <c:pt idx="1532">
                  <c:v>0.30659999999999998</c:v>
                </c:pt>
                <c:pt idx="1533">
                  <c:v>0.30680000000000002</c:v>
                </c:pt>
                <c:pt idx="1534">
                  <c:v>0.307</c:v>
                </c:pt>
                <c:pt idx="1535">
                  <c:v>0.30719999999999997</c:v>
                </c:pt>
                <c:pt idx="1536">
                  <c:v>0.30740000000000001</c:v>
                </c:pt>
                <c:pt idx="1537">
                  <c:v>0.30759999999999998</c:v>
                </c:pt>
                <c:pt idx="1538">
                  <c:v>0.30780000000000002</c:v>
                </c:pt>
                <c:pt idx="1539">
                  <c:v>0.308</c:v>
                </c:pt>
                <c:pt idx="1540">
                  <c:v>0.30819999999999997</c:v>
                </c:pt>
                <c:pt idx="1541">
                  <c:v>0.30840000000000001</c:v>
                </c:pt>
                <c:pt idx="1542">
                  <c:v>0.30859999999999999</c:v>
                </c:pt>
                <c:pt idx="1543">
                  <c:v>0.30880000000000002</c:v>
                </c:pt>
                <c:pt idx="1544">
                  <c:v>0.309</c:v>
                </c:pt>
                <c:pt idx="1545">
                  <c:v>0.30919999999999997</c:v>
                </c:pt>
                <c:pt idx="1546">
                  <c:v>0.30940000000000001</c:v>
                </c:pt>
                <c:pt idx="1547">
                  <c:v>0.30959999999999999</c:v>
                </c:pt>
                <c:pt idx="1548">
                  <c:v>0.30980000000000002</c:v>
                </c:pt>
                <c:pt idx="1549">
                  <c:v>0.31</c:v>
                </c:pt>
                <c:pt idx="1550">
                  <c:v>0.31019999999999998</c:v>
                </c:pt>
                <c:pt idx="1551">
                  <c:v>0.31040000000000001</c:v>
                </c:pt>
                <c:pt idx="1552">
                  <c:v>0.31059999999999999</c:v>
                </c:pt>
                <c:pt idx="1553">
                  <c:v>0.31080000000000002</c:v>
                </c:pt>
                <c:pt idx="1554">
                  <c:v>0.311</c:v>
                </c:pt>
                <c:pt idx="1555">
                  <c:v>0.31119999999999998</c:v>
                </c:pt>
                <c:pt idx="1556">
                  <c:v>0.31140000000000001</c:v>
                </c:pt>
                <c:pt idx="1557">
                  <c:v>0.31159999999999999</c:v>
                </c:pt>
                <c:pt idx="1558">
                  <c:v>0.31180000000000002</c:v>
                </c:pt>
                <c:pt idx="1559">
                  <c:v>0.312</c:v>
                </c:pt>
                <c:pt idx="1560">
                  <c:v>0.31219999999999998</c:v>
                </c:pt>
                <c:pt idx="1561">
                  <c:v>0.31240000000000001</c:v>
                </c:pt>
                <c:pt idx="1562">
                  <c:v>0.31259999999999999</c:v>
                </c:pt>
                <c:pt idx="1563">
                  <c:v>0.31280000000000002</c:v>
                </c:pt>
                <c:pt idx="1564">
                  <c:v>0.313</c:v>
                </c:pt>
                <c:pt idx="1565">
                  <c:v>0.31319999999999998</c:v>
                </c:pt>
                <c:pt idx="1566">
                  <c:v>0.31340000000000001</c:v>
                </c:pt>
                <c:pt idx="1567">
                  <c:v>0.31359999999999999</c:v>
                </c:pt>
                <c:pt idx="1568">
                  <c:v>0.31380000000000002</c:v>
                </c:pt>
                <c:pt idx="1569">
                  <c:v>0.314</c:v>
                </c:pt>
                <c:pt idx="1570">
                  <c:v>0.31419999999999998</c:v>
                </c:pt>
                <c:pt idx="1571">
                  <c:v>0.31440000000000001</c:v>
                </c:pt>
                <c:pt idx="1572">
                  <c:v>0.31459999999999999</c:v>
                </c:pt>
                <c:pt idx="1573">
                  <c:v>0.31480000000000002</c:v>
                </c:pt>
                <c:pt idx="1574">
                  <c:v>0.315</c:v>
                </c:pt>
                <c:pt idx="1575">
                  <c:v>0.31519999999999998</c:v>
                </c:pt>
                <c:pt idx="1576">
                  <c:v>0.31540000000000001</c:v>
                </c:pt>
                <c:pt idx="1577">
                  <c:v>0.31559999999999999</c:v>
                </c:pt>
                <c:pt idx="1578">
                  <c:v>0.31580000000000003</c:v>
                </c:pt>
                <c:pt idx="1579">
                  <c:v>0.316</c:v>
                </c:pt>
                <c:pt idx="1580">
                  <c:v>0.31619999999999998</c:v>
                </c:pt>
                <c:pt idx="1581">
                  <c:v>0.31640000000000001</c:v>
                </c:pt>
                <c:pt idx="1582">
                  <c:v>0.31659999999999999</c:v>
                </c:pt>
                <c:pt idx="1583">
                  <c:v>0.31680000000000003</c:v>
                </c:pt>
                <c:pt idx="1584">
                  <c:v>0.317</c:v>
                </c:pt>
                <c:pt idx="1585">
                  <c:v>0.31719999999999998</c:v>
                </c:pt>
                <c:pt idx="1586">
                  <c:v>0.31740000000000002</c:v>
                </c:pt>
                <c:pt idx="1587">
                  <c:v>0.31759999999999999</c:v>
                </c:pt>
                <c:pt idx="1588">
                  <c:v>0.31780000000000003</c:v>
                </c:pt>
                <c:pt idx="1589">
                  <c:v>0.318</c:v>
                </c:pt>
                <c:pt idx="1590">
                  <c:v>0.31819999999999998</c:v>
                </c:pt>
                <c:pt idx="1591">
                  <c:v>0.31840000000000002</c:v>
                </c:pt>
                <c:pt idx="1592">
                  <c:v>0.31859999999999999</c:v>
                </c:pt>
                <c:pt idx="1593">
                  <c:v>0.31879999999999997</c:v>
                </c:pt>
                <c:pt idx="1594">
                  <c:v>0.31900000000000001</c:v>
                </c:pt>
                <c:pt idx="1595">
                  <c:v>0.31919999999999998</c:v>
                </c:pt>
                <c:pt idx="1596">
                  <c:v>0.31940000000000002</c:v>
                </c:pt>
                <c:pt idx="1597">
                  <c:v>0.3196</c:v>
                </c:pt>
                <c:pt idx="1598">
                  <c:v>0.31979999999999997</c:v>
                </c:pt>
                <c:pt idx="1599">
                  <c:v>0.32</c:v>
                </c:pt>
                <c:pt idx="1600">
                  <c:v>0.32019999999999998</c:v>
                </c:pt>
                <c:pt idx="1601">
                  <c:v>0.32040000000000002</c:v>
                </c:pt>
                <c:pt idx="1602">
                  <c:v>0.3206</c:v>
                </c:pt>
                <c:pt idx="1603">
                  <c:v>0.32079999999999997</c:v>
                </c:pt>
                <c:pt idx="1604">
                  <c:v>0.32100000000000001</c:v>
                </c:pt>
                <c:pt idx="1605">
                  <c:v>0.32119999999999999</c:v>
                </c:pt>
                <c:pt idx="1606">
                  <c:v>0.32140000000000002</c:v>
                </c:pt>
                <c:pt idx="1607">
                  <c:v>0.3216</c:v>
                </c:pt>
                <c:pt idx="1608">
                  <c:v>0.32179999999999997</c:v>
                </c:pt>
                <c:pt idx="1609">
                  <c:v>0.32200000000000001</c:v>
                </c:pt>
                <c:pt idx="1610">
                  <c:v>0.32219999999999999</c:v>
                </c:pt>
                <c:pt idx="1611">
                  <c:v>0.32240000000000002</c:v>
                </c:pt>
                <c:pt idx="1612">
                  <c:v>0.3226</c:v>
                </c:pt>
                <c:pt idx="1613">
                  <c:v>0.32279999999999998</c:v>
                </c:pt>
                <c:pt idx="1614">
                  <c:v>0.32300000000000001</c:v>
                </c:pt>
                <c:pt idx="1615">
                  <c:v>0.32319999999999999</c:v>
                </c:pt>
                <c:pt idx="1616">
                  <c:v>0.32340000000000002</c:v>
                </c:pt>
                <c:pt idx="1617">
                  <c:v>0.3236</c:v>
                </c:pt>
                <c:pt idx="1618">
                  <c:v>0.32379999999999998</c:v>
                </c:pt>
                <c:pt idx="1619">
                  <c:v>0.32400000000000001</c:v>
                </c:pt>
                <c:pt idx="1620">
                  <c:v>0.32419999999999999</c:v>
                </c:pt>
                <c:pt idx="1621">
                  <c:v>0.32440000000000002</c:v>
                </c:pt>
                <c:pt idx="1622">
                  <c:v>0.3246</c:v>
                </c:pt>
                <c:pt idx="1623">
                  <c:v>0.32479999999999998</c:v>
                </c:pt>
                <c:pt idx="1624">
                  <c:v>0.32500000000000001</c:v>
                </c:pt>
                <c:pt idx="1625">
                  <c:v>0.32519999999999999</c:v>
                </c:pt>
                <c:pt idx="1626">
                  <c:v>0.32540000000000002</c:v>
                </c:pt>
                <c:pt idx="1627">
                  <c:v>0.3256</c:v>
                </c:pt>
                <c:pt idx="1628">
                  <c:v>0.32579999999999998</c:v>
                </c:pt>
                <c:pt idx="1629">
                  <c:v>0.32600000000000001</c:v>
                </c:pt>
                <c:pt idx="1630">
                  <c:v>0.32619999999999999</c:v>
                </c:pt>
                <c:pt idx="1631">
                  <c:v>0.32640000000000002</c:v>
                </c:pt>
                <c:pt idx="1632">
                  <c:v>0.3266</c:v>
                </c:pt>
                <c:pt idx="1633">
                  <c:v>0.32679999999999998</c:v>
                </c:pt>
                <c:pt idx="1634">
                  <c:v>0.32700000000000001</c:v>
                </c:pt>
                <c:pt idx="1635">
                  <c:v>0.32719999999999999</c:v>
                </c:pt>
                <c:pt idx="1636">
                  <c:v>0.32740000000000002</c:v>
                </c:pt>
                <c:pt idx="1637">
                  <c:v>0.3276</c:v>
                </c:pt>
                <c:pt idx="1638">
                  <c:v>0.32779999999999998</c:v>
                </c:pt>
                <c:pt idx="1639">
                  <c:v>0.32800000000000001</c:v>
                </c:pt>
                <c:pt idx="1640">
                  <c:v>0.32819999999999999</c:v>
                </c:pt>
                <c:pt idx="1641">
                  <c:v>0.32840000000000003</c:v>
                </c:pt>
                <c:pt idx="1642">
                  <c:v>0.3286</c:v>
                </c:pt>
                <c:pt idx="1643">
                  <c:v>0.32879999999999998</c:v>
                </c:pt>
                <c:pt idx="1644">
                  <c:v>0.32900000000000001</c:v>
                </c:pt>
                <c:pt idx="1645">
                  <c:v>0.32919999999999999</c:v>
                </c:pt>
                <c:pt idx="1646">
                  <c:v>0.32940000000000003</c:v>
                </c:pt>
                <c:pt idx="1647">
                  <c:v>0.3296</c:v>
                </c:pt>
                <c:pt idx="1648">
                  <c:v>0.32979999999999998</c:v>
                </c:pt>
                <c:pt idx="1649">
                  <c:v>0.33</c:v>
                </c:pt>
                <c:pt idx="1650">
                  <c:v>0.33019999999999999</c:v>
                </c:pt>
                <c:pt idx="1651">
                  <c:v>0.33040000000000003</c:v>
                </c:pt>
                <c:pt idx="1652">
                  <c:v>0.3306</c:v>
                </c:pt>
                <c:pt idx="1653">
                  <c:v>0.33079999999999998</c:v>
                </c:pt>
                <c:pt idx="1654">
                  <c:v>0.33100000000000002</c:v>
                </c:pt>
                <c:pt idx="1655">
                  <c:v>0.33119999999999999</c:v>
                </c:pt>
                <c:pt idx="1656">
                  <c:v>0.33139999999999997</c:v>
                </c:pt>
                <c:pt idx="1657">
                  <c:v>0.33160000000000001</c:v>
                </c:pt>
                <c:pt idx="1658">
                  <c:v>0.33179999999999998</c:v>
                </c:pt>
                <c:pt idx="1659">
                  <c:v>0.33200000000000002</c:v>
                </c:pt>
                <c:pt idx="1660">
                  <c:v>0.3322</c:v>
                </c:pt>
                <c:pt idx="1661">
                  <c:v>0.33239999999999997</c:v>
                </c:pt>
                <c:pt idx="1662">
                  <c:v>0.33260000000000001</c:v>
                </c:pt>
                <c:pt idx="1663">
                  <c:v>0.33279999999999998</c:v>
                </c:pt>
                <c:pt idx="1664">
                  <c:v>0.33300000000000002</c:v>
                </c:pt>
                <c:pt idx="1665">
                  <c:v>0.3332</c:v>
                </c:pt>
                <c:pt idx="1666">
                  <c:v>0.33339999999999997</c:v>
                </c:pt>
                <c:pt idx="1667">
                  <c:v>0.33360000000000001</c:v>
                </c:pt>
                <c:pt idx="1668">
                  <c:v>0.33379999999999999</c:v>
                </c:pt>
                <c:pt idx="1669">
                  <c:v>0.33400000000000002</c:v>
                </c:pt>
                <c:pt idx="1670">
                  <c:v>0.3342</c:v>
                </c:pt>
                <c:pt idx="1671">
                  <c:v>0.33439999999999998</c:v>
                </c:pt>
                <c:pt idx="1672">
                  <c:v>0.33460000000000001</c:v>
                </c:pt>
                <c:pt idx="1673">
                  <c:v>0.33479999999999999</c:v>
                </c:pt>
                <c:pt idx="1674">
                  <c:v>0.33500000000000002</c:v>
                </c:pt>
                <c:pt idx="1675">
                  <c:v>0.3352</c:v>
                </c:pt>
                <c:pt idx="1676">
                  <c:v>0.33539999999999998</c:v>
                </c:pt>
                <c:pt idx="1677">
                  <c:v>0.33560000000000001</c:v>
                </c:pt>
                <c:pt idx="1678">
                  <c:v>0.33579999999999999</c:v>
                </c:pt>
                <c:pt idx="1679">
                  <c:v>0.33600000000000002</c:v>
                </c:pt>
                <c:pt idx="1680">
                  <c:v>0.3362</c:v>
                </c:pt>
                <c:pt idx="1681">
                  <c:v>0.33639999999999998</c:v>
                </c:pt>
                <c:pt idx="1682">
                  <c:v>0.33660000000000001</c:v>
                </c:pt>
                <c:pt idx="1683">
                  <c:v>0.33679999999999999</c:v>
                </c:pt>
                <c:pt idx="1684">
                  <c:v>0.33700000000000002</c:v>
                </c:pt>
                <c:pt idx="1685">
                  <c:v>0.3372</c:v>
                </c:pt>
                <c:pt idx="1686">
                  <c:v>0.33739999999999998</c:v>
                </c:pt>
                <c:pt idx="1687">
                  <c:v>0.33760000000000001</c:v>
                </c:pt>
                <c:pt idx="1688">
                  <c:v>0.33779999999999999</c:v>
                </c:pt>
                <c:pt idx="1689">
                  <c:v>0.33800000000000002</c:v>
                </c:pt>
                <c:pt idx="1690">
                  <c:v>0.3382</c:v>
                </c:pt>
                <c:pt idx="1691">
                  <c:v>0.33839999999999998</c:v>
                </c:pt>
                <c:pt idx="1692">
                  <c:v>0.33860000000000001</c:v>
                </c:pt>
                <c:pt idx="1693">
                  <c:v>0.33879999999999999</c:v>
                </c:pt>
                <c:pt idx="1694">
                  <c:v>0.33900000000000002</c:v>
                </c:pt>
                <c:pt idx="1695">
                  <c:v>0.3392</c:v>
                </c:pt>
                <c:pt idx="1696">
                  <c:v>0.33939999999999998</c:v>
                </c:pt>
                <c:pt idx="1697">
                  <c:v>0.33960000000000001</c:v>
                </c:pt>
                <c:pt idx="1698">
                  <c:v>0.33979999999999999</c:v>
                </c:pt>
                <c:pt idx="1699">
                  <c:v>0.34</c:v>
                </c:pt>
                <c:pt idx="1700">
                  <c:v>0.3402</c:v>
                </c:pt>
                <c:pt idx="1701">
                  <c:v>0.34039999999999998</c:v>
                </c:pt>
                <c:pt idx="1702">
                  <c:v>0.34060000000000001</c:v>
                </c:pt>
                <c:pt idx="1703">
                  <c:v>0.34079999999999999</c:v>
                </c:pt>
                <c:pt idx="1704">
                  <c:v>0.34100000000000003</c:v>
                </c:pt>
                <c:pt idx="1705">
                  <c:v>0.3412</c:v>
                </c:pt>
                <c:pt idx="1706">
                  <c:v>0.34139999999999998</c:v>
                </c:pt>
                <c:pt idx="1707">
                  <c:v>0.34160000000000001</c:v>
                </c:pt>
                <c:pt idx="1708">
                  <c:v>0.34179999999999999</c:v>
                </c:pt>
                <c:pt idx="1709">
                  <c:v>0.34200000000000003</c:v>
                </c:pt>
                <c:pt idx="1710">
                  <c:v>0.3422</c:v>
                </c:pt>
                <c:pt idx="1711">
                  <c:v>0.34239999999999998</c:v>
                </c:pt>
                <c:pt idx="1712">
                  <c:v>0.34260000000000002</c:v>
                </c:pt>
                <c:pt idx="1713">
                  <c:v>0.34279999999999999</c:v>
                </c:pt>
                <c:pt idx="1714">
                  <c:v>0.34300000000000003</c:v>
                </c:pt>
                <c:pt idx="1715">
                  <c:v>0.34320000000000001</c:v>
                </c:pt>
                <c:pt idx="1716">
                  <c:v>0.34339999999999998</c:v>
                </c:pt>
                <c:pt idx="1717">
                  <c:v>0.34360000000000002</c:v>
                </c:pt>
                <c:pt idx="1718">
                  <c:v>0.34379999999999999</c:v>
                </c:pt>
                <c:pt idx="1719">
                  <c:v>0.34399999999999997</c:v>
                </c:pt>
                <c:pt idx="1720">
                  <c:v>0.34420000000000001</c:v>
                </c:pt>
                <c:pt idx="1721">
                  <c:v>0.34439999999999998</c:v>
                </c:pt>
                <c:pt idx="1722">
                  <c:v>0.34460000000000002</c:v>
                </c:pt>
                <c:pt idx="1723">
                  <c:v>0.3448</c:v>
                </c:pt>
                <c:pt idx="1724">
                  <c:v>0.34499999999999997</c:v>
                </c:pt>
                <c:pt idx="1725">
                  <c:v>0.34520000000000001</c:v>
                </c:pt>
                <c:pt idx="1726">
                  <c:v>0.34539999999999998</c:v>
                </c:pt>
                <c:pt idx="1727">
                  <c:v>0.34560000000000002</c:v>
                </c:pt>
                <c:pt idx="1728">
                  <c:v>0.3458</c:v>
                </c:pt>
                <c:pt idx="1729">
                  <c:v>0.34599999999999997</c:v>
                </c:pt>
                <c:pt idx="1730">
                  <c:v>0.34620000000000001</c:v>
                </c:pt>
                <c:pt idx="1731">
                  <c:v>0.34639999999999999</c:v>
                </c:pt>
                <c:pt idx="1732">
                  <c:v>0.34660000000000002</c:v>
                </c:pt>
                <c:pt idx="1733">
                  <c:v>0.3468</c:v>
                </c:pt>
                <c:pt idx="1734">
                  <c:v>0.34699999999999998</c:v>
                </c:pt>
                <c:pt idx="1735">
                  <c:v>0.34720000000000001</c:v>
                </c:pt>
                <c:pt idx="1736">
                  <c:v>0.34739999999999999</c:v>
                </c:pt>
                <c:pt idx="1737">
                  <c:v>0.34760000000000002</c:v>
                </c:pt>
                <c:pt idx="1738">
                  <c:v>0.3478</c:v>
                </c:pt>
                <c:pt idx="1739">
                  <c:v>0.34799999999999998</c:v>
                </c:pt>
                <c:pt idx="1740">
                  <c:v>0.34820000000000001</c:v>
                </c:pt>
                <c:pt idx="1741">
                  <c:v>0.34839999999999999</c:v>
                </c:pt>
                <c:pt idx="1742">
                  <c:v>0.34860000000000002</c:v>
                </c:pt>
                <c:pt idx="1743">
                  <c:v>0.3488</c:v>
                </c:pt>
                <c:pt idx="1744">
                  <c:v>0.34899999999999998</c:v>
                </c:pt>
                <c:pt idx="1745">
                  <c:v>0.34920000000000001</c:v>
                </c:pt>
                <c:pt idx="1746">
                  <c:v>0.34939999999999999</c:v>
                </c:pt>
                <c:pt idx="1747">
                  <c:v>0.34960000000000002</c:v>
                </c:pt>
                <c:pt idx="1748">
                  <c:v>0.3498</c:v>
                </c:pt>
                <c:pt idx="1749">
                  <c:v>0.35</c:v>
                </c:pt>
                <c:pt idx="1750">
                  <c:v>0.35020000000000001</c:v>
                </c:pt>
                <c:pt idx="1751">
                  <c:v>0.35039999999999999</c:v>
                </c:pt>
                <c:pt idx="1752">
                  <c:v>0.35060000000000002</c:v>
                </c:pt>
                <c:pt idx="1753">
                  <c:v>0.3508</c:v>
                </c:pt>
                <c:pt idx="1754">
                  <c:v>0.35099999999999998</c:v>
                </c:pt>
                <c:pt idx="1755">
                  <c:v>0.35120000000000001</c:v>
                </c:pt>
                <c:pt idx="1756">
                  <c:v>0.35139999999999999</c:v>
                </c:pt>
                <c:pt idx="1757">
                  <c:v>0.35160000000000002</c:v>
                </c:pt>
                <c:pt idx="1758">
                  <c:v>0.3518</c:v>
                </c:pt>
                <c:pt idx="1759">
                  <c:v>0.35199999999999998</c:v>
                </c:pt>
                <c:pt idx="1760">
                  <c:v>0.35220000000000001</c:v>
                </c:pt>
                <c:pt idx="1761">
                  <c:v>0.35239999999999999</c:v>
                </c:pt>
                <c:pt idx="1762">
                  <c:v>0.35260000000000002</c:v>
                </c:pt>
                <c:pt idx="1763">
                  <c:v>0.3528</c:v>
                </c:pt>
                <c:pt idx="1764">
                  <c:v>0.35299999999999998</c:v>
                </c:pt>
                <c:pt idx="1765">
                  <c:v>0.35320000000000001</c:v>
                </c:pt>
                <c:pt idx="1766">
                  <c:v>0.35339999999999999</c:v>
                </c:pt>
                <c:pt idx="1767">
                  <c:v>0.35360000000000003</c:v>
                </c:pt>
                <c:pt idx="1768">
                  <c:v>0.3538</c:v>
                </c:pt>
                <c:pt idx="1769">
                  <c:v>0.35399999999999998</c:v>
                </c:pt>
                <c:pt idx="1770">
                  <c:v>0.35420000000000001</c:v>
                </c:pt>
                <c:pt idx="1771">
                  <c:v>0.35439999999999999</c:v>
                </c:pt>
                <c:pt idx="1772">
                  <c:v>0.35460000000000003</c:v>
                </c:pt>
                <c:pt idx="1773">
                  <c:v>0.3548</c:v>
                </c:pt>
                <c:pt idx="1774">
                  <c:v>0.35499999999999998</c:v>
                </c:pt>
                <c:pt idx="1775">
                  <c:v>0.35520000000000002</c:v>
                </c:pt>
                <c:pt idx="1776">
                  <c:v>0.35539999999999999</c:v>
                </c:pt>
                <c:pt idx="1777">
                  <c:v>0.35560000000000003</c:v>
                </c:pt>
                <c:pt idx="1778">
                  <c:v>0.35580000000000001</c:v>
                </c:pt>
                <c:pt idx="1779">
                  <c:v>0.35599999999999998</c:v>
                </c:pt>
                <c:pt idx="1780">
                  <c:v>0.35620000000000002</c:v>
                </c:pt>
                <c:pt idx="1781">
                  <c:v>0.35639999999999999</c:v>
                </c:pt>
                <c:pt idx="1782">
                  <c:v>0.35659999999999997</c:v>
                </c:pt>
                <c:pt idx="1783">
                  <c:v>0.35680000000000001</c:v>
                </c:pt>
                <c:pt idx="1784">
                  <c:v>0.35699999999999998</c:v>
                </c:pt>
                <c:pt idx="1785">
                  <c:v>0.35720000000000002</c:v>
                </c:pt>
                <c:pt idx="1786">
                  <c:v>0.3574</c:v>
                </c:pt>
                <c:pt idx="1787">
                  <c:v>0.35759999999999997</c:v>
                </c:pt>
                <c:pt idx="1788">
                  <c:v>0.35780000000000001</c:v>
                </c:pt>
                <c:pt idx="1789">
                  <c:v>0.35799999999999998</c:v>
                </c:pt>
                <c:pt idx="1790">
                  <c:v>0.35820000000000002</c:v>
                </c:pt>
                <c:pt idx="1791">
                  <c:v>0.3584</c:v>
                </c:pt>
                <c:pt idx="1792">
                  <c:v>0.35859999999999997</c:v>
                </c:pt>
                <c:pt idx="1793">
                  <c:v>0.35880000000000001</c:v>
                </c:pt>
                <c:pt idx="1794">
                  <c:v>0.35899999999999999</c:v>
                </c:pt>
                <c:pt idx="1795">
                  <c:v>0.35920000000000002</c:v>
                </c:pt>
                <c:pt idx="1796">
                  <c:v>0.3594</c:v>
                </c:pt>
                <c:pt idx="1797">
                  <c:v>0.35959999999999998</c:v>
                </c:pt>
                <c:pt idx="1798">
                  <c:v>0.35980000000000001</c:v>
                </c:pt>
                <c:pt idx="1799">
                  <c:v>0.36</c:v>
                </c:pt>
                <c:pt idx="1800">
                  <c:v>0.36020000000000002</c:v>
                </c:pt>
                <c:pt idx="1801">
                  <c:v>0.3604</c:v>
                </c:pt>
                <c:pt idx="1802">
                  <c:v>0.36059999999999998</c:v>
                </c:pt>
                <c:pt idx="1803">
                  <c:v>0.36080000000000001</c:v>
                </c:pt>
                <c:pt idx="1804">
                  <c:v>0.36099999999999999</c:v>
                </c:pt>
                <c:pt idx="1805">
                  <c:v>0.36120000000000002</c:v>
                </c:pt>
                <c:pt idx="1806">
                  <c:v>0.3614</c:v>
                </c:pt>
                <c:pt idx="1807">
                  <c:v>0.36159999999999998</c:v>
                </c:pt>
                <c:pt idx="1808">
                  <c:v>0.36180000000000001</c:v>
                </c:pt>
                <c:pt idx="1809">
                  <c:v>0.36199999999999999</c:v>
                </c:pt>
                <c:pt idx="1810">
                  <c:v>0.36220000000000002</c:v>
                </c:pt>
                <c:pt idx="1811">
                  <c:v>0.3624</c:v>
                </c:pt>
                <c:pt idx="1812">
                  <c:v>0.36259999999999998</c:v>
                </c:pt>
                <c:pt idx="1813">
                  <c:v>0.36280000000000001</c:v>
                </c:pt>
                <c:pt idx="1814">
                  <c:v>0.36299999999999999</c:v>
                </c:pt>
                <c:pt idx="1815">
                  <c:v>0.36320000000000002</c:v>
                </c:pt>
                <c:pt idx="1816">
                  <c:v>0.3634</c:v>
                </c:pt>
                <c:pt idx="1817">
                  <c:v>0.36359999999999998</c:v>
                </c:pt>
                <c:pt idx="1818">
                  <c:v>0.36380000000000001</c:v>
                </c:pt>
                <c:pt idx="1819">
                  <c:v>0.36399999999999999</c:v>
                </c:pt>
                <c:pt idx="1820">
                  <c:v>0.36420000000000002</c:v>
                </c:pt>
                <c:pt idx="1821">
                  <c:v>0.3644</c:v>
                </c:pt>
                <c:pt idx="1822">
                  <c:v>0.36459999999999998</c:v>
                </c:pt>
                <c:pt idx="1823">
                  <c:v>0.36480000000000001</c:v>
                </c:pt>
                <c:pt idx="1824">
                  <c:v>0.36499999999999999</c:v>
                </c:pt>
                <c:pt idx="1825">
                  <c:v>0.36520000000000002</c:v>
                </c:pt>
                <c:pt idx="1826">
                  <c:v>0.3654</c:v>
                </c:pt>
                <c:pt idx="1827">
                  <c:v>0.36559999999999998</c:v>
                </c:pt>
                <c:pt idx="1828">
                  <c:v>0.36580000000000001</c:v>
                </c:pt>
                <c:pt idx="1829">
                  <c:v>0.36599999999999999</c:v>
                </c:pt>
                <c:pt idx="1830">
                  <c:v>0.36620000000000003</c:v>
                </c:pt>
                <c:pt idx="1831">
                  <c:v>0.3664</c:v>
                </c:pt>
                <c:pt idx="1832">
                  <c:v>0.36659999999999998</c:v>
                </c:pt>
                <c:pt idx="1833">
                  <c:v>0.36680000000000001</c:v>
                </c:pt>
                <c:pt idx="1834">
                  <c:v>0.36699999999999999</c:v>
                </c:pt>
                <c:pt idx="1835">
                  <c:v>0.36720000000000003</c:v>
                </c:pt>
                <c:pt idx="1836">
                  <c:v>0.3674</c:v>
                </c:pt>
                <c:pt idx="1837">
                  <c:v>0.36759999999999998</c:v>
                </c:pt>
                <c:pt idx="1838">
                  <c:v>0.36780000000000002</c:v>
                </c:pt>
                <c:pt idx="1839">
                  <c:v>0.36799999999999999</c:v>
                </c:pt>
                <c:pt idx="1840">
                  <c:v>0.36820000000000003</c:v>
                </c:pt>
                <c:pt idx="1841">
                  <c:v>0.36840000000000001</c:v>
                </c:pt>
                <c:pt idx="1842">
                  <c:v>0.36859999999999998</c:v>
                </c:pt>
                <c:pt idx="1843">
                  <c:v>0.36880000000000002</c:v>
                </c:pt>
                <c:pt idx="1844">
                  <c:v>0.36899999999999999</c:v>
                </c:pt>
                <c:pt idx="1845">
                  <c:v>0.36919999999999997</c:v>
                </c:pt>
                <c:pt idx="1846">
                  <c:v>0.36940000000000001</c:v>
                </c:pt>
                <c:pt idx="1847">
                  <c:v>0.36959999999999998</c:v>
                </c:pt>
                <c:pt idx="1848">
                  <c:v>0.36980000000000002</c:v>
                </c:pt>
                <c:pt idx="1849">
                  <c:v>0.37</c:v>
                </c:pt>
                <c:pt idx="1850">
                  <c:v>0.37019999999999997</c:v>
                </c:pt>
                <c:pt idx="1851">
                  <c:v>0.37040000000000001</c:v>
                </c:pt>
                <c:pt idx="1852">
                  <c:v>0.37059999999999998</c:v>
                </c:pt>
                <c:pt idx="1853">
                  <c:v>0.37080000000000002</c:v>
                </c:pt>
                <c:pt idx="1854">
                  <c:v>0.371</c:v>
                </c:pt>
                <c:pt idx="1855">
                  <c:v>0.37119999999999997</c:v>
                </c:pt>
                <c:pt idx="1856">
                  <c:v>0.37140000000000001</c:v>
                </c:pt>
                <c:pt idx="1857">
                  <c:v>0.37159999999999999</c:v>
                </c:pt>
                <c:pt idx="1858">
                  <c:v>0.37180000000000002</c:v>
                </c:pt>
                <c:pt idx="1859">
                  <c:v>0.372</c:v>
                </c:pt>
                <c:pt idx="1860">
                  <c:v>0.37219999999999998</c:v>
                </c:pt>
                <c:pt idx="1861">
                  <c:v>0.37240000000000001</c:v>
                </c:pt>
                <c:pt idx="1862">
                  <c:v>0.37259999999999999</c:v>
                </c:pt>
                <c:pt idx="1863">
                  <c:v>0.37280000000000002</c:v>
                </c:pt>
                <c:pt idx="1864">
                  <c:v>0.373</c:v>
                </c:pt>
                <c:pt idx="1865">
                  <c:v>0.37319999999999998</c:v>
                </c:pt>
                <c:pt idx="1866">
                  <c:v>0.37340000000000001</c:v>
                </c:pt>
                <c:pt idx="1867">
                  <c:v>0.37359999999999999</c:v>
                </c:pt>
                <c:pt idx="1868">
                  <c:v>0.37380000000000002</c:v>
                </c:pt>
                <c:pt idx="1869">
                  <c:v>0.374</c:v>
                </c:pt>
                <c:pt idx="1870">
                  <c:v>0.37419999999999998</c:v>
                </c:pt>
                <c:pt idx="1871">
                  <c:v>0.37440000000000001</c:v>
                </c:pt>
                <c:pt idx="1872">
                  <c:v>0.37459999999999999</c:v>
                </c:pt>
                <c:pt idx="1873">
                  <c:v>0.37480000000000002</c:v>
                </c:pt>
                <c:pt idx="1874">
                  <c:v>0.375</c:v>
                </c:pt>
                <c:pt idx="1875">
                  <c:v>0.37519999999999998</c:v>
                </c:pt>
                <c:pt idx="1876">
                  <c:v>0.37540000000000001</c:v>
                </c:pt>
                <c:pt idx="1877">
                  <c:v>0.37559999999999999</c:v>
                </c:pt>
                <c:pt idx="1878">
                  <c:v>0.37580000000000002</c:v>
                </c:pt>
                <c:pt idx="1879">
                  <c:v>0.376</c:v>
                </c:pt>
                <c:pt idx="1880">
                  <c:v>0.37619999999999998</c:v>
                </c:pt>
                <c:pt idx="1881">
                  <c:v>0.37640000000000001</c:v>
                </c:pt>
                <c:pt idx="1882">
                  <c:v>0.37659999999999999</c:v>
                </c:pt>
                <c:pt idx="1883">
                  <c:v>0.37680000000000002</c:v>
                </c:pt>
                <c:pt idx="1884">
                  <c:v>0.377</c:v>
                </c:pt>
                <c:pt idx="1885">
                  <c:v>0.37719999999999998</c:v>
                </c:pt>
                <c:pt idx="1886">
                  <c:v>0.37740000000000001</c:v>
                </c:pt>
                <c:pt idx="1887">
                  <c:v>0.37759999999999999</c:v>
                </c:pt>
                <c:pt idx="1888">
                  <c:v>0.37780000000000002</c:v>
                </c:pt>
                <c:pt idx="1889">
                  <c:v>0.378</c:v>
                </c:pt>
                <c:pt idx="1890">
                  <c:v>0.37819999999999998</c:v>
                </c:pt>
                <c:pt idx="1891">
                  <c:v>0.37840000000000001</c:v>
                </c:pt>
                <c:pt idx="1892">
                  <c:v>0.37859999999999999</c:v>
                </c:pt>
                <c:pt idx="1893">
                  <c:v>0.37880000000000003</c:v>
                </c:pt>
                <c:pt idx="1894">
                  <c:v>0.379</c:v>
                </c:pt>
                <c:pt idx="1895">
                  <c:v>0.37919999999999998</c:v>
                </c:pt>
                <c:pt idx="1896">
                  <c:v>0.37940000000000002</c:v>
                </c:pt>
                <c:pt idx="1897">
                  <c:v>0.37959999999999999</c:v>
                </c:pt>
                <c:pt idx="1898">
                  <c:v>0.37980000000000003</c:v>
                </c:pt>
                <c:pt idx="1899">
                  <c:v>0.38</c:v>
                </c:pt>
                <c:pt idx="1900">
                  <c:v>0.38019999999999998</c:v>
                </c:pt>
                <c:pt idx="1901">
                  <c:v>0.38040000000000002</c:v>
                </c:pt>
                <c:pt idx="1902">
                  <c:v>0.38059999999999999</c:v>
                </c:pt>
                <c:pt idx="1903">
                  <c:v>0.38080000000000003</c:v>
                </c:pt>
                <c:pt idx="1904">
                  <c:v>0.38100000000000001</c:v>
                </c:pt>
                <c:pt idx="1905">
                  <c:v>0.38119999999999998</c:v>
                </c:pt>
                <c:pt idx="1906">
                  <c:v>0.38140000000000002</c:v>
                </c:pt>
                <c:pt idx="1907">
                  <c:v>0.38159999999999999</c:v>
                </c:pt>
                <c:pt idx="1908">
                  <c:v>0.38179999999999997</c:v>
                </c:pt>
                <c:pt idx="1909">
                  <c:v>0.38200000000000001</c:v>
                </c:pt>
                <c:pt idx="1910">
                  <c:v>0.38219999999999998</c:v>
                </c:pt>
                <c:pt idx="1911">
                  <c:v>0.38240000000000002</c:v>
                </c:pt>
                <c:pt idx="1912">
                  <c:v>0.3826</c:v>
                </c:pt>
                <c:pt idx="1913">
                  <c:v>0.38279999999999997</c:v>
                </c:pt>
                <c:pt idx="1914">
                  <c:v>0.38300000000000001</c:v>
                </c:pt>
                <c:pt idx="1915">
                  <c:v>0.38319999999999999</c:v>
                </c:pt>
                <c:pt idx="1916">
                  <c:v>0.38340000000000002</c:v>
                </c:pt>
                <c:pt idx="1917">
                  <c:v>0.3836</c:v>
                </c:pt>
                <c:pt idx="1918">
                  <c:v>0.38379999999999997</c:v>
                </c:pt>
                <c:pt idx="1919">
                  <c:v>0.38400000000000001</c:v>
                </c:pt>
                <c:pt idx="1920">
                  <c:v>0.38419999999999999</c:v>
                </c:pt>
                <c:pt idx="1921">
                  <c:v>0.38440000000000002</c:v>
                </c:pt>
                <c:pt idx="1922">
                  <c:v>0.3846</c:v>
                </c:pt>
                <c:pt idx="1923">
                  <c:v>0.38479999999999998</c:v>
                </c:pt>
                <c:pt idx="1924">
                  <c:v>0.38500000000000001</c:v>
                </c:pt>
                <c:pt idx="1925">
                  <c:v>0.38519999999999999</c:v>
                </c:pt>
                <c:pt idx="1926">
                  <c:v>0.38540000000000002</c:v>
                </c:pt>
                <c:pt idx="1927">
                  <c:v>0.3856</c:v>
                </c:pt>
                <c:pt idx="1928">
                  <c:v>0.38579999999999998</c:v>
                </c:pt>
                <c:pt idx="1929">
                  <c:v>0.38600000000000001</c:v>
                </c:pt>
                <c:pt idx="1930">
                  <c:v>0.38619999999999999</c:v>
                </c:pt>
                <c:pt idx="1931">
                  <c:v>0.38640000000000002</c:v>
                </c:pt>
                <c:pt idx="1932">
                  <c:v>0.3866</c:v>
                </c:pt>
                <c:pt idx="1933">
                  <c:v>0.38679999999999998</c:v>
                </c:pt>
                <c:pt idx="1934">
                  <c:v>0.38700000000000001</c:v>
                </c:pt>
                <c:pt idx="1935">
                  <c:v>0.38719999999999999</c:v>
                </c:pt>
                <c:pt idx="1936">
                  <c:v>0.38740000000000002</c:v>
                </c:pt>
                <c:pt idx="1937">
                  <c:v>0.3876</c:v>
                </c:pt>
                <c:pt idx="1938">
                  <c:v>0.38779999999999998</c:v>
                </c:pt>
                <c:pt idx="1939">
                  <c:v>0.38800000000000001</c:v>
                </c:pt>
                <c:pt idx="1940">
                  <c:v>0.38819999999999999</c:v>
                </c:pt>
                <c:pt idx="1941">
                  <c:v>0.38840000000000002</c:v>
                </c:pt>
                <c:pt idx="1942">
                  <c:v>0.3886</c:v>
                </c:pt>
                <c:pt idx="1943">
                  <c:v>0.38879999999999998</c:v>
                </c:pt>
                <c:pt idx="1944">
                  <c:v>0.38900000000000001</c:v>
                </c:pt>
                <c:pt idx="1945">
                  <c:v>0.38919999999999999</c:v>
                </c:pt>
                <c:pt idx="1946">
                  <c:v>0.38940000000000002</c:v>
                </c:pt>
                <c:pt idx="1947">
                  <c:v>0.3896</c:v>
                </c:pt>
                <c:pt idx="1948">
                  <c:v>0.38979999999999998</c:v>
                </c:pt>
                <c:pt idx="1949">
                  <c:v>0.39</c:v>
                </c:pt>
                <c:pt idx="1950">
                  <c:v>0.39019999999999999</c:v>
                </c:pt>
                <c:pt idx="1951">
                  <c:v>0.39040000000000002</c:v>
                </c:pt>
                <c:pt idx="1952">
                  <c:v>0.3906</c:v>
                </c:pt>
                <c:pt idx="1953">
                  <c:v>0.39079999999999998</c:v>
                </c:pt>
                <c:pt idx="1954">
                  <c:v>0.39100000000000001</c:v>
                </c:pt>
                <c:pt idx="1955">
                  <c:v>0.39119999999999999</c:v>
                </c:pt>
                <c:pt idx="1956">
                  <c:v>0.39140000000000003</c:v>
                </c:pt>
                <c:pt idx="1957">
                  <c:v>0.3916</c:v>
                </c:pt>
                <c:pt idx="1958">
                  <c:v>0.39179999999999998</c:v>
                </c:pt>
                <c:pt idx="1959">
                  <c:v>0.39200000000000002</c:v>
                </c:pt>
                <c:pt idx="1960">
                  <c:v>0.39219999999999999</c:v>
                </c:pt>
                <c:pt idx="1961">
                  <c:v>0.39240000000000003</c:v>
                </c:pt>
                <c:pt idx="1962">
                  <c:v>0.3926</c:v>
                </c:pt>
                <c:pt idx="1963">
                  <c:v>0.39279999999999998</c:v>
                </c:pt>
                <c:pt idx="1964">
                  <c:v>0.39300000000000002</c:v>
                </c:pt>
                <c:pt idx="1965">
                  <c:v>0.39319999999999999</c:v>
                </c:pt>
                <c:pt idx="1966">
                  <c:v>0.39340000000000003</c:v>
                </c:pt>
                <c:pt idx="1967">
                  <c:v>0.39360000000000001</c:v>
                </c:pt>
                <c:pt idx="1968">
                  <c:v>0.39379999999999998</c:v>
                </c:pt>
                <c:pt idx="1969">
                  <c:v>0.39400000000000002</c:v>
                </c:pt>
                <c:pt idx="1970">
                  <c:v>0.39419999999999999</c:v>
                </c:pt>
                <c:pt idx="1971">
                  <c:v>0.39439999999999997</c:v>
                </c:pt>
                <c:pt idx="1972">
                  <c:v>0.39460000000000001</c:v>
                </c:pt>
                <c:pt idx="1973">
                  <c:v>0.39479999999999998</c:v>
                </c:pt>
                <c:pt idx="1974">
                  <c:v>0.39500000000000002</c:v>
                </c:pt>
                <c:pt idx="1975">
                  <c:v>0.3952</c:v>
                </c:pt>
                <c:pt idx="1976">
                  <c:v>0.39539999999999997</c:v>
                </c:pt>
                <c:pt idx="1977">
                  <c:v>0.39560000000000001</c:v>
                </c:pt>
                <c:pt idx="1978">
                  <c:v>0.39579999999999999</c:v>
                </c:pt>
                <c:pt idx="1979">
                  <c:v>0.39600000000000002</c:v>
                </c:pt>
                <c:pt idx="1980">
                  <c:v>0.3962</c:v>
                </c:pt>
                <c:pt idx="1981">
                  <c:v>0.39639999999999997</c:v>
                </c:pt>
                <c:pt idx="1982">
                  <c:v>0.39660000000000001</c:v>
                </c:pt>
                <c:pt idx="1983">
                  <c:v>0.39679999999999999</c:v>
                </c:pt>
                <c:pt idx="1984">
                  <c:v>0.39700000000000002</c:v>
                </c:pt>
                <c:pt idx="1985">
                  <c:v>0.3972</c:v>
                </c:pt>
                <c:pt idx="1986">
                  <c:v>0.39739999999999998</c:v>
                </c:pt>
                <c:pt idx="1987">
                  <c:v>0.39760000000000001</c:v>
                </c:pt>
                <c:pt idx="1988">
                  <c:v>0.39779999999999999</c:v>
                </c:pt>
                <c:pt idx="1989">
                  <c:v>0.39800000000000002</c:v>
                </c:pt>
                <c:pt idx="1990">
                  <c:v>0.3982</c:v>
                </c:pt>
                <c:pt idx="1991">
                  <c:v>0.39839999999999998</c:v>
                </c:pt>
                <c:pt idx="1992">
                  <c:v>0.39860000000000001</c:v>
                </c:pt>
                <c:pt idx="1993">
                  <c:v>0.39879999999999999</c:v>
                </c:pt>
                <c:pt idx="1994">
                  <c:v>0.39900000000000002</c:v>
                </c:pt>
                <c:pt idx="1995">
                  <c:v>0.3992</c:v>
                </c:pt>
                <c:pt idx="1996">
                  <c:v>0.39939999999999998</c:v>
                </c:pt>
                <c:pt idx="1997">
                  <c:v>0.39960000000000001</c:v>
                </c:pt>
                <c:pt idx="1998">
                  <c:v>0.39979999999999999</c:v>
                </c:pt>
                <c:pt idx="1999">
                  <c:v>0.4</c:v>
                </c:pt>
                <c:pt idx="2000">
                  <c:v>0.4002</c:v>
                </c:pt>
                <c:pt idx="2001">
                  <c:v>0.40039999999999998</c:v>
                </c:pt>
                <c:pt idx="2002">
                  <c:v>0.40060000000000001</c:v>
                </c:pt>
                <c:pt idx="2003">
                  <c:v>0.40079999999999999</c:v>
                </c:pt>
                <c:pt idx="2004">
                  <c:v>0.40100000000000002</c:v>
                </c:pt>
                <c:pt idx="2005">
                  <c:v>0.4012</c:v>
                </c:pt>
                <c:pt idx="2006">
                  <c:v>0.40139999999999998</c:v>
                </c:pt>
                <c:pt idx="2007">
                  <c:v>0.40160000000000001</c:v>
                </c:pt>
                <c:pt idx="2008">
                  <c:v>0.40179999999999999</c:v>
                </c:pt>
                <c:pt idx="2009">
                  <c:v>0.40200000000000002</c:v>
                </c:pt>
                <c:pt idx="2010">
                  <c:v>0.4022</c:v>
                </c:pt>
                <c:pt idx="2011">
                  <c:v>0.40239999999999998</c:v>
                </c:pt>
                <c:pt idx="2012">
                  <c:v>0.40260000000000001</c:v>
                </c:pt>
                <c:pt idx="2013">
                  <c:v>0.40279999999999999</c:v>
                </c:pt>
                <c:pt idx="2014">
                  <c:v>0.40300000000000002</c:v>
                </c:pt>
                <c:pt idx="2015">
                  <c:v>0.4032</c:v>
                </c:pt>
                <c:pt idx="2016">
                  <c:v>0.40339999999999998</c:v>
                </c:pt>
                <c:pt idx="2017">
                  <c:v>0.40360000000000001</c:v>
                </c:pt>
                <c:pt idx="2018">
                  <c:v>0.40379999999999999</c:v>
                </c:pt>
                <c:pt idx="2019">
                  <c:v>0.40400000000000003</c:v>
                </c:pt>
                <c:pt idx="2020">
                  <c:v>0.4042</c:v>
                </c:pt>
                <c:pt idx="2021">
                  <c:v>0.40439999999999998</c:v>
                </c:pt>
                <c:pt idx="2022">
                  <c:v>0.40460000000000002</c:v>
                </c:pt>
                <c:pt idx="2023">
                  <c:v>0.40479999999999999</c:v>
                </c:pt>
                <c:pt idx="2024">
                  <c:v>0.40500000000000003</c:v>
                </c:pt>
                <c:pt idx="2025">
                  <c:v>0.4052</c:v>
                </c:pt>
                <c:pt idx="2026">
                  <c:v>0.40539999999999998</c:v>
                </c:pt>
                <c:pt idx="2027">
                  <c:v>0.40560000000000002</c:v>
                </c:pt>
                <c:pt idx="2028">
                  <c:v>0.40579999999999999</c:v>
                </c:pt>
                <c:pt idx="2029">
                  <c:v>0.40600000000000003</c:v>
                </c:pt>
                <c:pt idx="2030">
                  <c:v>0.40620000000000001</c:v>
                </c:pt>
                <c:pt idx="2031">
                  <c:v>0.40639999999999998</c:v>
                </c:pt>
                <c:pt idx="2032">
                  <c:v>0.40660000000000002</c:v>
                </c:pt>
                <c:pt idx="2033">
                  <c:v>0.40679999999999999</c:v>
                </c:pt>
                <c:pt idx="2034">
                  <c:v>0.40699999999999997</c:v>
                </c:pt>
                <c:pt idx="2035">
                  <c:v>0.40720000000000001</c:v>
                </c:pt>
                <c:pt idx="2036">
                  <c:v>0.40739999999999998</c:v>
                </c:pt>
                <c:pt idx="2037">
                  <c:v>0.40760000000000002</c:v>
                </c:pt>
                <c:pt idx="2038">
                  <c:v>0.4078</c:v>
                </c:pt>
                <c:pt idx="2039">
                  <c:v>0.40799999999999997</c:v>
                </c:pt>
                <c:pt idx="2040">
                  <c:v>0.40820000000000001</c:v>
                </c:pt>
                <c:pt idx="2041">
                  <c:v>0.40839999999999999</c:v>
                </c:pt>
                <c:pt idx="2042">
                  <c:v>0.40860000000000002</c:v>
                </c:pt>
                <c:pt idx="2043">
                  <c:v>0.4088</c:v>
                </c:pt>
                <c:pt idx="2044">
                  <c:v>0.40899999999999997</c:v>
                </c:pt>
                <c:pt idx="2045">
                  <c:v>0.40920000000000001</c:v>
                </c:pt>
                <c:pt idx="2046">
                  <c:v>0.40939999999999999</c:v>
                </c:pt>
                <c:pt idx="2047">
                  <c:v>0.40960000000000002</c:v>
                </c:pt>
                <c:pt idx="2048">
                  <c:v>0.4098</c:v>
                </c:pt>
                <c:pt idx="2049">
                  <c:v>0.41</c:v>
                </c:pt>
                <c:pt idx="2050">
                  <c:v>0.41020000000000001</c:v>
                </c:pt>
                <c:pt idx="2051">
                  <c:v>0.41039999999999999</c:v>
                </c:pt>
                <c:pt idx="2052">
                  <c:v>0.41060000000000002</c:v>
                </c:pt>
                <c:pt idx="2053">
                  <c:v>0.4108</c:v>
                </c:pt>
                <c:pt idx="2054">
                  <c:v>0.41099999999999998</c:v>
                </c:pt>
                <c:pt idx="2055">
                  <c:v>0.41120000000000001</c:v>
                </c:pt>
                <c:pt idx="2056">
                  <c:v>0.41139999999999999</c:v>
                </c:pt>
                <c:pt idx="2057">
                  <c:v>0.41160000000000002</c:v>
                </c:pt>
                <c:pt idx="2058">
                  <c:v>0.4118</c:v>
                </c:pt>
                <c:pt idx="2059">
                  <c:v>0.41199999999999998</c:v>
                </c:pt>
                <c:pt idx="2060">
                  <c:v>0.41220000000000001</c:v>
                </c:pt>
                <c:pt idx="2061">
                  <c:v>0.41239999999999999</c:v>
                </c:pt>
                <c:pt idx="2062">
                  <c:v>0.41260000000000002</c:v>
                </c:pt>
                <c:pt idx="2063">
                  <c:v>0.4128</c:v>
                </c:pt>
                <c:pt idx="2064">
                  <c:v>0.41299999999999998</c:v>
                </c:pt>
                <c:pt idx="2065">
                  <c:v>0.41320000000000001</c:v>
                </c:pt>
                <c:pt idx="2066">
                  <c:v>0.41339999999999999</c:v>
                </c:pt>
                <c:pt idx="2067">
                  <c:v>0.41360000000000002</c:v>
                </c:pt>
                <c:pt idx="2068">
                  <c:v>0.4138</c:v>
                </c:pt>
                <c:pt idx="2069">
                  <c:v>0.41399999999999998</c:v>
                </c:pt>
                <c:pt idx="2070">
                  <c:v>0.41420000000000001</c:v>
                </c:pt>
                <c:pt idx="2071">
                  <c:v>0.41439999999999999</c:v>
                </c:pt>
                <c:pt idx="2072">
                  <c:v>0.41460000000000002</c:v>
                </c:pt>
                <c:pt idx="2073">
                  <c:v>0.4148</c:v>
                </c:pt>
                <c:pt idx="2074">
                  <c:v>0.41499999999999998</c:v>
                </c:pt>
                <c:pt idx="2075">
                  <c:v>0.41520000000000001</c:v>
                </c:pt>
                <c:pt idx="2076">
                  <c:v>0.41539999999999999</c:v>
                </c:pt>
                <c:pt idx="2077">
                  <c:v>0.41560000000000002</c:v>
                </c:pt>
                <c:pt idx="2078">
                  <c:v>0.4158</c:v>
                </c:pt>
                <c:pt idx="2079">
                  <c:v>0.41599999999999998</c:v>
                </c:pt>
                <c:pt idx="2080">
                  <c:v>0.41620000000000001</c:v>
                </c:pt>
                <c:pt idx="2081">
                  <c:v>0.41639999999999999</c:v>
                </c:pt>
                <c:pt idx="2082">
                  <c:v>0.41660000000000003</c:v>
                </c:pt>
                <c:pt idx="2083">
                  <c:v>0.4168</c:v>
                </c:pt>
                <c:pt idx="2084">
                  <c:v>0.41699999999999998</c:v>
                </c:pt>
                <c:pt idx="2085">
                  <c:v>0.41720000000000002</c:v>
                </c:pt>
                <c:pt idx="2086">
                  <c:v>0.41739999999999999</c:v>
                </c:pt>
                <c:pt idx="2087">
                  <c:v>0.41760000000000003</c:v>
                </c:pt>
                <c:pt idx="2088">
                  <c:v>0.4178</c:v>
                </c:pt>
                <c:pt idx="2089">
                  <c:v>0.41799999999999998</c:v>
                </c:pt>
                <c:pt idx="2090">
                  <c:v>0.41820000000000002</c:v>
                </c:pt>
                <c:pt idx="2091">
                  <c:v>0.41839999999999999</c:v>
                </c:pt>
                <c:pt idx="2092">
                  <c:v>0.41860000000000003</c:v>
                </c:pt>
                <c:pt idx="2093">
                  <c:v>0.41880000000000001</c:v>
                </c:pt>
                <c:pt idx="2094">
                  <c:v>0.41899999999999998</c:v>
                </c:pt>
                <c:pt idx="2095">
                  <c:v>0.41920000000000002</c:v>
                </c:pt>
                <c:pt idx="2096">
                  <c:v>0.4194</c:v>
                </c:pt>
                <c:pt idx="2097">
                  <c:v>0.41959999999999997</c:v>
                </c:pt>
                <c:pt idx="2098">
                  <c:v>0.41980000000000001</c:v>
                </c:pt>
                <c:pt idx="2099">
                  <c:v>0.42</c:v>
                </c:pt>
                <c:pt idx="2100">
                  <c:v>0.42020000000000002</c:v>
                </c:pt>
                <c:pt idx="2101">
                  <c:v>0.4204</c:v>
                </c:pt>
                <c:pt idx="2102">
                  <c:v>0.42059999999999997</c:v>
                </c:pt>
                <c:pt idx="2103">
                  <c:v>0.42080000000000001</c:v>
                </c:pt>
                <c:pt idx="2104">
                  <c:v>0.42099999999999999</c:v>
                </c:pt>
                <c:pt idx="2105">
                  <c:v>0.42120000000000002</c:v>
                </c:pt>
                <c:pt idx="2106">
                  <c:v>0.4214</c:v>
                </c:pt>
                <c:pt idx="2107">
                  <c:v>0.42159999999999997</c:v>
                </c:pt>
                <c:pt idx="2108">
                  <c:v>0.42180000000000001</c:v>
                </c:pt>
                <c:pt idx="2109">
                  <c:v>0.42199999999999999</c:v>
                </c:pt>
                <c:pt idx="2110">
                  <c:v>0.42220000000000002</c:v>
                </c:pt>
                <c:pt idx="2111">
                  <c:v>0.4224</c:v>
                </c:pt>
                <c:pt idx="2112">
                  <c:v>0.42259999999999998</c:v>
                </c:pt>
                <c:pt idx="2113">
                  <c:v>0.42280000000000001</c:v>
                </c:pt>
                <c:pt idx="2114">
                  <c:v>0.42299999999999999</c:v>
                </c:pt>
                <c:pt idx="2115">
                  <c:v>0.42320000000000002</c:v>
                </c:pt>
                <c:pt idx="2116">
                  <c:v>0.4234</c:v>
                </c:pt>
                <c:pt idx="2117">
                  <c:v>0.42359999999999998</c:v>
                </c:pt>
                <c:pt idx="2118">
                  <c:v>0.42380000000000001</c:v>
                </c:pt>
                <c:pt idx="2119">
                  <c:v>0.42399999999999999</c:v>
                </c:pt>
                <c:pt idx="2120">
                  <c:v>0.42420000000000002</c:v>
                </c:pt>
                <c:pt idx="2121">
                  <c:v>0.4244</c:v>
                </c:pt>
                <c:pt idx="2122">
                  <c:v>0.42459999999999998</c:v>
                </c:pt>
                <c:pt idx="2123">
                  <c:v>0.42480000000000001</c:v>
                </c:pt>
                <c:pt idx="2124">
                  <c:v>0.42499999999999999</c:v>
                </c:pt>
                <c:pt idx="2125">
                  <c:v>0.42520000000000002</c:v>
                </c:pt>
                <c:pt idx="2126">
                  <c:v>0.4254</c:v>
                </c:pt>
                <c:pt idx="2127">
                  <c:v>0.42559999999999998</c:v>
                </c:pt>
                <c:pt idx="2128">
                  <c:v>0.42580000000000001</c:v>
                </c:pt>
                <c:pt idx="2129">
                  <c:v>0.42599999999999999</c:v>
                </c:pt>
                <c:pt idx="2130">
                  <c:v>0.42620000000000002</c:v>
                </c:pt>
                <c:pt idx="2131">
                  <c:v>0.4264</c:v>
                </c:pt>
                <c:pt idx="2132">
                  <c:v>0.42659999999999998</c:v>
                </c:pt>
                <c:pt idx="2133">
                  <c:v>0.42680000000000001</c:v>
                </c:pt>
                <c:pt idx="2134">
                  <c:v>0.42699999999999999</c:v>
                </c:pt>
                <c:pt idx="2135">
                  <c:v>0.42720000000000002</c:v>
                </c:pt>
                <c:pt idx="2136">
                  <c:v>0.4274</c:v>
                </c:pt>
                <c:pt idx="2137">
                  <c:v>0.42759999999999998</c:v>
                </c:pt>
                <c:pt idx="2138">
                  <c:v>0.42780000000000001</c:v>
                </c:pt>
                <c:pt idx="2139">
                  <c:v>0.42799999999999999</c:v>
                </c:pt>
                <c:pt idx="2140">
                  <c:v>0.42820000000000003</c:v>
                </c:pt>
                <c:pt idx="2141">
                  <c:v>0.4284</c:v>
                </c:pt>
                <c:pt idx="2142">
                  <c:v>0.42859999999999998</c:v>
                </c:pt>
                <c:pt idx="2143">
                  <c:v>0.42880000000000001</c:v>
                </c:pt>
                <c:pt idx="2144">
                  <c:v>0.42899999999999999</c:v>
                </c:pt>
                <c:pt idx="2145">
                  <c:v>0.42920000000000003</c:v>
                </c:pt>
                <c:pt idx="2146">
                  <c:v>0.4294</c:v>
                </c:pt>
                <c:pt idx="2147">
                  <c:v>0.42959999999999998</c:v>
                </c:pt>
                <c:pt idx="2148">
                  <c:v>0.42980000000000002</c:v>
                </c:pt>
                <c:pt idx="2149">
                  <c:v>0.43</c:v>
                </c:pt>
                <c:pt idx="2150">
                  <c:v>0.43020000000000003</c:v>
                </c:pt>
                <c:pt idx="2151">
                  <c:v>0.4304</c:v>
                </c:pt>
                <c:pt idx="2152">
                  <c:v>0.43059999999999998</c:v>
                </c:pt>
                <c:pt idx="2153">
                  <c:v>0.43080000000000002</c:v>
                </c:pt>
                <c:pt idx="2154">
                  <c:v>0.43099999999999999</c:v>
                </c:pt>
                <c:pt idx="2155">
                  <c:v>0.43120000000000003</c:v>
                </c:pt>
                <c:pt idx="2156">
                  <c:v>0.43140000000000001</c:v>
                </c:pt>
                <c:pt idx="2157">
                  <c:v>0.43159999999999998</c:v>
                </c:pt>
                <c:pt idx="2158">
                  <c:v>0.43180000000000002</c:v>
                </c:pt>
                <c:pt idx="2159">
                  <c:v>0.432</c:v>
                </c:pt>
                <c:pt idx="2160">
                  <c:v>0.43219999999999997</c:v>
                </c:pt>
                <c:pt idx="2161">
                  <c:v>0.43240000000000001</c:v>
                </c:pt>
                <c:pt idx="2162">
                  <c:v>0.43259999999999998</c:v>
                </c:pt>
                <c:pt idx="2163">
                  <c:v>0.43280000000000002</c:v>
                </c:pt>
                <c:pt idx="2164">
                  <c:v>0.433</c:v>
                </c:pt>
                <c:pt idx="2165">
                  <c:v>0.43319999999999997</c:v>
                </c:pt>
                <c:pt idx="2166">
                  <c:v>0.43340000000000001</c:v>
                </c:pt>
                <c:pt idx="2167">
                  <c:v>0.43359999999999999</c:v>
                </c:pt>
                <c:pt idx="2168">
                  <c:v>0.43380000000000002</c:v>
                </c:pt>
                <c:pt idx="2169">
                  <c:v>0.434</c:v>
                </c:pt>
                <c:pt idx="2170">
                  <c:v>0.43419999999999997</c:v>
                </c:pt>
                <c:pt idx="2171">
                  <c:v>0.43440000000000001</c:v>
                </c:pt>
                <c:pt idx="2172">
                  <c:v>0.43459999999999999</c:v>
                </c:pt>
                <c:pt idx="2173">
                  <c:v>0.43480000000000002</c:v>
                </c:pt>
                <c:pt idx="2174">
                  <c:v>0.435</c:v>
                </c:pt>
                <c:pt idx="2175">
                  <c:v>0.43519999999999998</c:v>
                </c:pt>
                <c:pt idx="2176">
                  <c:v>0.43540000000000001</c:v>
                </c:pt>
                <c:pt idx="2177">
                  <c:v>0.43559999999999999</c:v>
                </c:pt>
                <c:pt idx="2178">
                  <c:v>0.43580000000000002</c:v>
                </c:pt>
                <c:pt idx="2179">
                  <c:v>0.436</c:v>
                </c:pt>
                <c:pt idx="2180">
                  <c:v>0.43619999999999998</c:v>
                </c:pt>
                <c:pt idx="2181">
                  <c:v>0.43640000000000001</c:v>
                </c:pt>
                <c:pt idx="2182">
                  <c:v>0.43659999999999999</c:v>
                </c:pt>
                <c:pt idx="2183">
                  <c:v>0.43680000000000002</c:v>
                </c:pt>
                <c:pt idx="2184">
                  <c:v>0.437</c:v>
                </c:pt>
                <c:pt idx="2185">
                  <c:v>0.43719999999999998</c:v>
                </c:pt>
                <c:pt idx="2186">
                  <c:v>0.43740000000000001</c:v>
                </c:pt>
                <c:pt idx="2187">
                  <c:v>0.43759999999999999</c:v>
                </c:pt>
                <c:pt idx="2188">
                  <c:v>0.43780000000000002</c:v>
                </c:pt>
                <c:pt idx="2189">
                  <c:v>0.438</c:v>
                </c:pt>
                <c:pt idx="2190">
                  <c:v>0.43819999999999998</c:v>
                </c:pt>
                <c:pt idx="2191">
                  <c:v>0.43840000000000001</c:v>
                </c:pt>
                <c:pt idx="2192">
                  <c:v>0.43859999999999999</c:v>
                </c:pt>
                <c:pt idx="2193">
                  <c:v>0.43880000000000002</c:v>
                </c:pt>
                <c:pt idx="2194">
                  <c:v>0.439</c:v>
                </c:pt>
                <c:pt idx="2195">
                  <c:v>0.43919999999999998</c:v>
                </c:pt>
                <c:pt idx="2196">
                  <c:v>0.43940000000000001</c:v>
                </c:pt>
                <c:pt idx="2197">
                  <c:v>0.43959999999999999</c:v>
                </c:pt>
                <c:pt idx="2198">
                  <c:v>0.43980000000000002</c:v>
                </c:pt>
                <c:pt idx="2199">
                  <c:v>0.44</c:v>
                </c:pt>
                <c:pt idx="2200">
                  <c:v>0.44019999999999998</c:v>
                </c:pt>
                <c:pt idx="2201">
                  <c:v>0.44040000000000001</c:v>
                </c:pt>
                <c:pt idx="2202">
                  <c:v>0.44059999999999999</c:v>
                </c:pt>
                <c:pt idx="2203">
                  <c:v>0.44080000000000003</c:v>
                </c:pt>
                <c:pt idx="2204">
                  <c:v>0.441</c:v>
                </c:pt>
                <c:pt idx="2205">
                  <c:v>0.44119999999999998</c:v>
                </c:pt>
                <c:pt idx="2206">
                  <c:v>0.44140000000000001</c:v>
                </c:pt>
                <c:pt idx="2207">
                  <c:v>0.44159999999999999</c:v>
                </c:pt>
                <c:pt idx="2208">
                  <c:v>0.44180000000000003</c:v>
                </c:pt>
                <c:pt idx="2209">
                  <c:v>0.442</c:v>
                </c:pt>
                <c:pt idx="2210">
                  <c:v>0.44219999999999998</c:v>
                </c:pt>
                <c:pt idx="2211">
                  <c:v>0.44240000000000002</c:v>
                </c:pt>
                <c:pt idx="2212">
                  <c:v>0.44259999999999999</c:v>
                </c:pt>
                <c:pt idx="2213">
                  <c:v>0.44280000000000003</c:v>
                </c:pt>
                <c:pt idx="2214">
                  <c:v>0.443</c:v>
                </c:pt>
                <c:pt idx="2215">
                  <c:v>0.44319999999999998</c:v>
                </c:pt>
                <c:pt idx="2216">
                  <c:v>0.44340000000000002</c:v>
                </c:pt>
                <c:pt idx="2217">
                  <c:v>0.44359999999999999</c:v>
                </c:pt>
                <c:pt idx="2218">
                  <c:v>0.44379999999999997</c:v>
                </c:pt>
                <c:pt idx="2219">
                  <c:v>0.44400000000000001</c:v>
                </c:pt>
                <c:pt idx="2220">
                  <c:v>0.44419999999999998</c:v>
                </c:pt>
                <c:pt idx="2221">
                  <c:v>0.44440000000000002</c:v>
                </c:pt>
                <c:pt idx="2222">
                  <c:v>0.4446</c:v>
                </c:pt>
                <c:pt idx="2223">
                  <c:v>0.44479999999999997</c:v>
                </c:pt>
                <c:pt idx="2224">
                  <c:v>0.44500000000000001</c:v>
                </c:pt>
                <c:pt idx="2225">
                  <c:v>0.44519999999999998</c:v>
                </c:pt>
                <c:pt idx="2226">
                  <c:v>0.44540000000000002</c:v>
                </c:pt>
                <c:pt idx="2227">
                  <c:v>0.4456</c:v>
                </c:pt>
                <c:pt idx="2228">
                  <c:v>0.44579999999999997</c:v>
                </c:pt>
                <c:pt idx="2229">
                  <c:v>0.44600000000000001</c:v>
                </c:pt>
                <c:pt idx="2230">
                  <c:v>0.44619999999999999</c:v>
                </c:pt>
                <c:pt idx="2231">
                  <c:v>0.44640000000000002</c:v>
                </c:pt>
                <c:pt idx="2232">
                  <c:v>0.4466</c:v>
                </c:pt>
                <c:pt idx="2233">
                  <c:v>0.44679999999999997</c:v>
                </c:pt>
                <c:pt idx="2234">
                  <c:v>0.44700000000000001</c:v>
                </c:pt>
                <c:pt idx="2235">
                  <c:v>0.44719999999999999</c:v>
                </c:pt>
                <c:pt idx="2236">
                  <c:v>0.44740000000000002</c:v>
                </c:pt>
                <c:pt idx="2237">
                  <c:v>0.4476</c:v>
                </c:pt>
                <c:pt idx="2238">
                  <c:v>0.44779999999999998</c:v>
                </c:pt>
                <c:pt idx="2239">
                  <c:v>0.44800000000000001</c:v>
                </c:pt>
                <c:pt idx="2240">
                  <c:v>0.44819999999999999</c:v>
                </c:pt>
                <c:pt idx="2241">
                  <c:v>0.44840000000000002</c:v>
                </c:pt>
                <c:pt idx="2242">
                  <c:v>0.4486</c:v>
                </c:pt>
                <c:pt idx="2243">
                  <c:v>0.44879999999999998</c:v>
                </c:pt>
                <c:pt idx="2244">
                  <c:v>0.44900000000000001</c:v>
                </c:pt>
                <c:pt idx="2245">
                  <c:v>0.44919999999999999</c:v>
                </c:pt>
                <c:pt idx="2246">
                  <c:v>0.44940000000000002</c:v>
                </c:pt>
                <c:pt idx="2247">
                  <c:v>0.4496</c:v>
                </c:pt>
                <c:pt idx="2248">
                  <c:v>0.44979999999999998</c:v>
                </c:pt>
                <c:pt idx="2249">
                  <c:v>0.45</c:v>
                </c:pt>
                <c:pt idx="2250">
                  <c:v>0.45019999999999999</c:v>
                </c:pt>
                <c:pt idx="2251">
                  <c:v>0.45040000000000002</c:v>
                </c:pt>
                <c:pt idx="2252">
                  <c:v>0.4506</c:v>
                </c:pt>
                <c:pt idx="2253">
                  <c:v>0.45079999999999998</c:v>
                </c:pt>
                <c:pt idx="2254">
                  <c:v>0.45100000000000001</c:v>
                </c:pt>
                <c:pt idx="2255">
                  <c:v>0.45119999999999999</c:v>
                </c:pt>
                <c:pt idx="2256">
                  <c:v>0.45140000000000002</c:v>
                </c:pt>
                <c:pt idx="2257">
                  <c:v>0.4516</c:v>
                </c:pt>
                <c:pt idx="2258">
                  <c:v>0.45179999999999998</c:v>
                </c:pt>
                <c:pt idx="2259">
                  <c:v>0.45200000000000001</c:v>
                </c:pt>
                <c:pt idx="2260">
                  <c:v>0.45219999999999999</c:v>
                </c:pt>
                <c:pt idx="2261">
                  <c:v>0.45240000000000002</c:v>
                </c:pt>
                <c:pt idx="2262">
                  <c:v>0.4526</c:v>
                </c:pt>
                <c:pt idx="2263">
                  <c:v>0.45279999999999998</c:v>
                </c:pt>
                <c:pt idx="2264">
                  <c:v>0.45300000000000001</c:v>
                </c:pt>
                <c:pt idx="2265">
                  <c:v>0.45319999999999999</c:v>
                </c:pt>
                <c:pt idx="2266">
                  <c:v>0.45340000000000003</c:v>
                </c:pt>
                <c:pt idx="2267">
                  <c:v>0.4536</c:v>
                </c:pt>
                <c:pt idx="2268">
                  <c:v>0.45379999999999998</c:v>
                </c:pt>
                <c:pt idx="2269">
                  <c:v>0.45400000000000001</c:v>
                </c:pt>
                <c:pt idx="2270">
                  <c:v>0.45419999999999999</c:v>
                </c:pt>
                <c:pt idx="2271">
                  <c:v>0.45440000000000003</c:v>
                </c:pt>
                <c:pt idx="2272">
                  <c:v>0.4546</c:v>
                </c:pt>
                <c:pt idx="2273">
                  <c:v>0.45479999999999998</c:v>
                </c:pt>
                <c:pt idx="2274">
                  <c:v>0.45500000000000002</c:v>
                </c:pt>
                <c:pt idx="2275">
                  <c:v>0.45519999999999999</c:v>
                </c:pt>
                <c:pt idx="2276">
                  <c:v>0.45540000000000003</c:v>
                </c:pt>
                <c:pt idx="2277">
                  <c:v>0.4556</c:v>
                </c:pt>
                <c:pt idx="2278">
                  <c:v>0.45579999999999998</c:v>
                </c:pt>
                <c:pt idx="2279">
                  <c:v>0.45600000000000002</c:v>
                </c:pt>
                <c:pt idx="2280">
                  <c:v>0.45619999999999999</c:v>
                </c:pt>
                <c:pt idx="2281">
                  <c:v>0.45639999999999997</c:v>
                </c:pt>
                <c:pt idx="2282">
                  <c:v>0.45660000000000001</c:v>
                </c:pt>
                <c:pt idx="2283">
                  <c:v>0.45679999999999998</c:v>
                </c:pt>
                <c:pt idx="2284">
                  <c:v>0.45700000000000002</c:v>
                </c:pt>
                <c:pt idx="2285">
                  <c:v>0.4572</c:v>
                </c:pt>
                <c:pt idx="2286">
                  <c:v>0.45739999999999997</c:v>
                </c:pt>
                <c:pt idx="2287">
                  <c:v>0.45760000000000001</c:v>
                </c:pt>
                <c:pt idx="2288">
                  <c:v>0.45779999999999998</c:v>
                </c:pt>
                <c:pt idx="2289">
                  <c:v>0.45800000000000002</c:v>
                </c:pt>
                <c:pt idx="2290">
                  <c:v>0.4582</c:v>
                </c:pt>
                <c:pt idx="2291">
                  <c:v>0.45839999999999997</c:v>
                </c:pt>
                <c:pt idx="2292">
                  <c:v>0.45860000000000001</c:v>
                </c:pt>
                <c:pt idx="2293">
                  <c:v>0.45879999999999999</c:v>
                </c:pt>
                <c:pt idx="2294">
                  <c:v>0.45900000000000002</c:v>
                </c:pt>
                <c:pt idx="2295">
                  <c:v>0.4592</c:v>
                </c:pt>
                <c:pt idx="2296">
                  <c:v>0.45939999999999998</c:v>
                </c:pt>
                <c:pt idx="2297">
                  <c:v>0.45960000000000001</c:v>
                </c:pt>
                <c:pt idx="2298">
                  <c:v>0.45979999999999999</c:v>
                </c:pt>
                <c:pt idx="2299">
                  <c:v>0.46</c:v>
                </c:pt>
                <c:pt idx="2300">
                  <c:v>0.4602</c:v>
                </c:pt>
                <c:pt idx="2301">
                  <c:v>0.46039999999999998</c:v>
                </c:pt>
                <c:pt idx="2302">
                  <c:v>0.46060000000000001</c:v>
                </c:pt>
                <c:pt idx="2303">
                  <c:v>0.46079999999999999</c:v>
                </c:pt>
                <c:pt idx="2304">
                  <c:v>0.46100000000000002</c:v>
                </c:pt>
                <c:pt idx="2305">
                  <c:v>0.4612</c:v>
                </c:pt>
                <c:pt idx="2306">
                  <c:v>0.46139999999999998</c:v>
                </c:pt>
                <c:pt idx="2307">
                  <c:v>0.46160000000000001</c:v>
                </c:pt>
                <c:pt idx="2308">
                  <c:v>0.46179999999999999</c:v>
                </c:pt>
                <c:pt idx="2309">
                  <c:v>0.46200000000000002</c:v>
                </c:pt>
                <c:pt idx="2310">
                  <c:v>0.4622</c:v>
                </c:pt>
                <c:pt idx="2311">
                  <c:v>0.46239999999999998</c:v>
                </c:pt>
                <c:pt idx="2312">
                  <c:v>0.46260000000000001</c:v>
                </c:pt>
                <c:pt idx="2313">
                  <c:v>0.46279999999999999</c:v>
                </c:pt>
                <c:pt idx="2314">
                  <c:v>0.46300000000000002</c:v>
                </c:pt>
                <c:pt idx="2315">
                  <c:v>0.4632</c:v>
                </c:pt>
                <c:pt idx="2316">
                  <c:v>0.46339999999999998</c:v>
                </c:pt>
                <c:pt idx="2317">
                  <c:v>0.46360000000000001</c:v>
                </c:pt>
                <c:pt idx="2318">
                  <c:v>0.46379999999999999</c:v>
                </c:pt>
                <c:pt idx="2319">
                  <c:v>0.46400000000000002</c:v>
                </c:pt>
                <c:pt idx="2320">
                  <c:v>0.4642</c:v>
                </c:pt>
                <c:pt idx="2321">
                  <c:v>0.46439999999999998</c:v>
                </c:pt>
                <c:pt idx="2322">
                  <c:v>0.46460000000000001</c:v>
                </c:pt>
                <c:pt idx="2323">
                  <c:v>0.46479999999999999</c:v>
                </c:pt>
                <c:pt idx="2324">
                  <c:v>0.46500000000000002</c:v>
                </c:pt>
                <c:pt idx="2325">
                  <c:v>0.4652</c:v>
                </c:pt>
                <c:pt idx="2326">
                  <c:v>0.46539999999999998</c:v>
                </c:pt>
                <c:pt idx="2327">
                  <c:v>0.46560000000000001</c:v>
                </c:pt>
                <c:pt idx="2328">
                  <c:v>0.46579999999999999</c:v>
                </c:pt>
                <c:pt idx="2329">
                  <c:v>0.46600000000000003</c:v>
                </c:pt>
                <c:pt idx="2330">
                  <c:v>0.4662</c:v>
                </c:pt>
                <c:pt idx="2331">
                  <c:v>0.46639999999999998</c:v>
                </c:pt>
                <c:pt idx="2332">
                  <c:v>0.46660000000000001</c:v>
                </c:pt>
                <c:pt idx="2333">
                  <c:v>0.46679999999999999</c:v>
                </c:pt>
                <c:pt idx="2334">
                  <c:v>0.46700000000000003</c:v>
                </c:pt>
                <c:pt idx="2335">
                  <c:v>0.4672</c:v>
                </c:pt>
                <c:pt idx="2336">
                  <c:v>0.46739999999999998</c:v>
                </c:pt>
                <c:pt idx="2337">
                  <c:v>0.46760000000000002</c:v>
                </c:pt>
                <c:pt idx="2338">
                  <c:v>0.46779999999999999</c:v>
                </c:pt>
                <c:pt idx="2339">
                  <c:v>0.46800000000000003</c:v>
                </c:pt>
                <c:pt idx="2340">
                  <c:v>0.46820000000000001</c:v>
                </c:pt>
                <c:pt idx="2341">
                  <c:v>0.46839999999999998</c:v>
                </c:pt>
                <c:pt idx="2342">
                  <c:v>0.46860000000000002</c:v>
                </c:pt>
                <c:pt idx="2343">
                  <c:v>0.46879999999999999</c:v>
                </c:pt>
                <c:pt idx="2344">
                  <c:v>0.46899999999999997</c:v>
                </c:pt>
                <c:pt idx="2345">
                  <c:v>0.46920000000000001</c:v>
                </c:pt>
                <c:pt idx="2346">
                  <c:v>0.46939999999999998</c:v>
                </c:pt>
                <c:pt idx="2347">
                  <c:v>0.46960000000000002</c:v>
                </c:pt>
                <c:pt idx="2348">
                  <c:v>0.4698</c:v>
                </c:pt>
                <c:pt idx="2349">
                  <c:v>0.47</c:v>
                </c:pt>
                <c:pt idx="2350">
                  <c:v>0.47020000000000001</c:v>
                </c:pt>
                <c:pt idx="2351">
                  <c:v>0.47039999999999998</c:v>
                </c:pt>
                <c:pt idx="2352">
                  <c:v>0.47060000000000002</c:v>
                </c:pt>
                <c:pt idx="2353">
                  <c:v>0.4708</c:v>
                </c:pt>
                <c:pt idx="2354">
                  <c:v>0.47099999999999997</c:v>
                </c:pt>
                <c:pt idx="2355">
                  <c:v>0.47120000000000001</c:v>
                </c:pt>
                <c:pt idx="2356">
                  <c:v>0.47139999999999999</c:v>
                </c:pt>
                <c:pt idx="2357">
                  <c:v>0.47160000000000002</c:v>
                </c:pt>
                <c:pt idx="2358">
                  <c:v>0.4718</c:v>
                </c:pt>
                <c:pt idx="2359">
                  <c:v>0.47199999999999998</c:v>
                </c:pt>
                <c:pt idx="2360">
                  <c:v>0.47220000000000001</c:v>
                </c:pt>
                <c:pt idx="2361">
                  <c:v>0.47239999999999999</c:v>
                </c:pt>
                <c:pt idx="2362">
                  <c:v>0.47260000000000002</c:v>
                </c:pt>
                <c:pt idx="2363">
                  <c:v>0.4728</c:v>
                </c:pt>
                <c:pt idx="2364">
                  <c:v>0.47299999999999998</c:v>
                </c:pt>
                <c:pt idx="2365">
                  <c:v>0.47320000000000001</c:v>
                </c:pt>
                <c:pt idx="2366">
                  <c:v>0.47339999999999999</c:v>
                </c:pt>
                <c:pt idx="2367">
                  <c:v>0.47360000000000002</c:v>
                </c:pt>
                <c:pt idx="2368">
                  <c:v>0.4738</c:v>
                </c:pt>
                <c:pt idx="2369">
                  <c:v>0.47399999999999998</c:v>
                </c:pt>
                <c:pt idx="2370">
                  <c:v>0.47420000000000001</c:v>
                </c:pt>
                <c:pt idx="2371">
                  <c:v>0.47439999999999999</c:v>
                </c:pt>
                <c:pt idx="2372">
                  <c:v>0.47460000000000002</c:v>
                </c:pt>
                <c:pt idx="2373">
                  <c:v>0.4748</c:v>
                </c:pt>
                <c:pt idx="2374">
                  <c:v>0.47499999999999998</c:v>
                </c:pt>
                <c:pt idx="2375">
                  <c:v>0.47520000000000001</c:v>
                </c:pt>
                <c:pt idx="2376">
                  <c:v>0.47539999999999999</c:v>
                </c:pt>
                <c:pt idx="2377">
                  <c:v>0.47560000000000002</c:v>
                </c:pt>
                <c:pt idx="2378">
                  <c:v>0.4758</c:v>
                </c:pt>
                <c:pt idx="2379">
                  <c:v>0.47599999999999998</c:v>
                </c:pt>
                <c:pt idx="2380">
                  <c:v>0.47620000000000001</c:v>
                </c:pt>
                <c:pt idx="2381">
                  <c:v>0.47639999999999999</c:v>
                </c:pt>
                <c:pt idx="2382">
                  <c:v>0.47660000000000002</c:v>
                </c:pt>
                <c:pt idx="2383">
                  <c:v>0.4768</c:v>
                </c:pt>
                <c:pt idx="2384">
                  <c:v>0.47699999999999998</c:v>
                </c:pt>
                <c:pt idx="2385">
                  <c:v>0.47720000000000001</c:v>
                </c:pt>
                <c:pt idx="2386">
                  <c:v>0.47739999999999999</c:v>
                </c:pt>
                <c:pt idx="2387">
                  <c:v>0.47760000000000002</c:v>
                </c:pt>
                <c:pt idx="2388">
                  <c:v>0.4778</c:v>
                </c:pt>
                <c:pt idx="2389">
                  <c:v>0.47799999999999998</c:v>
                </c:pt>
                <c:pt idx="2390">
                  <c:v>0.47820000000000001</c:v>
                </c:pt>
                <c:pt idx="2391">
                  <c:v>0.47839999999999999</c:v>
                </c:pt>
                <c:pt idx="2392">
                  <c:v>0.47860000000000003</c:v>
                </c:pt>
                <c:pt idx="2393">
                  <c:v>0.4788</c:v>
                </c:pt>
                <c:pt idx="2394">
                  <c:v>0.47899999999999998</c:v>
                </c:pt>
                <c:pt idx="2395">
                  <c:v>0.47920000000000001</c:v>
                </c:pt>
                <c:pt idx="2396">
                  <c:v>0.47939999999999999</c:v>
                </c:pt>
                <c:pt idx="2397">
                  <c:v>0.47960000000000003</c:v>
                </c:pt>
                <c:pt idx="2398">
                  <c:v>0.4798</c:v>
                </c:pt>
                <c:pt idx="2399">
                  <c:v>0.48</c:v>
                </c:pt>
                <c:pt idx="2400">
                  <c:v>0.48020000000000002</c:v>
                </c:pt>
                <c:pt idx="2401">
                  <c:v>0.48039999999999999</c:v>
                </c:pt>
                <c:pt idx="2402">
                  <c:v>0.48060000000000003</c:v>
                </c:pt>
                <c:pt idx="2403">
                  <c:v>0.48080000000000001</c:v>
                </c:pt>
                <c:pt idx="2404">
                  <c:v>0.48099999999999998</c:v>
                </c:pt>
                <c:pt idx="2405">
                  <c:v>0.48120000000000002</c:v>
                </c:pt>
                <c:pt idx="2406">
                  <c:v>0.48139999999999999</c:v>
                </c:pt>
                <c:pt idx="2407">
                  <c:v>0.48159999999999997</c:v>
                </c:pt>
                <c:pt idx="2408">
                  <c:v>0.48180000000000001</c:v>
                </c:pt>
                <c:pt idx="2409">
                  <c:v>0.48199999999999998</c:v>
                </c:pt>
                <c:pt idx="2410">
                  <c:v>0.48220000000000002</c:v>
                </c:pt>
                <c:pt idx="2411">
                  <c:v>0.4824</c:v>
                </c:pt>
                <c:pt idx="2412">
                  <c:v>0.48259999999999997</c:v>
                </c:pt>
                <c:pt idx="2413">
                  <c:v>0.48280000000000001</c:v>
                </c:pt>
                <c:pt idx="2414">
                  <c:v>0.48299999999999998</c:v>
                </c:pt>
                <c:pt idx="2415">
                  <c:v>0.48320000000000002</c:v>
                </c:pt>
                <c:pt idx="2416">
                  <c:v>0.4834</c:v>
                </c:pt>
                <c:pt idx="2417">
                  <c:v>0.48359999999999997</c:v>
                </c:pt>
                <c:pt idx="2418">
                  <c:v>0.48380000000000001</c:v>
                </c:pt>
                <c:pt idx="2419">
                  <c:v>0.48399999999999999</c:v>
                </c:pt>
                <c:pt idx="2420">
                  <c:v>0.48420000000000002</c:v>
                </c:pt>
                <c:pt idx="2421">
                  <c:v>0.4844</c:v>
                </c:pt>
                <c:pt idx="2422">
                  <c:v>0.48459999999999998</c:v>
                </c:pt>
                <c:pt idx="2423">
                  <c:v>0.48480000000000001</c:v>
                </c:pt>
                <c:pt idx="2424">
                  <c:v>0.48499999999999999</c:v>
                </c:pt>
                <c:pt idx="2425">
                  <c:v>0.48520000000000002</c:v>
                </c:pt>
                <c:pt idx="2426">
                  <c:v>0.4854</c:v>
                </c:pt>
                <c:pt idx="2427">
                  <c:v>0.48559999999999998</c:v>
                </c:pt>
                <c:pt idx="2428">
                  <c:v>0.48580000000000001</c:v>
                </c:pt>
                <c:pt idx="2429">
                  <c:v>0.48599999999999999</c:v>
                </c:pt>
                <c:pt idx="2430">
                  <c:v>0.48620000000000002</c:v>
                </c:pt>
                <c:pt idx="2431">
                  <c:v>0.4864</c:v>
                </c:pt>
                <c:pt idx="2432">
                  <c:v>0.48659999999999998</c:v>
                </c:pt>
                <c:pt idx="2433">
                  <c:v>0.48680000000000001</c:v>
                </c:pt>
                <c:pt idx="2434">
                  <c:v>0.48699999999999999</c:v>
                </c:pt>
                <c:pt idx="2435">
                  <c:v>0.48720000000000002</c:v>
                </c:pt>
                <c:pt idx="2436">
                  <c:v>0.4874</c:v>
                </c:pt>
                <c:pt idx="2437">
                  <c:v>0.48759999999999998</c:v>
                </c:pt>
                <c:pt idx="2438">
                  <c:v>0.48780000000000001</c:v>
                </c:pt>
                <c:pt idx="2439">
                  <c:v>0.48799999999999999</c:v>
                </c:pt>
                <c:pt idx="2440">
                  <c:v>0.48820000000000002</c:v>
                </c:pt>
                <c:pt idx="2441">
                  <c:v>0.4884</c:v>
                </c:pt>
                <c:pt idx="2442">
                  <c:v>0.48859999999999998</c:v>
                </c:pt>
                <c:pt idx="2443">
                  <c:v>0.48880000000000001</c:v>
                </c:pt>
                <c:pt idx="2444">
                  <c:v>0.48899999999999999</c:v>
                </c:pt>
                <c:pt idx="2445">
                  <c:v>0.48920000000000002</c:v>
                </c:pt>
                <c:pt idx="2446">
                  <c:v>0.4894</c:v>
                </c:pt>
                <c:pt idx="2447">
                  <c:v>0.48959999999999998</c:v>
                </c:pt>
                <c:pt idx="2448">
                  <c:v>0.48980000000000001</c:v>
                </c:pt>
                <c:pt idx="2449">
                  <c:v>0.49</c:v>
                </c:pt>
                <c:pt idx="2450">
                  <c:v>0.49020000000000002</c:v>
                </c:pt>
                <c:pt idx="2451">
                  <c:v>0.4904</c:v>
                </c:pt>
                <c:pt idx="2452">
                  <c:v>0.49059999999999998</c:v>
                </c:pt>
                <c:pt idx="2453">
                  <c:v>0.49080000000000001</c:v>
                </c:pt>
                <c:pt idx="2454">
                  <c:v>0.49099999999999999</c:v>
                </c:pt>
                <c:pt idx="2455">
                  <c:v>0.49120000000000003</c:v>
                </c:pt>
                <c:pt idx="2456">
                  <c:v>0.4914</c:v>
                </c:pt>
                <c:pt idx="2457">
                  <c:v>0.49159999999999998</c:v>
                </c:pt>
                <c:pt idx="2458">
                  <c:v>0.49180000000000001</c:v>
                </c:pt>
                <c:pt idx="2459">
                  <c:v>0.49199999999999999</c:v>
                </c:pt>
                <c:pt idx="2460">
                  <c:v>0.49220000000000003</c:v>
                </c:pt>
                <c:pt idx="2461">
                  <c:v>0.4924</c:v>
                </c:pt>
                <c:pt idx="2462">
                  <c:v>0.49259999999999998</c:v>
                </c:pt>
                <c:pt idx="2463">
                  <c:v>0.49280000000000002</c:v>
                </c:pt>
                <c:pt idx="2464">
                  <c:v>0.49299999999999999</c:v>
                </c:pt>
                <c:pt idx="2465">
                  <c:v>0.49320000000000003</c:v>
                </c:pt>
                <c:pt idx="2466">
                  <c:v>0.49340000000000001</c:v>
                </c:pt>
                <c:pt idx="2467">
                  <c:v>0.49359999999999998</c:v>
                </c:pt>
                <c:pt idx="2468">
                  <c:v>0.49380000000000002</c:v>
                </c:pt>
                <c:pt idx="2469">
                  <c:v>0.49399999999999999</c:v>
                </c:pt>
                <c:pt idx="2470">
                  <c:v>0.49419999999999997</c:v>
                </c:pt>
                <c:pt idx="2471">
                  <c:v>0.49440000000000001</c:v>
                </c:pt>
                <c:pt idx="2472">
                  <c:v>0.49459999999999998</c:v>
                </c:pt>
                <c:pt idx="2473">
                  <c:v>0.49480000000000002</c:v>
                </c:pt>
                <c:pt idx="2474">
                  <c:v>0.495</c:v>
                </c:pt>
                <c:pt idx="2475">
                  <c:v>0.49519999999999997</c:v>
                </c:pt>
                <c:pt idx="2476">
                  <c:v>0.49540000000000001</c:v>
                </c:pt>
                <c:pt idx="2477">
                  <c:v>0.49559999999999998</c:v>
                </c:pt>
                <c:pt idx="2478">
                  <c:v>0.49580000000000002</c:v>
                </c:pt>
                <c:pt idx="2479">
                  <c:v>0.496</c:v>
                </c:pt>
                <c:pt idx="2480">
                  <c:v>0.49619999999999997</c:v>
                </c:pt>
                <c:pt idx="2481">
                  <c:v>0.49640000000000001</c:v>
                </c:pt>
                <c:pt idx="2482">
                  <c:v>0.49659999999999999</c:v>
                </c:pt>
                <c:pt idx="2483">
                  <c:v>0.49680000000000002</c:v>
                </c:pt>
                <c:pt idx="2484">
                  <c:v>0.497</c:v>
                </c:pt>
                <c:pt idx="2485">
                  <c:v>0.49719999999999998</c:v>
                </c:pt>
                <c:pt idx="2486">
                  <c:v>0.49740000000000001</c:v>
                </c:pt>
                <c:pt idx="2487">
                  <c:v>0.49759999999999999</c:v>
                </c:pt>
                <c:pt idx="2488">
                  <c:v>0.49780000000000002</c:v>
                </c:pt>
                <c:pt idx="2489">
                  <c:v>0.498</c:v>
                </c:pt>
                <c:pt idx="2490">
                  <c:v>0.49819999999999998</c:v>
                </c:pt>
                <c:pt idx="2491">
                  <c:v>0.49840000000000001</c:v>
                </c:pt>
                <c:pt idx="2492">
                  <c:v>0.49859999999999999</c:v>
                </c:pt>
                <c:pt idx="2493">
                  <c:v>0.49880000000000002</c:v>
                </c:pt>
                <c:pt idx="2494">
                  <c:v>0.499</c:v>
                </c:pt>
                <c:pt idx="2495">
                  <c:v>0.49919999999999998</c:v>
                </c:pt>
                <c:pt idx="2496">
                  <c:v>0.49940000000000001</c:v>
                </c:pt>
                <c:pt idx="2497">
                  <c:v>0.49959999999999999</c:v>
                </c:pt>
                <c:pt idx="2498">
                  <c:v>0.49980000000000002</c:v>
                </c:pt>
                <c:pt idx="2499">
                  <c:v>0.5</c:v>
                </c:pt>
                <c:pt idx="2500">
                  <c:v>0.50019999999999998</c:v>
                </c:pt>
                <c:pt idx="2501">
                  <c:v>0.50039999999999996</c:v>
                </c:pt>
                <c:pt idx="2502">
                  <c:v>0.50060000000000004</c:v>
                </c:pt>
                <c:pt idx="2503">
                  <c:v>0.50080000000000002</c:v>
                </c:pt>
                <c:pt idx="2504">
                  <c:v>0.501</c:v>
                </c:pt>
                <c:pt idx="2505">
                  <c:v>0.50119999999999998</c:v>
                </c:pt>
                <c:pt idx="2506">
                  <c:v>0.50139999999999996</c:v>
                </c:pt>
                <c:pt idx="2507">
                  <c:v>0.50160000000000005</c:v>
                </c:pt>
                <c:pt idx="2508">
                  <c:v>0.50180000000000002</c:v>
                </c:pt>
                <c:pt idx="2509">
                  <c:v>0.502</c:v>
                </c:pt>
                <c:pt idx="2510">
                  <c:v>0.50219999999999998</c:v>
                </c:pt>
                <c:pt idx="2511">
                  <c:v>0.50239999999999996</c:v>
                </c:pt>
                <c:pt idx="2512">
                  <c:v>0.50260000000000005</c:v>
                </c:pt>
                <c:pt idx="2513">
                  <c:v>0.50280000000000002</c:v>
                </c:pt>
                <c:pt idx="2514">
                  <c:v>0.503</c:v>
                </c:pt>
                <c:pt idx="2515">
                  <c:v>0.50319999999999998</c:v>
                </c:pt>
                <c:pt idx="2516">
                  <c:v>0.50339999999999996</c:v>
                </c:pt>
                <c:pt idx="2517">
                  <c:v>0.50360000000000005</c:v>
                </c:pt>
                <c:pt idx="2518">
                  <c:v>0.50380000000000003</c:v>
                </c:pt>
                <c:pt idx="2519">
                  <c:v>0.504</c:v>
                </c:pt>
                <c:pt idx="2520">
                  <c:v>0.50419999999999998</c:v>
                </c:pt>
                <c:pt idx="2521">
                  <c:v>0.50439999999999996</c:v>
                </c:pt>
                <c:pt idx="2522">
                  <c:v>0.50460000000000005</c:v>
                </c:pt>
                <c:pt idx="2523">
                  <c:v>0.50480000000000003</c:v>
                </c:pt>
                <c:pt idx="2524">
                  <c:v>0.505</c:v>
                </c:pt>
                <c:pt idx="2525">
                  <c:v>0.50519999999999998</c:v>
                </c:pt>
                <c:pt idx="2526">
                  <c:v>0.50539999999999996</c:v>
                </c:pt>
                <c:pt idx="2527">
                  <c:v>0.50560000000000005</c:v>
                </c:pt>
                <c:pt idx="2528">
                  <c:v>0.50580000000000003</c:v>
                </c:pt>
                <c:pt idx="2529">
                  <c:v>0.50600000000000001</c:v>
                </c:pt>
                <c:pt idx="2530">
                  <c:v>0.50619999999999998</c:v>
                </c:pt>
                <c:pt idx="2531">
                  <c:v>0.50639999999999996</c:v>
                </c:pt>
                <c:pt idx="2532">
                  <c:v>0.50660000000000005</c:v>
                </c:pt>
                <c:pt idx="2533">
                  <c:v>0.50680000000000003</c:v>
                </c:pt>
                <c:pt idx="2534">
                  <c:v>0.50700000000000001</c:v>
                </c:pt>
                <c:pt idx="2535">
                  <c:v>0.50719999999999998</c:v>
                </c:pt>
                <c:pt idx="2536">
                  <c:v>0.50739999999999996</c:v>
                </c:pt>
                <c:pt idx="2537">
                  <c:v>0.50760000000000005</c:v>
                </c:pt>
                <c:pt idx="2538">
                  <c:v>0.50780000000000003</c:v>
                </c:pt>
                <c:pt idx="2539">
                  <c:v>0.50800000000000001</c:v>
                </c:pt>
                <c:pt idx="2540">
                  <c:v>0.50819999999999999</c:v>
                </c:pt>
                <c:pt idx="2541">
                  <c:v>0.50839999999999996</c:v>
                </c:pt>
                <c:pt idx="2542">
                  <c:v>0.50860000000000005</c:v>
                </c:pt>
                <c:pt idx="2543">
                  <c:v>0.50880000000000003</c:v>
                </c:pt>
                <c:pt idx="2544">
                  <c:v>0.50900000000000001</c:v>
                </c:pt>
                <c:pt idx="2545">
                  <c:v>0.50919999999999999</c:v>
                </c:pt>
                <c:pt idx="2546">
                  <c:v>0.50939999999999996</c:v>
                </c:pt>
                <c:pt idx="2547">
                  <c:v>0.50960000000000005</c:v>
                </c:pt>
                <c:pt idx="2548">
                  <c:v>0.50980000000000003</c:v>
                </c:pt>
                <c:pt idx="2549">
                  <c:v>0.51</c:v>
                </c:pt>
                <c:pt idx="2550">
                  <c:v>0.51019999999999999</c:v>
                </c:pt>
                <c:pt idx="2551">
                  <c:v>0.51039999999999996</c:v>
                </c:pt>
                <c:pt idx="2552">
                  <c:v>0.51060000000000005</c:v>
                </c:pt>
                <c:pt idx="2553">
                  <c:v>0.51080000000000003</c:v>
                </c:pt>
                <c:pt idx="2554">
                  <c:v>0.51100000000000001</c:v>
                </c:pt>
                <c:pt idx="2555">
                  <c:v>0.51119999999999999</c:v>
                </c:pt>
                <c:pt idx="2556">
                  <c:v>0.51139999999999997</c:v>
                </c:pt>
                <c:pt idx="2557">
                  <c:v>0.51160000000000005</c:v>
                </c:pt>
                <c:pt idx="2558">
                  <c:v>0.51180000000000003</c:v>
                </c:pt>
                <c:pt idx="2559">
                  <c:v>0.51200000000000001</c:v>
                </c:pt>
                <c:pt idx="2560">
                  <c:v>0.51219999999999999</c:v>
                </c:pt>
                <c:pt idx="2561">
                  <c:v>0.51239999999999997</c:v>
                </c:pt>
                <c:pt idx="2562">
                  <c:v>0.51259999999999994</c:v>
                </c:pt>
                <c:pt idx="2563">
                  <c:v>0.51280000000000003</c:v>
                </c:pt>
                <c:pt idx="2564">
                  <c:v>0.51300000000000001</c:v>
                </c:pt>
                <c:pt idx="2565">
                  <c:v>0.51319999999999999</c:v>
                </c:pt>
                <c:pt idx="2566">
                  <c:v>0.51339999999999997</c:v>
                </c:pt>
                <c:pt idx="2567">
                  <c:v>0.51359999999999995</c:v>
                </c:pt>
                <c:pt idx="2568">
                  <c:v>0.51380000000000003</c:v>
                </c:pt>
                <c:pt idx="2569">
                  <c:v>0.51400000000000001</c:v>
                </c:pt>
                <c:pt idx="2570">
                  <c:v>0.51419999999999999</c:v>
                </c:pt>
                <c:pt idx="2571">
                  <c:v>0.51439999999999997</c:v>
                </c:pt>
                <c:pt idx="2572">
                  <c:v>0.51459999999999995</c:v>
                </c:pt>
                <c:pt idx="2573">
                  <c:v>0.51480000000000004</c:v>
                </c:pt>
                <c:pt idx="2574">
                  <c:v>0.51500000000000001</c:v>
                </c:pt>
                <c:pt idx="2575">
                  <c:v>0.51519999999999999</c:v>
                </c:pt>
                <c:pt idx="2576">
                  <c:v>0.51539999999999997</c:v>
                </c:pt>
                <c:pt idx="2577">
                  <c:v>0.51559999999999995</c:v>
                </c:pt>
                <c:pt idx="2578">
                  <c:v>0.51580000000000004</c:v>
                </c:pt>
                <c:pt idx="2579">
                  <c:v>0.51600000000000001</c:v>
                </c:pt>
                <c:pt idx="2580">
                  <c:v>0.51619999999999999</c:v>
                </c:pt>
                <c:pt idx="2581">
                  <c:v>0.51639999999999997</c:v>
                </c:pt>
                <c:pt idx="2582">
                  <c:v>0.51659999999999995</c:v>
                </c:pt>
                <c:pt idx="2583">
                  <c:v>0.51680000000000004</c:v>
                </c:pt>
                <c:pt idx="2584">
                  <c:v>0.51700000000000002</c:v>
                </c:pt>
                <c:pt idx="2585">
                  <c:v>0.51719999999999999</c:v>
                </c:pt>
                <c:pt idx="2586">
                  <c:v>0.51739999999999997</c:v>
                </c:pt>
                <c:pt idx="2587">
                  <c:v>0.51759999999999995</c:v>
                </c:pt>
                <c:pt idx="2588">
                  <c:v>0.51780000000000004</c:v>
                </c:pt>
                <c:pt idx="2589">
                  <c:v>0.51800000000000002</c:v>
                </c:pt>
                <c:pt idx="2590">
                  <c:v>0.51819999999999999</c:v>
                </c:pt>
                <c:pt idx="2591">
                  <c:v>0.51839999999999997</c:v>
                </c:pt>
                <c:pt idx="2592">
                  <c:v>0.51859999999999995</c:v>
                </c:pt>
                <c:pt idx="2593">
                  <c:v>0.51880000000000004</c:v>
                </c:pt>
                <c:pt idx="2594">
                  <c:v>0.51900000000000002</c:v>
                </c:pt>
                <c:pt idx="2595">
                  <c:v>0.51919999999999999</c:v>
                </c:pt>
                <c:pt idx="2596">
                  <c:v>0.51939999999999997</c:v>
                </c:pt>
                <c:pt idx="2597">
                  <c:v>0.51959999999999995</c:v>
                </c:pt>
                <c:pt idx="2598">
                  <c:v>0.51980000000000004</c:v>
                </c:pt>
                <c:pt idx="2599">
                  <c:v>0.52</c:v>
                </c:pt>
                <c:pt idx="2600">
                  <c:v>0.5202</c:v>
                </c:pt>
                <c:pt idx="2601">
                  <c:v>0.52039999999999997</c:v>
                </c:pt>
                <c:pt idx="2602">
                  <c:v>0.52059999999999995</c:v>
                </c:pt>
                <c:pt idx="2603">
                  <c:v>0.52080000000000004</c:v>
                </c:pt>
                <c:pt idx="2604">
                  <c:v>0.52100000000000002</c:v>
                </c:pt>
                <c:pt idx="2605">
                  <c:v>0.5212</c:v>
                </c:pt>
                <c:pt idx="2606">
                  <c:v>0.52139999999999997</c:v>
                </c:pt>
                <c:pt idx="2607">
                  <c:v>0.52159999999999995</c:v>
                </c:pt>
                <c:pt idx="2608">
                  <c:v>0.52180000000000004</c:v>
                </c:pt>
                <c:pt idx="2609">
                  <c:v>0.52200000000000002</c:v>
                </c:pt>
                <c:pt idx="2610">
                  <c:v>0.5222</c:v>
                </c:pt>
                <c:pt idx="2611">
                  <c:v>0.52239999999999998</c:v>
                </c:pt>
                <c:pt idx="2612">
                  <c:v>0.52259999999999995</c:v>
                </c:pt>
                <c:pt idx="2613">
                  <c:v>0.52280000000000004</c:v>
                </c:pt>
                <c:pt idx="2614">
                  <c:v>0.52300000000000002</c:v>
                </c:pt>
                <c:pt idx="2615">
                  <c:v>0.5232</c:v>
                </c:pt>
                <c:pt idx="2616">
                  <c:v>0.52339999999999998</c:v>
                </c:pt>
                <c:pt idx="2617">
                  <c:v>0.52359999999999995</c:v>
                </c:pt>
                <c:pt idx="2618">
                  <c:v>0.52380000000000004</c:v>
                </c:pt>
                <c:pt idx="2619">
                  <c:v>0.52400000000000002</c:v>
                </c:pt>
                <c:pt idx="2620">
                  <c:v>0.5242</c:v>
                </c:pt>
                <c:pt idx="2621">
                  <c:v>0.52439999999999998</c:v>
                </c:pt>
                <c:pt idx="2622">
                  <c:v>0.52459999999999996</c:v>
                </c:pt>
                <c:pt idx="2623">
                  <c:v>0.52480000000000004</c:v>
                </c:pt>
                <c:pt idx="2624">
                  <c:v>0.52500000000000002</c:v>
                </c:pt>
                <c:pt idx="2625">
                  <c:v>0.5252</c:v>
                </c:pt>
                <c:pt idx="2626">
                  <c:v>0.52539999999999998</c:v>
                </c:pt>
                <c:pt idx="2627">
                  <c:v>0.52559999999999996</c:v>
                </c:pt>
                <c:pt idx="2628">
                  <c:v>0.52580000000000005</c:v>
                </c:pt>
                <c:pt idx="2629">
                  <c:v>0.52600000000000002</c:v>
                </c:pt>
                <c:pt idx="2630">
                  <c:v>0.5262</c:v>
                </c:pt>
                <c:pt idx="2631">
                  <c:v>0.52639999999999998</c:v>
                </c:pt>
                <c:pt idx="2632">
                  <c:v>0.52659999999999996</c:v>
                </c:pt>
                <c:pt idx="2633">
                  <c:v>0.52680000000000005</c:v>
                </c:pt>
                <c:pt idx="2634">
                  <c:v>0.52700000000000002</c:v>
                </c:pt>
                <c:pt idx="2635">
                  <c:v>0.5272</c:v>
                </c:pt>
                <c:pt idx="2636">
                  <c:v>0.52739999999999998</c:v>
                </c:pt>
                <c:pt idx="2637">
                  <c:v>0.52759999999999996</c:v>
                </c:pt>
                <c:pt idx="2638">
                  <c:v>0.52780000000000005</c:v>
                </c:pt>
                <c:pt idx="2639">
                  <c:v>0.52800000000000002</c:v>
                </c:pt>
                <c:pt idx="2640">
                  <c:v>0.5282</c:v>
                </c:pt>
                <c:pt idx="2641">
                  <c:v>0.52839999999999998</c:v>
                </c:pt>
                <c:pt idx="2642">
                  <c:v>0.52859999999999996</c:v>
                </c:pt>
                <c:pt idx="2643">
                  <c:v>0.52880000000000005</c:v>
                </c:pt>
                <c:pt idx="2644">
                  <c:v>0.52900000000000003</c:v>
                </c:pt>
                <c:pt idx="2645">
                  <c:v>0.5292</c:v>
                </c:pt>
                <c:pt idx="2646">
                  <c:v>0.52939999999999998</c:v>
                </c:pt>
                <c:pt idx="2647">
                  <c:v>0.52959999999999996</c:v>
                </c:pt>
                <c:pt idx="2648">
                  <c:v>0.52980000000000005</c:v>
                </c:pt>
                <c:pt idx="2649">
                  <c:v>0.53</c:v>
                </c:pt>
                <c:pt idx="2650">
                  <c:v>0.5302</c:v>
                </c:pt>
                <c:pt idx="2651">
                  <c:v>0.53039999999999998</c:v>
                </c:pt>
                <c:pt idx="2652">
                  <c:v>0.53059999999999996</c:v>
                </c:pt>
                <c:pt idx="2653">
                  <c:v>0.53080000000000005</c:v>
                </c:pt>
                <c:pt idx="2654">
                  <c:v>0.53100000000000003</c:v>
                </c:pt>
                <c:pt idx="2655">
                  <c:v>0.53120000000000001</c:v>
                </c:pt>
                <c:pt idx="2656">
                  <c:v>0.53139999999999998</c:v>
                </c:pt>
                <c:pt idx="2657">
                  <c:v>0.53159999999999996</c:v>
                </c:pt>
                <c:pt idx="2658">
                  <c:v>0.53180000000000005</c:v>
                </c:pt>
                <c:pt idx="2659">
                  <c:v>0.53200000000000003</c:v>
                </c:pt>
                <c:pt idx="2660">
                  <c:v>0.53220000000000001</c:v>
                </c:pt>
                <c:pt idx="2661">
                  <c:v>0.53239999999999998</c:v>
                </c:pt>
                <c:pt idx="2662">
                  <c:v>0.53259999999999996</c:v>
                </c:pt>
                <c:pt idx="2663">
                  <c:v>0.53280000000000005</c:v>
                </c:pt>
                <c:pt idx="2664">
                  <c:v>0.53300000000000003</c:v>
                </c:pt>
                <c:pt idx="2665">
                  <c:v>0.53320000000000001</c:v>
                </c:pt>
                <c:pt idx="2666">
                  <c:v>0.53339999999999999</c:v>
                </c:pt>
                <c:pt idx="2667">
                  <c:v>0.53359999999999996</c:v>
                </c:pt>
                <c:pt idx="2668">
                  <c:v>0.53380000000000005</c:v>
                </c:pt>
                <c:pt idx="2669">
                  <c:v>0.53400000000000003</c:v>
                </c:pt>
                <c:pt idx="2670">
                  <c:v>0.53420000000000001</c:v>
                </c:pt>
                <c:pt idx="2671">
                  <c:v>0.53439999999999999</c:v>
                </c:pt>
                <c:pt idx="2672">
                  <c:v>0.53459999999999996</c:v>
                </c:pt>
                <c:pt idx="2673">
                  <c:v>0.53480000000000005</c:v>
                </c:pt>
                <c:pt idx="2674">
                  <c:v>0.53500000000000003</c:v>
                </c:pt>
                <c:pt idx="2675">
                  <c:v>0.53520000000000001</c:v>
                </c:pt>
                <c:pt idx="2676">
                  <c:v>0.53539999999999999</c:v>
                </c:pt>
                <c:pt idx="2677">
                  <c:v>0.53559999999999997</c:v>
                </c:pt>
                <c:pt idx="2678">
                  <c:v>0.53580000000000005</c:v>
                </c:pt>
                <c:pt idx="2679">
                  <c:v>0.53600000000000003</c:v>
                </c:pt>
                <c:pt idx="2680">
                  <c:v>0.53620000000000001</c:v>
                </c:pt>
                <c:pt idx="2681">
                  <c:v>0.53639999999999999</c:v>
                </c:pt>
                <c:pt idx="2682">
                  <c:v>0.53659999999999997</c:v>
                </c:pt>
                <c:pt idx="2683">
                  <c:v>0.53680000000000005</c:v>
                </c:pt>
                <c:pt idx="2684">
                  <c:v>0.53700000000000003</c:v>
                </c:pt>
                <c:pt idx="2685">
                  <c:v>0.53720000000000001</c:v>
                </c:pt>
                <c:pt idx="2686">
                  <c:v>0.53739999999999999</c:v>
                </c:pt>
                <c:pt idx="2687">
                  <c:v>0.53759999999999997</c:v>
                </c:pt>
                <c:pt idx="2688">
                  <c:v>0.53779999999999994</c:v>
                </c:pt>
                <c:pt idx="2689">
                  <c:v>0.53800000000000003</c:v>
                </c:pt>
                <c:pt idx="2690">
                  <c:v>0.53820000000000001</c:v>
                </c:pt>
                <c:pt idx="2691">
                  <c:v>0.53839999999999999</c:v>
                </c:pt>
                <c:pt idx="2692">
                  <c:v>0.53859999999999997</c:v>
                </c:pt>
                <c:pt idx="2693">
                  <c:v>0.53879999999999995</c:v>
                </c:pt>
                <c:pt idx="2694">
                  <c:v>0.53900000000000003</c:v>
                </c:pt>
                <c:pt idx="2695">
                  <c:v>0.53920000000000001</c:v>
                </c:pt>
                <c:pt idx="2696">
                  <c:v>0.53939999999999999</c:v>
                </c:pt>
                <c:pt idx="2697">
                  <c:v>0.53959999999999997</c:v>
                </c:pt>
                <c:pt idx="2698">
                  <c:v>0.53979999999999995</c:v>
                </c:pt>
                <c:pt idx="2699">
                  <c:v>0.54</c:v>
                </c:pt>
                <c:pt idx="2700">
                  <c:v>0.54020000000000001</c:v>
                </c:pt>
                <c:pt idx="2701">
                  <c:v>0.54039999999999999</c:v>
                </c:pt>
                <c:pt idx="2702">
                  <c:v>0.54059999999999997</c:v>
                </c:pt>
                <c:pt idx="2703">
                  <c:v>0.54079999999999995</c:v>
                </c:pt>
                <c:pt idx="2704">
                  <c:v>0.54100000000000004</c:v>
                </c:pt>
                <c:pt idx="2705">
                  <c:v>0.54120000000000001</c:v>
                </c:pt>
                <c:pt idx="2706">
                  <c:v>0.54139999999999999</c:v>
                </c:pt>
                <c:pt idx="2707">
                  <c:v>0.54159999999999997</c:v>
                </c:pt>
                <c:pt idx="2708">
                  <c:v>0.54179999999999995</c:v>
                </c:pt>
                <c:pt idx="2709">
                  <c:v>0.54200000000000004</c:v>
                </c:pt>
                <c:pt idx="2710">
                  <c:v>0.54220000000000002</c:v>
                </c:pt>
                <c:pt idx="2711">
                  <c:v>0.54239999999999999</c:v>
                </c:pt>
                <c:pt idx="2712">
                  <c:v>0.54259999999999997</c:v>
                </c:pt>
                <c:pt idx="2713">
                  <c:v>0.54279999999999995</c:v>
                </c:pt>
                <c:pt idx="2714">
                  <c:v>0.54300000000000004</c:v>
                </c:pt>
                <c:pt idx="2715">
                  <c:v>0.54320000000000002</c:v>
                </c:pt>
                <c:pt idx="2716">
                  <c:v>0.54339999999999999</c:v>
                </c:pt>
                <c:pt idx="2717">
                  <c:v>0.54359999999999997</c:v>
                </c:pt>
                <c:pt idx="2718">
                  <c:v>0.54379999999999995</c:v>
                </c:pt>
                <c:pt idx="2719">
                  <c:v>0.54400000000000004</c:v>
                </c:pt>
                <c:pt idx="2720">
                  <c:v>0.54420000000000002</c:v>
                </c:pt>
                <c:pt idx="2721">
                  <c:v>0.5444</c:v>
                </c:pt>
                <c:pt idx="2722">
                  <c:v>0.54459999999999997</c:v>
                </c:pt>
                <c:pt idx="2723">
                  <c:v>0.54479999999999995</c:v>
                </c:pt>
                <c:pt idx="2724">
                  <c:v>0.54500000000000004</c:v>
                </c:pt>
                <c:pt idx="2725">
                  <c:v>0.54520000000000002</c:v>
                </c:pt>
                <c:pt idx="2726">
                  <c:v>0.5454</c:v>
                </c:pt>
                <c:pt idx="2727">
                  <c:v>0.54559999999999997</c:v>
                </c:pt>
                <c:pt idx="2728">
                  <c:v>0.54579999999999995</c:v>
                </c:pt>
                <c:pt idx="2729">
                  <c:v>0.54600000000000004</c:v>
                </c:pt>
                <c:pt idx="2730">
                  <c:v>0.54620000000000002</c:v>
                </c:pt>
                <c:pt idx="2731">
                  <c:v>0.5464</c:v>
                </c:pt>
                <c:pt idx="2732">
                  <c:v>0.54659999999999997</c:v>
                </c:pt>
                <c:pt idx="2733">
                  <c:v>0.54679999999999995</c:v>
                </c:pt>
                <c:pt idx="2734">
                  <c:v>0.54700000000000004</c:v>
                </c:pt>
                <c:pt idx="2735">
                  <c:v>0.54720000000000002</c:v>
                </c:pt>
                <c:pt idx="2736">
                  <c:v>0.5474</c:v>
                </c:pt>
                <c:pt idx="2737">
                  <c:v>0.54759999999999998</c:v>
                </c:pt>
                <c:pt idx="2738">
                  <c:v>0.54779999999999995</c:v>
                </c:pt>
                <c:pt idx="2739">
                  <c:v>0.54800000000000004</c:v>
                </c:pt>
                <c:pt idx="2740">
                  <c:v>0.54820000000000002</c:v>
                </c:pt>
                <c:pt idx="2741">
                  <c:v>0.5484</c:v>
                </c:pt>
                <c:pt idx="2742">
                  <c:v>0.54859999999999998</c:v>
                </c:pt>
                <c:pt idx="2743">
                  <c:v>0.54879999999999995</c:v>
                </c:pt>
                <c:pt idx="2744">
                  <c:v>0.54900000000000004</c:v>
                </c:pt>
                <c:pt idx="2745">
                  <c:v>0.54920000000000002</c:v>
                </c:pt>
                <c:pt idx="2746">
                  <c:v>0.5494</c:v>
                </c:pt>
                <c:pt idx="2747">
                  <c:v>0.54959999999999998</c:v>
                </c:pt>
                <c:pt idx="2748">
                  <c:v>0.54979999999999996</c:v>
                </c:pt>
                <c:pt idx="2749">
                  <c:v>0.55000000000000004</c:v>
                </c:pt>
                <c:pt idx="2750">
                  <c:v>0.55020000000000002</c:v>
                </c:pt>
                <c:pt idx="2751">
                  <c:v>0.5504</c:v>
                </c:pt>
                <c:pt idx="2752">
                  <c:v>0.55059999999999998</c:v>
                </c:pt>
                <c:pt idx="2753">
                  <c:v>0.55079999999999996</c:v>
                </c:pt>
                <c:pt idx="2754">
                  <c:v>0.55100000000000005</c:v>
                </c:pt>
                <c:pt idx="2755">
                  <c:v>0.55120000000000002</c:v>
                </c:pt>
                <c:pt idx="2756">
                  <c:v>0.5514</c:v>
                </c:pt>
                <c:pt idx="2757">
                  <c:v>0.55159999999999998</c:v>
                </c:pt>
                <c:pt idx="2758">
                  <c:v>0.55179999999999996</c:v>
                </c:pt>
                <c:pt idx="2759">
                  <c:v>0.55200000000000005</c:v>
                </c:pt>
                <c:pt idx="2760">
                  <c:v>0.55220000000000002</c:v>
                </c:pt>
                <c:pt idx="2761">
                  <c:v>0.5524</c:v>
                </c:pt>
                <c:pt idx="2762">
                  <c:v>0.55259999999999998</c:v>
                </c:pt>
                <c:pt idx="2763">
                  <c:v>0.55279999999999996</c:v>
                </c:pt>
                <c:pt idx="2764">
                  <c:v>0.55300000000000005</c:v>
                </c:pt>
                <c:pt idx="2765">
                  <c:v>0.55320000000000003</c:v>
                </c:pt>
                <c:pt idx="2766">
                  <c:v>0.5534</c:v>
                </c:pt>
                <c:pt idx="2767">
                  <c:v>0.55359999999999998</c:v>
                </c:pt>
                <c:pt idx="2768">
                  <c:v>0.55379999999999996</c:v>
                </c:pt>
                <c:pt idx="2769">
                  <c:v>0.55400000000000005</c:v>
                </c:pt>
                <c:pt idx="2770">
                  <c:v>0.55420000000000003</c:v>
                </c:pt>
                <c:pt idx="2771">
                  <c:v>0.5544</c:v>
                </c:pt>
                <c:pt idx="2772">
                  <c:v>0.55459999999999998</c:v>
                </c:pt>
                <c:pt idx="2773">
                  <c:v>0.55479999999999996</c:v>
                </c:pt>
                <c:pt idx="2774">
                  <c:v>0.55500000000000005</c:v>
                </c:pt>
                <c:pt idx="2775">
                  <c:v>0.55520000000000003</c:v>
                </c:pt>
                <c:pt idx="2776">
                  <c:v>0.5554</c:v>
                </c:pt>
                <c:pt idx="2777">
                  <c:v>0.55559999999999998</c:v>
                </c:pt>
                <c:pt idx="2778">
                  <c:v>0.55579999999999996</c:v>
                </c:pt>
                <c:pt idx="2779">
                  <c:v>0.55600000000000005</c:v>
                </c:pt>
                <c:pt idx="2780">
                  <c:v>0.55620000000000003</c:v>
                </c:pt>
                <c:pt idx="2781">
                  <c:v>0.55640000000000001</c:v>
                </c:pt>
                <c:pt idx="2782">
                  <c:v>0.55659999999999998</c:v>
                </c:pt>
                <c:pt idx="2783">
                  <c:v>0.55679999999999996</c:v>
                </c:pt>
                <c:pt idx="2784">
                  <c:v>0.55700000000000005</c:v>
                </c:pt>
                <c:pt idx="2785">
                  <c:v>0.55720000000000003</c:v>
                </c:pt>
                <c:pt idx="2786">
                  <c:v>0.55740000000000001</c:v>
                </c:pt>
                <c:pt idx="2787">
                  <c:v>0.55759999999999998</c:v>
                </c:pt>
                <c:pt idx="2788">
                  <c:v>0.55779999999999996</c:v>
                </c:pt>
                <c:pt idx="2789">
                  <c:v>0.55800000000000005</c:v>
                </c:pt>
                <c:pt idx="2790">
                  <c:v>0.55820000000000003</c:v>
                </c:pt>
                <c:pt idx="2791">
                  <c:v>0.55840000000000001</c:v>
                </c:pt>
                <c:pt idx="2792">
                  <c:v>0.55859999999999999</c:v>
                </c:pt>
                <c:pt idx="2793">
                  <c:v>0.55879999999999996</c:v>
                </c:pt>
                <c:pt idx="2794">
                  <c:v>0.55900000000000005</c:v>
                </c:pt>
                <c:pt idx="2795">
                  <c:v>0.55920000000000003</c:v>
                </c:pt>
                <c:pt idx="2796">
                  <c:v>0.55940000000000001</c:v>
                </c:pt>
                <c:pt idx="2797">
                  <c:v>0.55959999999999999</c:v>
                </c:pt>
                <c:pt idx="2798">
                  <c:v>0.55979999999999996</c:v>
                </c:pt>
                <c:pt idx="2799">
                  <c:v>0.56000000000000005</c:v>
                </c:pt>
                <c:pt idx="2800">
                  <c:v>0.56020000000000003</c:v>
                </c:pt>
                <c:pt idx="2801">
                  <c:v>0.56040000000000001</c:v>
                </c:pt>
                <c:pt idx="2802">
                  <c:v>0.56059999999999999</c:v>
                </c:pt>
                <c:pt idx="2803">
                  <c:v>0.56079999999999997</c:v>
                </c:pt>
                <c:pt idx="2804">
                  <c:v>0.56100000000000005</c:v>
                </c:pt>
                <c:pt idx="2805">
                  <c:v>0.56120000000000003</c:v>
                </c:pt>
                <c:pt idx="2806">
                  <c:v>0.56140000000000001</c:v>
                </c:pt>
                <c:pt idx="2807">
                  <c:v>0.56159999999999999</c:v>
                </c:pt>
                <c:pt idx="2808">
                  <c:v>0.56179999999999997</c:v>
                </c:pt>
                <c:pt idx="2809">
                  <c:v>0.56200000000000006</c:v>
                </c:pt>
                <c:pt idx="2810">
                  <c:v>0.56220000000000003</c:v>
                </c:pt>
                <c:pt idx="2811">
                  <c:v>0.56240000000000001</c:v>
                </c:pt>
                <c:pt idx="2812">
                  <c:v>0.56259999999999999</c:v>
                </c:pt>
                <c:pt idx="2813">
                  <c:v>0.56279999999999997</c:v>
                </c:pt>
                <c:pt idx="2814">
                  <c:v>0.56299999999999994</c:v>
                </c:pt>
                <c:pt idx="2815">
                  <c:v>0.56320000000000003</c:v>
                </c:pt>
                <c:pt idx="2816">
                  <c:v>0.56340000000000001</c:v>
                </c:pt>
                <c:pt idx="2817">
                  <c:v>0.56359999999999999</c:v>
                </c:pt>
                <c:pt idx="2818">
                  <c:v>0.56379999999999997</c:v>
                </c:pt>
                <c:pt idx="2819">
                  <c:v>0.56399999999999995</c:v>
                </c:pt>
                <c:pt idx="2820">
                  <c:v>0.56420000000000003</c:v>
                </c:pt>
                <c:pt idx="2821">
                  <c:v>0.56440000000000001</c:v>
                </c:pt>
                <c:pt idx="2822">
                  <c:v>0.56459999999999999</c:v>
                </c:pt>
                <c:pt idx="2823">
                  <c:v>0.56479999999999997</c:v>
                </c:pt>
                <c:pt idx="2824">
                  <c:v>0.56499999999999995</c:v>
                </c:pt>
                <c:pt idx="2825">
                  <c:v>0.56520000000000004</c:v>
                </c:pt>
                <c:pt idx="2826">
                  <c:v>0.56540000000000001</c:v>
                </c:pt>
                <c:pt idx="2827">
                  <c:v>0.56559999999999999</c:v>
                </c:pt>
                <c:pt idx="2828">
                  <c:v>0.56579999999999997</c:v>
                </c:pt>
                <c:pt idx="2829">
                  <c:v>0.56599999999999995</c:v>
                </c:pt>
                <c:pt idx="2830">
                  <c:v>0.56620000000000004</c:v>
                </c:pt>
                <c:pt idx="2831">
                  <c:v>0.56640000000000001</c:v>
                </c:pt>
                <c:pt idx="2832">
                  <c:v>0.56659999999999999</c:v>
                </c:pt>
                <c:pt idx="2833">
                  <c:v>0.56679999999999997</c:v>
                </c:pt>
                <c:pt idx="2834">
                  <c:v>0.56699999999999995</c:v>
                </c:pt>
                <c:pt idx="2835">
                  <c:v>0.56720000000000004</c:v>
                </c:pt>
                <c:pt idx="2836">
                  <c:v>0.56740000000000002</c:v>
                </c:pt>
                <c:pt idx="2837">
                  <c:v>0.56759999999999999</c:v>
                </c:pt>
                <c:pt idx="2838">
                  <c:v>0.56779999999999997</c:v>
                </c:pt>
                <c:pt idx="2839">
                  <c:v>0.56799999999999995</c:v>
                </c:pt>
                <c:pt idx="2840">
                  <c:v>0.56820000000000004</c:v>
                </c:pt>
                <c:pt idx="2841">
                  <c:v>0.56840000000000002</c:v>
                </c:pt>
                <c:pt idx="2842">
                  <c:v>0.56859999999999999</c:v>
                </c:pt>
                <c:pt idx="2843">
                  <c:v>0.56879999999999997</c:v>
                </c:pt>
                <c:pt idx="2844">
                  <c:v>0.56899999999999995</c:v>
                </c:pt>
                <c:pt idx="2845">
                  <c:v>0.56920000000000004</c:v>
                </c:pt>
                <c:pt idx="2846">
                  <c:v>0.56940000000000002</c:v>
                </c:pt>
                <c:pt idx="2847">
                  <c:v>0.5696</c:v>
                </c:pt>
                <c:pt idx="2848">
                  <c:v>0.56979999999999997</c:v>
                </c:pt>
                <c:pt idx="2849">
                  <c:v>0.56999999999999995</c:v>
                </c:pt>
                <c:pt idx="2850">
                  <c:v>0.57020000000000004</c:v>
                </c:pt>
                <c:pt idx="2851">
                  <c:v>0.57040000000000002</c:v>
                </c:pt>
                <c:pt idx="2852">
                  <c:v>0.5706</c:v>
                </c:pt>
                <c:pt idx="2853">
                  <c:v>0.57079999999999997</c:v>
                </c:pt>
                <c:pt idx="2854">
                  <c:v>0.57099999999999995</c:v>
                </c:pt>
                <c:pt idx="2855">
                  <c:v>0.57120000000000004</c:v>
                </c:pt>
                <c:pt idx="2856">
                  <c:v>0.57140000000000002</c:v>
                </c:pt>
                <c:pt idx="2857">
                  <c:v>0.5716</c:v>
                </c:pt>
                <c:pt idx="2858">
                  <c:v>0.57179999999999997</c:v>
                </c:pt>
                <c:pt idx="2859">
                  <c:v>0.57199999999999995</c:v>
                </c:pt>
                <c:pt idx="2860">
                  <c:v>0.57220000000000004</c:v>
                </c:pt>
                <c:pt idx="2861">
                  <c:v>0.57240000000000002</c:v>
                </c:pt>
                <c:pt idx="2862">
                  <c:v>0.5726</c:v>
                </c:pt>
                <c:pt idx="2863">
                  <c:v>0.57279999999999998</c:v>
                </c:pt>
                <c:pt idx="2864">
                  <c:v>0.57299999999999995</c:v>
                </c:pt>
                <c:pt idx="2865">
                  <c:v>0.57320000000000004</c:v>
                </c:pt>
                <c:pt idx="2866">
                  <c:v>0.57340000000000002</c:v>
                </c:pt>
                <c:pt idx="2867">
                  <c:v>0.5736</c:v>
                </c:pt>
                <c:pt idx="2868">
                  <c:v>0.57379999999999998</c:v>
                </c:pt>
                <c:pt idx="2869">
                  <c:v>0.57399999999999995</c:v>
                </c:pt>
                <c:pt idx="2870">
                  <c:v>0.57420000000000004</c:v>
                </c:pt>
                <c:pt idx="2871">
                  <c:v>0.57440000000000002</c:v>
                </c:pt>
                <c:pt idx="2872">
                  <c:v>0.5746</c:v>
                </c:pt>
                <c:pt idx="2873">
                  <c:v>0.57479999999999998</c:v>
                </c:pt>
                <c:pt idx="2874">
                  <c:v>0.57499999999999996</c:v>
                </c:pt>
                <c:pt idx="2875">
                  <c:v>0.57520000000000004</c:v>
                </c:pt>
                <c:pt idx="2876">
                  <c:v>0.57540000000000002</c:v>
                </c:pt>
                <c:pt idx="2877">
                  <c:v>0.5756</c:v>
                </c:pt>
                <c:pt idx="2878">
                  <c:v>0.57579999999999998</c:v>
                </c:pt>
                <c:pt idx="2879">
                  <c:v>0.57599999999999996</c:v>
                </c:pt>
                <c:pt idx="2880">
                  <c:v>0.57620000000000005</c:v>
                </c:pt>
                <c:pt idx="2881">
                  <c:v>0.57640000000000002</c:v>
                </c:pt>
                <c:pt idx="2882">
                  <c:v>0.5766</c:v>
                </c:pt>
                <c:pt idx="2883">
                  <c:v>0.57679999999999998</c:v>
                </c:pt>
                <c:pt idx="2884">
                  <c:v>0.57699999999999996</c:v>
                </c:pt>
                <c:pt idx="2885">
                  <c:v>0.57720000000000005</c:v>
                </c:pt>
                <c:pt idx="2886">
                  <c:v>0.57740000000000002</c:v>
                </c:pt>
                <c:pt idx="2887">
                  <c:v>0.5776</c:v>
                </c:pt>
                <c:pt idx="2888">
                  <c:v>0.57779999999999998</c:v>
                </c:pt>
                <c:pt idx="2889">
                  <c:v>0.57799999999999996</c:v>
                </c:pt>
                <c:pt idx="2890">
                  <c:v>0.57820000000000005</c:v>
                </c:pt>
                <c:pt idx="2891">
                  <c:v>0.57840000000000003</c:v>
                </c:pt>
                <c:pt idx="2892">
                  <c:v>0.5786</c:v>
                </c:pt>
                <c:pt idx="2893">
                  <c:v>0.57879999999999998</c:v>
                </c:pt>
                <c:pt idx="2894">
                  <c:v>0.57899999999999996</c:v>
                </c:pt>
                <c:pt idx="2895">
                  <c:v>0.57920000000000005</c:v>
                </c:pt>
                <c:pt idx="2896">
                  <c:v>0.57940000000000003</c:v>
                </c:pt>
                <c:pt idx="2897">
                  <c:v>0.5796</c:v>
                </c:pt>
                <c:pt idx="2898">
                  <c:v>0.57979999999999998</c:v>
                </c:pt>
                <c:pt idx="2899">
                  <c:v>0.57999999999999996</c:v>
                </c:pt>
                <c:pt idx="2900">
                  <c:v>0.58020000000000005</c:v>
                </c:pt>
                <c:pt idx="2901">
                  <c:v>0.58040000000000003</c:v>
                </c:pt>
                <c:pt idx="2902">
                  <c:v>0.5806</c:v>
                </c:pt>
                <c:pt idx="2903">
                  <c:v>0.58079999999999998</c:v>
                </c:pt>
                <c:pt idx="2904">
                  <c:v>0.58099999999999996</c:v>
                </c:pt>
                <c:pt idx="2905">
                  <c:v>0.58120000000000005</c:v>
                </c:pt>
                <c:pt idx="2906">
                  <c:v>0.58140000000000003</c:v>
                </c:pt>
                <c:pt idx="2907">
                  <c:v>0.58160000000000001</c:v>
                </c:pt>
                <c:pt idx="2908">
                  <c:v>0.58179999999999998</c:v>
                </c:pt>
                <c:pt idx="2909">
                  <c:v>0.58199999999999996</c:v>
                </c:pt>
                <c:pt idx="2910">
                  <c:v>0.58220000000000005</c:v>
                </c:pt>
                <c:pt idx="2911">
                  <c:v>0.58240000000000003</c:v>
                </c:pt>
                <c:pt idx="2912">
                  <c:v>0.58260000000000001</c:v>
                </c:pt>
                <c:pt idx="2913">
                  <c:v>0.58279999999999998</c:v>
                </c:pt>
                <c:pt idx="2914">
                  <c:v>0.58299999999999996</c:v>
                </c:pt>
                <c:pt idx="2915">
                  <c:v>0.58320000000000005</c:v>
                </c:pt>
                <c:pt idx="2916">
                  <c:v>0.58340000000000003</c:v>
                </c:pt>
                <c:pt idx="2917">
                  <c:v>0.58360000000000001</c:v>
                </c:pt>
                <c:pt idx="2918">
                  <c:v>0.58379999999999999</c:v>
                </c:pt>
                <c:pt idx="2919">
                  <c:v>0.58399999999999996</c:v>
                </c:pt>
                <c:pt idx="2920">
                  <c:v>0.58420000000000005</c:v>
                </c:pt>
                <c:pt idx="2921">
                  <c:v>0.58440000000000003</c:v>
                </c:pt>
                <c:pt idx="2922">
                  <c:v>0.58460000000000001</c:v>
                </c:pt>
                <c:pt idx="2923">
                  <c:v>0.58479999999999999</c:v>
                </c:pt>
                <c:pt idx="2924">
                  <c:v>0.58499999999999996</c:v>
                </c:pt>
                <c:pt idx="2925">
                  <c:v>0.58520000000000005</c:v>
                </c:pt>
                <c:pt idx="2926">
                  <c:v>0.58540000000000003</c:v>
                </c:pt>
                <c:pt idx="2927">
                  <c:v>0.58560000000000001</c:v>
                </c:pt>
                <c:pt idx="2928">
                  <c:v>0.58579999999999999</c:v>
                </c:pt>
                <c:pt idx="2929">
                  <c:v>0.58599999999999997</c:v>
                </c:pt>
                <c:pt idx="2930">
                  <c:v>0.58620000000000005</c:v>
                </c:pt>
                <c:pt idx="2931">
                  <c:v>0.58640000000000003</c:v>
                </c:pt>
                <c:pt idx="2932">
                  <c:v>0.58660000000000001</c:v>
                </c:pt>
                <c:pt idx="2933">
                  <c:v>0.58679999999999999</c:v>
                </c:pt>
                <c:pt idx="2934">
                  <c:v>0.58699999999999997</c:v>
                </c:pt>
                <c:pt idx="2935">
                  <c:v>0.58720000000000006</c:v>
                </c:pt>
                <c:pt idx="2936">
                  <c:v>0.58740000000000003</c:v>
                </c:pt>
                <c:pt idx="2937">
                  <c:v>0.58760000000000001</c:v>
                </c:pt>
                <c:pt idx="2938">
                  <c:v>0.58779999999999999</c:v>
                </c:pt>
                <c:pt idx="2939">
                  <c:v>0.58799999999999997</c:v>
                </c:pt>
                <c:pt idx="2940">
                  <c:v>0.58819999999999995</c:v>
                </c:pt>
                <c:pt idx="2941">
                  <c:v>0.58840000000000003</c:v>
                </c:pt>
                <c:pt idx="2942">
                  <c:v>0.58860000000000001</c:v>
                </c:pt>
                <c:pt idx="2943">
                  <c:v>0.58879999999999999</c:v>
                </c:pt>
                <c:pt idx="2944">
                  <c:v>0.58899999999999997</c:v>
                </c:pt>
                <c:pt idx="2945">
                  <c:v>0.58919999999999995</c:v>
                </c:pt>
                <c:pt idx="2946">
                  <c:v>0.58940000000000003</c:v>
                </c:pt>
                <c:pt idx="2947">
                  <c:v>0.58960000000000001</c:v>
                </c:pt>
                <c:pt idx="2948">
                  <c:v>0.58979999999999999</c:v>
                </c:pt>
                <c:pt idx="2949">
                  <c:v>0.59</c:v>
                </c:pt>
                <c:pt idx="2950">
                  <c:v>0.59019999999999995</c:v>
                </c:pt>
                <c:pt idx="2951">
                  <c:v>0.59040000000000004</c:v>
                </c:pt>
                <c:pt idx="2952">
                  <c:v>0.59060000000000001</c:v>
                </c:pt>
                <c:pt idx="2953">
                  <c:v>0.59079999999999999</c:v>
                </c:pt>
                <c:pt idx="2954">
                  <c:v>0.59099999999999997</c:v>
                </c:pt>
                <c:pt idx="2955">
                  <c:v>0.59119999999999995</c:v>
                </c:pt>
                <c:pt idx="2956">
                  <c:v>0.59140000000000004</c:v>
                </c:pt>
                <c:pt idx="2957">
                  <c:v>0.59160000000000001</c:v>
                </c:pt>
                <c:pt idx="2958">
                  <c:v>0.59179999999999999</c:v>
                </c:pt>
                <c:pt idx="2959">
                  <c:v>0.59199999999999997</c:v>
                </c:pt>
                <c:pt idx="2960">
                  <c:v>0.59219999999999995</c:v>
                </c:pt>
                <c:pt idx="2961">
                  <c:v>0.59240000000000004</c:v>
                </c:pt>
                <c:pt idx="2962">
                  <c:v>0.59260000000000002</c:v>
                </c:pt>
                <c:pt idx="2963">
                  <c:v>0.59279999999999999</c:v>
                </c:pt>
                <c:pt idx="2964">
                  <c:v>0.59299999999999997</c:v>
                </c:pt>
                <c:pt idx="2965">
                  <c:v>0.59319999999999995</c:v>
                </c:pt>
                <c:pt idx="2966">
                  <c:v>0.59340000000000004</c:v>
                </c:pt>
                <c:pt idx="2967">
                  <c:v>0.59360000000000002</c:v>
                </c:pt>
                <c:pt idx="2968">
                  <c:v>0.59379999999999999</c:v>
                </c:pt>
                <c:pt idx="2969">
                  <c:v>0.59399999999999997</c:v>
                </c:pt>
                <c:pt idx="2970">
                  <c:v>0.59419999999999995</c:v>
                </c:pt>
                <c:pt idx="2971">
                  <c:v>0.59440000000000004</c:v>
                </c:pt>
                <c:pt idx="2972">
                  <c:v>0.59460000000000002</c:v>
                </c:pt>
                <c:pt idx="2973">
                  <c:v>0.5948</c:v>
                </c:pt>
                <c:pt idx="2974">
                  <c:v>0.59499999999999997</c:v>
                </c:pt>
                <c:pt idx="2975">
                  <c:v>0.59519999999999995</c:v>
                </c:pt>
                <c:pt idx="2976">
                  <c:v>0.59540000000000004</c:v>
                </c:pt>
                <c:pt idx="2977">
                  <c:v>0.59560000000000002</c:v>
                </c:pt>
                <c:pt idx="2978">
                  <c:v>0.5958</c:v>
                </c:pt>
                <c:pt idx="2979">
                  <c:v>0.59599999999999997</c:v>
                </c:pt>
                <c:pt idx="2980">
                  <c:v>0.59619999999999995</c:v>
                </c:pt>
                <c:pt idx="2981">
                  <c:v>0.59640000000000004</c:v>
                </c:pt>
                <c:pt idx="2982">
                  <c:v>0.59660000000000002</c:v>
                </c:pt>
                <c:pt idx="2983">
                  <c:v>0.5968</c:v>
                </c:pt>
                <c:pt idx="2984">
                  <c:v>0.59699999999999998</c:v>
                </c:pt>
                <c:pt idx="2985">
                  <c:v>0.59719999999999995</c:v>
                </c:pt>
                <c:pt idx="2986">
                  <c:v>0.59740000000000004</c:v>
                </c:pt>
                <c:pt idx="2987">
                  <c:v>0.59760000000000002</c:v>
                </c:pt>
                <c:pt idx="2988">
                  <c:v>0.5978</c:v>
                </c:pt>
                <c:pt idx="2989">
                  <c:v>0.59799999999999998</c:v>
                </c:pt>
                <c:pt idx="2990">
                  <c:v>0.59819999999999995</c:v>
                </c:pt>
                <c:pt idx="2991">
                  <c:v>0.59840000000000004</c:v>
                </c:pt>
                <c:pt idx="2992">
                  <c:v>0.59860000000000002</c:v>
                </c:pt>
                <c:pt idx="2993">
                  <c:v>0.5988</c:v>
                </c:pt>
                <c:pt idx="2994">
                  <c:v>0.59899999999999998</c:v>
                </c:pt>
                <c:pt idx="2995">
                  <c:v>0.59919999999999995</c:v>
                </c:pt>
                <c:pt idx="2996">
                  <c:v>0.59940000000000004</c:v>
                </c:pt>
                <c:pt idx="2997">
                  <c:v>0.59960000000000002</c:v>
                </c:pt>
                <c:pt idx="2998">
                  <c:v>0.5998</c:v>
                </c:pt>
                <c:pt idx="2999">
                  <c:v>0.6</c:v>
                </c:pt>
                <c:pt idx="3000">
                  <c:v>0.60019999999999996</c:v>
                </c:pt>
                <c:pt idx="3001">
                  <c:v>0.60040000000000004</c:v>
                </c:pt>
                <c:pt idx="3002">
                  <c:v>0.60060000000000002</c:v>
                </c:pt>
                <c:pt idx="3003">
                  <c:v>0.6008</c:v>
                </c:pt>
                <c:pt idx="3004">
                  <c:v>0.60099999999999998</c:v>
                </c:pt>
                <c:pt idx="3005">
                  <c:v>0.60119999999999996</c:v>
                </c:pt>
                <c:pt idx="3006">
                  <c:v>0.60140000000000005</c:v>
                </c:pt>
                <c:pt idx="3007">
                  <c:v>0.60160000000000002</c:v>
                </c:pt>
                <c:pt idx="3008">
                  <c:v>0.6018</c:v>
                </c:pt>
                <c:pt idx="3009">
                  <c:v>0.60199999999999998</c:v>
                </c:pt>
                <c:pt idx="3010">
                  <c:v>0.60219999999999996</c:v>
                </c:pt>
                <c:pt idx="3011">
                  <c:v>0.60240000000000005</c:v>
                </c:pt>
                <c:pt idx="3012">
                  <c:v>0.60260000000000002</c:v>
                </c:pt>
                <c:pt idx="3013">
                  <c:v>0.6028</c:v>
                </c:pt>
                <c:pt idx="3014">
                  <c:v>0.60299999999999998</c:v>
                </c:pt>
                <c:pt idx="3015">
                  <c:v>0.60319999999999996</c:v>
                </c:pt>
                <c:pt idx="3016">
                  <c:v>0.60340000000000005</c:v>
                </c:pt>
                <c:pt idx="3017">
                  <c:v>0.60360000000000003</c:v>
                </c:pt>
                <c:pt idx="3018">
                  <c:v>0.6038</c:v>
                </c:pt>
                <c:pt idx="3019">
                  <c:v>0.60399999999999998</c:v>
                </c:pt>
                <c:pt idx="3020">
                  <c:v>0.60419999999999996</c:v>
                </c:pt>
                <c:pt idx="3021">
                  <c:v>0.60440000000000005</c:v>
                </c:pt>
                <c:pt idx="3022">
                  <c:v>0.60460000000000003</c:v>
                </c:pt>
                <c:pt idx="3023">
                  <c:v>0.6048</c:v>
                </c:pt>
                <c:pt idx="3024">
                  <c:v>0.60499999999999998</c:v>
                </c:pt>
                <c:pt idx="3025">
                  <c:v>0.60519999999999996</c:v>
                </c:pt>
                <c:pt idx="3026">
                  <c:v>0.60540000000000005</c:v>
                </c:pt>
                <c:pt idx="3027">
                  <c:v>0.60560000000000003</c:v>
                </c:pt>
                <c:pt idx="3028">
                  <c:v>0.60580000000000001</c:v>
                </c:pt>
                <c:pt idx="3029">
                  <c:v>0.60599999999999998</c:v>
                </c:pt>
                <c:pt idx="3030">
                  <c:v>0.60619999999999996</c:v>
                </c:pt>
                <c:pt idx="3031">
                  <c:v>0.60640000000000005</c:v>
                </c:pt>
                <c:pt idx="3032">
                  <c:v>0.60660000000000003</c:v>
                </c:pt>
                <c:pt idx="3033">
                  <c:v>0.60680000000000001</c:v>
                </c:pt>
                <c:pt idx="3034">
                  <c:v>0.60699999999999998</c:v>
                </c:pt>
                <c:pt idx="3035">
                  <c:v>0.60719999999999996</c:v>
                </c:pt>
                <c:pt idx="3036">
                  <c:v>0.60740000000000005</c:v>
                </c:pt>
                <c:pt idx="3037">
                  <c:v>0.60760000000000003</c:v>
                </c:pt>
                <c:pt idx="3038">
                  <c:v>0.60780000000000001</c:v>
                </c:pt>
                <c:pt idx="3039">
                  <c:v>0.60799999999999998</c:v>
                </c:pt>
                <c:pt idx="3040">
                  <c:v>0.60819999999999996</c:v>
                </c:pt>
                <c:pt idx="3041">
                  <c:v>0.60840000000000005</c:v>
                </c:pt>
                <c:pt idx="3042">
                  <c:v>0.60860000000000003</c:v>
                </c:pt>
                <c:pt idx="3043">
                  <c:v>0.60880000000000001</c:v>
                </c:pt>
                <c:pt idx="3044">
                  <c:v>0.60899999999999999</c:v>
                </c:pt>
                <c:pt idx="3045">
                  <c:v>0.60919999999999996</c:v>
                </c:pt>
                <c:pt idx="3046">
                  <c:v>0.60940000000000005</c:v>
                </c:pt>
                <c:pt idx="3047">
                  <c:v>0.60960000000000003</c:v>
                </c:pt>
                <c:pt idx="3048">
                  <c:v>0.60980000000000001</c:v>
                </c:pt>
                <c:pt idx="3049">
                  <c:v>0.61</c:v>
                </c:pt>
                <c:pt idx="3050">
                  <c:v>0.61019999999999996</c:v>
                </c:pt>
                <c:pt idx="3051">
                  <c:v>0.61040000000000005</c:v>
                </c:pt>
                <c:pt idx="3052">
                  <c:v>0.61060000000000003</c:v>
                </c:pt>
                <c:pt idx="3053">
                  <c:v>0.61080000000000001</c:v>
                </c:pt>
                <c:pt idx="3054">
                  <c:v>0.61099999999999999</c:v>
                </c:pt>
                <c:pt idx="3055">
                  <c:v>0.61119999999999997</c:v>
                </c:pt>
                <c:pt idx="3056">
                  <c:v>0.61140000000000005</c:v>
                </c:pt>
                <c:pt idx="3057">
                  <c:v>0.61160000000000003</c:v>
                </c:pt>
                <c:pt idx="3058">
                  <c:v>0.61180000000000001</c:v>
                </c:pt>
                <c:pt idx="3059">
                  <c:v>0.61199999999999999</c:v>
                </c:pt>
                <c:pt idx="3060">
                  <c:v>0.61219999999999997</c:v>
                </c:pt>
                <c:pt idx="3061">
                  <c:v>0.61240000000000006</c:v>
                </c:pt>
                <c:pt idx="3062">
                  <c:v>0.61260000000000003</c:v>
                </c:pt>
                <c:pt idx="3063">
                  <c:v>0.61280000000000001</c:v>
                </c:pt>
                <c:pt idx="3064">
                  <c:v>0.61299999999999999</c:v>
                </c:pt>
                <c:pt idx="3065">
                  <c:v>0.61319999999999997</c:v>
                </c:pt>
                <c:pt idx="3066">
                  <c:v>0.61339999999999995</c:v>
                </c:pt>
                <c:pt idx="3067">
                  <c:v>0.61360000000000003</c:v>
                </c:pt>
                <c:pt idx="3068">
                  <c:v>0.61380000000000001</c:v>
                </c:pt>
                <c:pt idx="3069">
                  <c:v>0.61399999999999999</c:v>
                </c:pt>
                <c:pt idx="3070">
                  <c:v>0.61419999999999997</c:v>
                </c:pt>
                <c:pt idx="3071">
                  <c:v>0.61439999999999995</c:v>
                </c:pt>
                <c:pt idx="3072">
                  <c:v>0.61460000000000004</c:v>
                </c:pt>
                <c:pt idx="3073">
                  <c:v>0.61480000000000001</c:v>
                </c:pt>
                <c:pt idx="3074">
                  <c:v>0.61499999999999999</c:v>
                </c:pt>
                <c:pt idx="3075">
                  <c:v>0.61519999999999997</c:v>
                </c:pt>
                <c:pt idx="3076">
                  <c:v>0.61539999999999995</c:v>
                </c:pt>
                <c:pt idx="3077">
                  <c:v>0.61560000000000004</c:v>
                </c:pt>
                <c:pt idx="3078">
                  <c:v>0.61580000000000001</c:v>
                </c:pt>
                <c:pt idx="3079">
                  <c:v>0.61599999999999999</c:v>
                </c:pt>
                <c:pt idx="3080">
                  <c:v>0.61619999999999997</c:v>
                </c:pt>
                <c:pt idx="3081">
                  <c:v>0.61639999999999995</c:v>
                </c:pt>
                <c:pt idx="3082">
                  <c:v>0.61660000000000004</c:v>
                </c:pt>
                <c:pt idx="3083">
                  <c:v>0.61680000000000001</c:v>
                </c:pt>
                <c:pt idx="3084">
                  <c:v>0.61699999999999999</c:v>
                </c:pt>
                <c:pt idx="3085">
                  <c:v>0.61719999999999997</c:v>
                </c:pt>
                <c:pt idx="3086">
                  <c:v>0.61739999999999995</c:v>
                </c:pt>
                <c:pt idx="3087">
                  <c:v>0.61760000000000004</c:v>
                </c:pt>
                <c:pt idx="3088">
                  <c:v>0.61780000000000002</c:v>
                </c:pt>
                <c:pt idx="3089">
                  <c:v>0.61799999999999999</c:v>
                </c:pt>
                <c:pt idx="3090">
                  <c:v>0.61819999999999997</c:v>
                </c:pt>
                <c:pt idx="3091">
                  <c:v>0.61839999999999995</c:v>
                </c:pt>
                <c:pt idx="3092">
                  <c:v>0.61860000000000004</c:v>
                </c:pt>
                <c:pt idx="3093">
                  <c:v>0.61880000000000002</c:v>
                </c:pt>
                <c:pt idx="3094">
                  <c:v>0.61899999999999999</c:v>
                </c:pt>
                <c:pt idx="3095">
                  <c:v>0.61919999999999997</c:v>
                </c:pt>
                <c:pt idx="3096">
                  <c:v>0.61939999999999995</c:v>
                </c:pt>
                <c:pt idx="3097">
                  <c:v>0.61960000000000004</c:v>
                </c:pt>
                <c:pt idx="3098">
                  <c:v>0.61980000000000002</c:v>
                </c:pt>
                <c:pt idx="3099">
                  <c:v>0.62</c:v>
                </c:pt>
                <c:pt idx="3100">
                  <c:v>0.62019999999999997</c:v>
                </c:pt>
                <c:pt idx="3101">
                  <c:v>0.62039999999999995</c:v>
                </c:pt>
                <c:pt idx="3102">
                  <c:v>0.62060000000000004</c:v>
                </c:pt>
                <c:pt idx="3103">
                  <c:v>0.62080000000000002</c:v>
                </c:pt>
                <c:pt idx="3104">
                  <c:v>0.621</c:v>
                </c:pt>
                <c:pt idx="3105">
                  <c:v>0.62119999999999997</c:v>
                </c:pt>
                <c:pt idx="3106">
                  <c:v>0.62139999999999995</c:v>
                </c:pt>
                <c:pt idx="3107">
                  <c:v>0.62160000000000004</c:v>
                </c:pt>
                <c:pt idx="3108">
                  <c:v>0.62180000000000002</c:v>
                </c:pt>
                <c:pt idx="3109">
                  <c:v>0.622</c:v>
                </c:pt>
                <c:pt idx="3110">
                  <c:v>0.62219999999999998</c:v>
                </c:pt>
                <c:pt idx="3111">
                  <c:v>0.62239999999999995</c:v>
                </c:pt>
                <c:pt idx="3112">
                  <c:v>0.62260000000000004</c:v>
                </c:pt>
                <c:pt idx="3113">
                  <c:v>0.62280000000000002</c:v>
                </c:pt>
                <c:pt idx="3114">
                  <c:v>0.623</c:v>
                </c:pt>
                <c:pt idx="3115">
                  <c:v>0.62319999999999998</c:v>
                </c:pt>
                <c:pt idx="3116">
                  <c:v>0.62339999999999995</c:v>
                </c:pt>
                <c:pt idx="3117">
                  <c:v>0.62360000000000004</c:v>
                </c:pt>
                <c:pt idx="3118">
                  <c:v>0.62380000000000002</c:v>
                </c:pt>
                <c:pt idx="3119">
                  <c:v>0.624</c:v>
                </c:pt>
                <c:pt idx="3120">
                  <c:v>0.62419999999999998</c:v>
                </c:pt>
                <c:pt idx="3121">
                  <c:v>0.62439999999999996</c:v>
                </c:pt>
                <c:pt idx="3122">
                  <c:v>0.62460000000000004</c:v>
                </c:pt>
                <c:pt idx="3123">
                  <c:v>0.62480000000000002</c:v>
                </c:pt>
                <c:pt idx="3124">
                  <c:v>0.625</c:v>
                </c:pt>
                <c:pt idx="3125">
                  <c:v>0.62519999999999998</c:v>
                </c:pt>
                <c:pt idx="3126">
                  <c:v>0.62539999999999996</c:v>
                </c:pt>
                <c:pt idx="3127">
                  <c:v>0.62560000000000004</c:v>
                </c:pt>
                <c:pt idx="3128">
                  <c:v>0.62580000000000002</c:v>
                </c:pt>
                <c:pt idx="3129">
                  <c:v>0.626</c:v>
                </c:pt>
                <c:pt idx="3130">
                  <c:v>0.62619999999999998</c:v>
                </c:pt>
                <c:pt idx="3131">
                  <c:v>0.62639999999999996</c:v>
                </c:pt>
                <c:pt idx="3132">
                  <c:v>0.62660000000000005</c:v>
                </c:pt>
                <c:pt idx="3133">
                  <c:v>0.62680000000000002</c:v>
                </c:pt>
                <c:pt idx="3134">
                  <c:v>0.627</c:v>
                </c:pt>
                <c:pt idx="3135">
                  <c:v>0.62719999999999998</c:v>
                </c:pt>
                <c:pt idx="3136">
                  <c:v>0.62739999999999996</c:v>
                </c:pt>
                <c:pt idx="3137">
                  <c:v>0.62760000000000005</c:v>
                </c:pt>
                <c:pt idx="3138">
                  <c:v>0.62780000000000002</c:v>
                </c:pt>
                <c:pt idx="3139">
                  <c:v>0.628</c:v>
                </c:pt>
                <c:pt idx="3140">
                  <c:v>0.62819999999999998</c:v>
                </c:pt>
                <c:pt idx="3141">
                  <c:v>0.62839999999999996</c:v>
                </c:pt>
                <c:pt idx="3142">
                  <c:v>0.62860000000000005</c:v>
                </c:pt>
                <c:pt idx="3143">
                  <c:v>0.62880000000000003</c:v>
                </c:pt>
                <c:pt idx="3144">
                  <c:v>0.629</c:v>
                </c:pt>
                <c:pt idx="3145">
                  <c:v>0.62919999999999998</c:v>
                </c:pt>
                <c:pt idx="3146">
                  <c:v>0.62939999999999996</c:v>
                </c:pt>
                <c:pt idx="3147">
                  <c:v>0.62960000000000005</c:v>
                </c:pt>
                <c:pt idx="3148">
                  <c:v>0.62980000000000003</c:v>
                </c:pt>
                <c:pt idx="3149">
                  <c:v>0.63</c:v>
                </c:pt>
                <c:pt idx="3150">
                  <c:v>0.63019999999999998</c:v>
                </c:pt>
                <c:pt idx="3151">
                  <c:v>0.63039999999999996</c:v>
                </c:pt>
                <c:pt idx="3152">
                  <c:v>0.63060000000000005</c:v>
                </c:pt>
                <c:pt idx="3153">
                  <c:v>0.63080000000000003</c:v>
                </c:pt>
                <c:pt idx="3154">
                  <c:v>0.63100000000000001</c:v>
                </c:pt>
                <c:pt idx="3155">
                  <c:v>0.63119999999999998</c:v>
                </c:pt>
                <c:pt idx="3156">
                  <c:v>0.63139999999999996</c:v>
                </c:pt>
                <c:pt idx="3157">
                  <c:v>0.63160000000000005</c:v>
                </c:pt>
                <c:pt idx="3158">
                  <c:v>0.63180000000000003</c:v>
                </c:pt>
                <c:pt idx="3159">
                  <c:v>0.63200000000000001</c:v>
                </c:pt>
                <c:pt idx="3160">
                  <c:v>0.63219999999999998</c:v>
                </c:pt>
                <c:pt idx="3161">
                  <c:v>0.63239999999999996</c:v>
                </c:pt>
                <c:pt idx="3162">
                  <c:v>0.63260000000000005</c:v>
                </c:pt>
                <c:pt idx="3163">
                  <c:v>0.63280000000000003</c:v>
                </c:pt>
                <c:pt idx="3164">
                  <c:v>0.63300000000000001</c:v>
                </c:pt>
                <c:pt idx="3165">
                  <c:v>0.63319999999999999</c:v>
                </c:pt>
                <c:pt idx="3166">
                  <c:v>0.63339999999999996</c:v>
                </c:pt>
                <c:pt idx="3167">
                  <c:v>0.63360000000000005</c:v>
                </c:pt>
                <c:pt idx="3168">
                  <c:v>0.63380000000000003</c:v>
                </c:pt>
                <c:pt idx="3169">
                  <c:v>0.63400000000000001</c:v>
                </c:pt>
                <c:pt idx="3170">
                  <c:v>0.63419999999999999</c:v>
                </c:pt>
                <c:pt idx="3171">
                  <c:v>0.63439999999999996</c:v>
                </c:pt>
                <c:pt idx="3172">
                  <c:v>0.63460000000000005</c:v>
                </c:pt>
                <c:pt idx="3173">
                  <c:v>0.63480000000000003</c:v>
                </c:pt>
                <c:pt idx="3174">
                  <c:v>0.63500000000000001</c:v>
                </c:pt>
                <c:pt idx="3175">
                  <c:v>0.63519999999999999</c:v>
                </c:pt>
                <c:pt idx="3176">
                  <c:v>0.63539999999999996</c:v>
                </c:pt>
                <c:pt idx="3177">
                  <c:v>0.63560000000000005</c:v>
                </c:pt>
                <c:pt idx="3178">
                  <c:v>0.63580000000000003</c:v>
                </c:pt>
                <c:pt idx="3179">
                  <c:v>0.63600000000000001</c:v>
                </c:pt>
                <c:pt idx="3180">
                  <c:v>0.63619999999999999</c:v>
                </c:pt>
                <c:pt idx="3181">
                  <c:v>0.63639999999999997</c:v>
                </c:pt>
                <c:pt idx="3182">
                  <c:v>0.63660000000000005</c:v>
                </c:pt>
                <c:pt idx="3183">
                  <c:v>0.63680000000000003</c:v>
                </c:pt>
                <c:pt idx="3184">
                  <c:v>0.63700000000000001</c:v>
                </c:pt>
                <c:pt idx="3185">
                  <c:v>0.63719999999999999</c:v>
                </c:pt>
                <c:pt idx="3186">
                  <c:v>0.63739999999999997</c:v>
                </c:pt>
                <c:pt idx="3187">
                  <c:v>0.63759999999999994</c:v>
                </c:pt>
                <c:pt idx="3188">
                  <c:v>0.63780000000000003</c:v>
                </c:pt>
                <c:pt idx="3189">
                  <c:v>0.63800000000000001</c:v>
                </c:pt>
                <c:pt idx="3190">
                  <c:v>0.63819999999999999</c:v>
                </c:pt>
                <c:pt idx="3191">
                  <c:v>0.63839999999999997</c:v>
                </c:pt>
                <c:pt idx="3192">
                  <c:v>0.63859999999999995</c:v>
                </c:pt>
                <c:pt idx="3193">
                  <c:v>0.63880000000000003</c:v>
                </c:pt>
                <c:pt idx="3194">
                  <c:v>0.63900000000000001</c:v>
                </c:pt>
                <c:pt idx="3195">
                  <c:v>0.63919999999999999</c:v>
                </c:pt>
                <c:pt idx="3196">
                  <c:v>0.63939999999999997</c:v>
                </c:pt>
                <c:pt idx="3197">
                  <c:v>0.63959999999999995</c:v>
                </c:pt>
                <c:pt idx="3198">
                  <c:v>0.63980000000000004</c:v>
                </c:pt>
                <c:pt idx="3199">
                  <c:v>0.64</c:v>
                </c:pt>
                <c:pt idx="3200">
                  <c:v>0.64019999999999999</c:v>
                </c:pt>
                <c:pt idx="3201">
                  <c:v>0.64039999999999997</c:v>
                </c:pt>
                <c:pt idx="3202">
                  <c:v>0.64059999999999995</c:v>
                </c:pt>
                <c:pt idx="3203">
                  <c:v>0.64080000000000004</c:v>
                </c:pt>
                <c:pt idx="3204">
                  <c:v>0.64100000000000001</c:v>
                </c:pt>
                <c:pt idx="3205">
                  <c:v>0.64119999999999999</c:v>
                </c:pt>
                <c:pt idx="3206">
                  <c:v>0.64139999999999997</c:v>
                </c:pt>
                <c:pt idx="3207">
                  <c:v>0.64159999999999995</c:v>
                </c:pt>
                <c:pt idx="3208">
                  <c:v>0.64180000000000004</c:v>
                </c:pt>
                <c:pt idx="3209">
                  <c:v>0.64200000000000002</c:v>
                </c:pt>
                <c:pt idx="3210">
                  <c:v>0.64219999999999999</c:v>
                </c:pt>
                <c:pt idx="3211">
                  <c:v>0.64239999999999997</c:v>
                </c:pt>
                <c:pt idx="3212">
                  <c:v>0.64259999999999995</c:v>
                </c:pt>
                <c:pt idx="3213">
                  <c:v>0.64280000000000004</c:v>
                </c:pt>
                <c:pt idx="3214">
                  <c:v>0.64300000000000002</c:v>
                </c:pt>
                <c:pt idx="3215">
                  <c:v>0.64319999999999999</c:v>
                </c:pt>
                <c:pt idx="3216">
                  <c:v>0.64339999999999997</c:v>
                </c:pt>
                <c:pt idx="3217">
                  <c:v>0.64359999999999995</c:v>
                </c:pt>
                <c:pt idx="3218">
                  <c:v>0.64380000000000004</c:v>
                </c:pt>
                <c:pt idx="3219">
                  <c:v>0.64400000000000002</c:v>
                </c:pt>
                <c:pt idx="3220">
                  <c:v>0.64419999999999999</c:v>
                </c:pt>
                <c:pt idx="3221">
                  <c:v>0.64439999999999997</c:v>
                </c:pt>
                <c:pt idx="3222">
                  <c:v>0.64459999999999995</c:v>
                </c:pt>
                <c:pt idx="3223">
                  <c:v>0.64480000000000004</c:v>
                </c:pt>
                <c:pt idx="3224">
                  <c:v>0.64500000000000002</c:v>
                </c:pt>
                <c:pt idx="3225">
                  <c:v>0.6452</c:v>
                </c:pt>
                <c:pt idx="3226">
                  <c:v>0.64539999999999997</c:v>
                </c:pt>
                <c:pt idx="3227">
                  <c:v>0.64559999999999995</c:v>
                </c:pt>
                <c:pt idx="3228">
                  <c:v>0.64580000000000004</c:v>
                </c:pt>
                <c:pt idx="3229">
                  <c:v>0.64600000000000002</c:v>
                </c:pt>
                <c:pt idx="3230">
                  <c:v>0.6462</c:v>
                </c:pt>
                <c:pt idx="3231">
                  <c:v>0.64639999999999997</c:v>
                </c:pt>
                <c:pt idx="3232">
                  <c:v>0.64659999999999995</c:v>
                </c:pt>
                <c:pt idx="3233">
                  <c:v>0.64680000000000004</c:v>
                </c:pt>
                <c:pt idx="3234">
                  <c:v>0.64700000000000002</c:v>
                </c:pt>
                <c:pt idx="3235">
                  <c:v>0.6472</c:v>
                </c:pt>
                <c:pt idx="3236">
                  <c:v>0.64739999999999998</c:v>
                </c:pt>
                <c:pt idx="3237">
                  <c:v>0.64759999999999995</c:v>
                </c:pt>
                <c:pt idx="3238">
                  <c:v>0.64780000000000004</c:v>
                </c:pt>
                <c:pt idx="3239">
                  <c:v>0.64800000000000002</c:v>
                </c:pt>
                <c:pt idx="3240">
                  <c:v>0.6482</c:v>
                </c:pt>
                <c:pt idx="3241">
                  <c:v>0.64839999999999998</c:v>
                </c:pt>
                <c:pt idx="3242">
                  <c:v>0.64859999999999995</c:v>
                </c:pt>
                <c:pt idx="3243">
                  <c:v>0.64880000000000004</c:v>
                </c:pt>
                <c:pt idx="3244">
                  <c:v>0.64900000000000002</c:v>
                </c:pt>
                <c:pt idx="3245">
                  <c:v>0.6492</c:v>
                </c:pt>
                <c:pt idx="3246">
                  <c:v>0.64939999999999998</c:v>
                </c:pt>
                <c:pt idx="3247">
                  <c:v>0.64959999999999996</c:v>
                </c:pt>
                <c:pt idx="3248">
                  <c:v>0.64980000000000004</c:v>
                </c:pt>
                <c:pt idx="3249">
                  <c:v>0.65</c:v>
                </c:pt>
                <c:pt idx="3250">
                  <c:v>0.6502</c:v>
                </c:pt>
                <c:pt idx="3251">
                  <c:v>0.65039999999999998</c:v>
                </c:pt>
                <c:pt idx="3252">
                  <c:v>0.65059999999999996</c:v>
                </c:pt>
                <c:pt idx="3253">
                  <c:v>0.65080000000000005</c:v>
                </c:pt>
                <c:pt idx="3254">
                  <c:v>0.65100000000000002</c:v>
                </c:pt>
                <c:pt idx="3255">
                  <c:v>0.6512</c:v>
                </c:pt>
                <c:pt idx="3256">
                  <c:v>0.65139999999999998</c:v>
                </c:pt>
                <c:pt idx="3257">
                  <c:v>0.65159999999999996</c:v>
                </c:pt>
                <c:pt idx="3258">
                  <c:v>0.65180000000000005</c:v>
                </c:pt>
                <c:pt idx="3259">
                  <c:v>0.65200000000000002</c:v>
                </c:pt>
                <c:pt idx="3260">
                  <c:v>0.6522</c:v>
                </c:pt>
                <c:pt idx="3261">
                  <c:v>0.65239999999999998</c:v>
                </c:pt>
                <c:pt idx="3262">
                  <c:v>0.65259999999999996</c:v>
                </c:pt>
                <c:pt idx="3263">
                  <c:v>0.65280000000000005</c:v>
                </c:pt>
                <c:pt idx="3264">
                  <c:v>0.65300000000000002</c:v>
                </c:pt>
                <c:pt idx="3265">
                  <c:v>0.6532</c:v>
                </c:pt>
                <c:pt idx="3266">
                  <c:v>0.65339999999999998</c:v>
                </c:pt>
                <c:pt idx="3267">
                  <c:v>0.65359999999999996</c:v>
                </c:pt>
                <c:pt idx="3268">
                  <c:v>0.65380000000000005</c:v>
                </c:pt>
                <c:pt idx="3269">
                  <c:v>0.65400000000000003</c:v>
                </c:pt>
                <c:pt idx="3270">
                  <c:v>0.6542</c:v>
                </c:pt>
                <c:pt idx="3271">
                  <c:v>0.65439999999999998</c:v>
                </c:pt>
                <c:pt idx="3272">
                  <c:v>0.65459999999999996</c:v>
                </c:pt>
                <c:pt idx="3273">
                  <c:v>0.65480000000000005</c:v>
                </c:pt>
                <c:pt idx="3274">
                  <c:v>0.65500000000000003</c:v>
                </c:pt>
                <c:pt idx="3275">
                  <c:v>0.6552</c:v>
                </c:pt>
                <c:pt idx="3276">
                  <c:v>0.65539999999999998</c:v>
                </c:pt>
                <c:pt idx="3277">
                  <c:v>0.65559999999999996</c:v>
                </c:pt>
                <c:pt idx="3278">
                  <c:v>0.65580000000000005</c:v>
                </c:pt>
                <c:pt idx="3279">
                  <c:v>0.65600000000000003</c:v>
                </c:pt>
                <c:pt idx="3280">
                  <c:v>0.65620000000000001</c:v>
                </c:pt>
                <c:pt idx="3281">
                  <c:v>0.65639999999999998</c:v>
                </c:pt>
                <c:pt idx="3282">
                  <c:v>0.65659999999999996</c:v>
                </c:pt>
                <c:pt idx="3283">
                  <c:v>0.65680000000000005</c:v>
                </c:pt>
                <c:pt idx="3284">
                  <c:v>0.65700000000000003</c:v>
                </c:pt>
                <c:pt idx="3285">
                  <c:v>0.65720000000000001</c:v>
                </c:pt>
                <c:pt idx="3286">
                  <c:v>0.65739999999999998</c:v>
                </c:pt>
                <c:pt idx="3287">
                  <c:v>0.65759999999999996</c:v>
                </c:pt>
                <c:pt idx="3288">
                  <c:v>0.65780000000000005</c:v>
                </c:pt>
                <c:pt idx="3289">
                  <c:v>0.65800000000000003</c:v>
                </c:pt>
                <c:pt idx="3290">
                  <c:v>0.65820000000000001</c:v>
                </c:pt>
                <c:pt idx="3291">
                  <c:v>0.65839999999999999</c:v>
                </c:pt>
                <c:pt idx="3292">
                  <c:v>0.65859999999999996</c:v>
                </c:pt>
                <c:pt idx="3293">
                  <c:v>0.65880000000000005</c:v>
                </c:pt>
                <c:pt idx="3294">
                  <c:v>0.65900000000000003</c:v>
                </c:pt>
                <c:pt idx="3295">
                  <c:v>0.65920000000000001</c:v>
                </c:pt>
                <c:pt idx="3296">
                  <c:v>0.65939999999999999</c:v>
                </c:pt>
                <c:pt idx="3297">
                  <c:v>0.65959999999999996</c:v>
                </c:pt>
                <c:pt idx="3298">
                  <c:v>0.65980000000000005</c:v>
                </c:pt>
                <c:pt idx="3299">
                  <c:v>0.66</c:v>
                </c:pt>
                <c:pt idx="3300">
                  <c:v>0.66020000000000001</c:v>
                </c:pt>
                <c:pt idx="3301">
                  <c:v>0.66039999999999999</c:v>
                </c:pt>
                <c:pt idx="3302">
                  <c:v>0.66059999999999997</c:v>
                </c:pt>
                <c:pt idx="3303">
                  <c:v>0.66080000000000005</c:v>
                </c:pt>
                <c:pt idx="3304">
                  <c:v>0.66100000000000003</c:v>
                </c:pt>
                <c:pt idx="3305">
                  <c:v>0.66120000000000001</c:v>
                </c:pt>
                <c:pt idx="3306">
                  <c:v>0.66139999999999999</c:v>
                </c:pt>
                <c:pt idx="3307">
                  <c:v>0.66159999999999997</c:v>
                </c:pt>
                <c:pt idx="3308">
                  <c:v>0.66180000000000005</c:v>
                </c:pt>
                <c:pt idx="3309">
                  <c:v>0.66200000000000003</c:v>
                </c:pt>
                <c:pt idx="3310">
                  <c:v>0.66220000000000001</c:v>
                </c:pt>
                <c:pt idx="3311">
                  <c:v>0.66239999999999999</c:v>
                </c:pt>
                <c:pt idx="3312">
                  <c:v>0.66259999999999997</c:v>
                </c:pt>
                <c:pt idx="3313">
                  <c:v>0.66279999999999994</c:v>
                </c:pt>
                <c:pt idx="3314">
                  <c:v>0.66300000000000003</c:v>
                </c:pt>
                <c:pt idx="3315">
                  <c:v>0.66320000000000001</c:v>
                </c:pt>
                <c:pt idx="3316">
                  <c:v>0.66339999999999999</c:v>
                </c:pt>
                <c:pt idx="3317">
                  <c:v>0.66359999999999997</c:v>
                </c:pt>
                <c:pt idx="3318">
                  <c:v>0.66379999999999995</c:v>
                </c:pt>
                <c:pt idx="3319">
                  <c:v>0.66400000000000003</c:v>
                </c:pt>
                <c:pt idx="3320">
                  <c:v>0.66420000000000001</c:v>
                </c:pt>
                <c:pt idx="3321">
                  <c:v>0.66439999999999999</c:v>
                </c:pt>
                <c:pt idx="3322">
                  <c:v>0.66459999999999997</c:v>
                </c:pt>
                <c:pt idx="3323">
                  <c:v>0.66479999999999995</c:v>
                </c:pt>
                <c:pt idx="3324">
                  <c:v>0.66500000000000004</c:v>
                </c:pt>
                <c:pt idx="3325">
                  <c:v>0.66520000000000001</c:v>
                </c:pt>
                <c:pt idx="3326">
                  <c:v>0.66539999999999999</c:v>
                </c:pt>
                <c:pt idx="3327">
                  <c:v>0.66559999999999997</c:v>
                </c:pt>
                <c:pt idx="3328">
                  <c:v>0.66579999999999995</c:v>
                </c:pt>
                <c:pt idx="3329">
                  <c:v>0.66600000000000004</c:v>
                </c:pt>
                <c:pt idx="3330">
                  <c:v>0.66620000000000001</c:v>
                </c:pt>
                <c:pt idx="3331">
                  <c:v>0.66639999999999999</c:v>
                </c:pt>
                <c:pt idx="3332">
                  <c:v>0.66659999999999997</c:v>
                </c:pt>
                <c:pt idx="3333">
                  <c:v>0.66679999999999995</c:v>
                </c:pt>
                <c:pt idx="3334">
                  <c:v>0.66700000000000004</c:v>
                </c:pt>
                <c:pt idx="3335">
                  <c:v>0.66720000000000002</c:v>
                </c:pt>
                <c:pt idx="3336">
                  <c:v>0.66739999999999999</c:v>
                </c:pt>
                <c:pt idx="3337">
                  <c:v>0.66759999999999997</c:v>
                </c:pt>
                <c:pt idx="3338">
                  <c:v>0.66779999999999995</c:v>
                </c:pt>
                <c:pt idx="3339">
                  <c:v>0.66800000000000004</c:v>
                </c:pt>
                <c:pt idx="3340">
                  <c:v>0.66820000000000002</c:v>
                </c:pt>
                <c:pt idx="3341">
                  <c:v>0.66839999999999999</c:v>
                </c:pt>
                <c:pt idx="3342">
                  <c:v>0.66859999999999997</c:v>
                </c:pt>
                <c:pt idx="3343">
                  <c:v>0.66879999999999995</c:v>
                </c:pt>
                <c:pt idx="3344">
                  <c:v>0.66900000000000004</c:v>
                </c:pt>
                <c:pt idx="3345">
                  <c:v>0.66920000000000002</c:v>
                </c:pt>
                <c:pt idx="3346">
                  <c:v>0.6694</c:v>
                </c:pt>
                <c:pt idx="3347">
                  <c:v>0.66959999999999997</c:v>
                </c:pt>
                <c:pt idx="3348">
                  <c:v>0.66979999999999995</c:v>
                </c:pt>
                <c:pt idx="3349">
                  <c:v>0.67</c:v>
                </c:pt>
                <c:pt idx="3350">
                  <c:v>0.67020000000000002</c:v>
                </c:pt>
                <c:pt idx="3351">
                  <c:v>0.6704</c:v>
                </c:pt>
                <c:pt idx="3352">
                  <c:v>0.67059999999999997</c:v>
                </c:pt>
                <c:pt idx="3353">
                  <c:v>0.67079999999999995</c:v>
                </c:pt>
                <c:pt idx="3354">
                  <c:v>0.67100000000000004</c:v>
                </c:pt>
                <c:pt idx="3355">
                  <c:v>0.67120000000000002</c:v>
                </c:pt>
                <c:pt idx="3356">
                  <c:v>0.6714</c:v>
                </c:pt>
                <c:pt idx="3357">
                  <c:v>0.67159999999999997</c:v>
                </c:pt>
                <c:pt idx="3358">
                  <c:v>0.67179999999999995</c:v>
                </c:pt>
                <c:pt idx="3359">
                  <c:v>0.67200000000000004</c:v>
                </c:pt>
                <c:pt idx="3360">
                  <c:v>0.67220000000000002</c:v>
                </c:pt>
                <c:pt idx="3361">
                  <c:v>0.6724</c:v>
                </c:pt>
                <c:pt idx="3362">
                  <c:v>0.67259999999999998</c:v>
                </c:pt>
                <c:pt idx="3363">
                  <c:v>0.67279999999999995</c:v>
                </c:pt>
                <c:pt idx="3364">
                  <c:v>0.67300000000000004</c:v>
                </c:pt>
                <c:pt idx="3365">
                  <c:v>0.67320000000000002</c:v>
                </c:pt>
                <c:pt idx="3366">
                  <c:v>0.6734</c:v>
                </c:pt>
                <c:pt idx="3367">
                  <c:v>0.67359999999999998</c:v>
                </c:pt>
                <c:pt idx="3368">
                  <c:v>0.67379999999999995</c:v>
                </c:pt>
                <c:pt idx="3369">
                  <c:v>0.67400000000000004</c:v>
                </c:pt>
                <c:pt idx="3370">
                  <c:v>0.67420000000000002</c:v>
                </c:pt>
                <c:pt idx="3371">
                  <c:v>0.6744</c:v>
                </c:pt>
                <c:pt idx="3372">
                  <c:v>0.67459999999999998</c:v>
                </c:pt>
                <c:pt idx="3373">
                  <c:v>0.67479999999999996</c:v>
                </c:pt>
                <c:pt idx="3374">
                  <c:v>0.67500000000000004</c:v>
                </c:pt>
                <c:pt idx="3375">
                  <c:v>0.67520000000000002</c:v>
                </c:pt>
                <c:pt idx="3376">
                  <c:v>0.6754</c:v>
                </c:pt>
                <c:pt idx="3377">
                  <c:v>0.67559999999999998</c:v>
                </c:pt>
                <c:pt idx="3378">
                  <c:v>0.67579999999999996</c:v>
                </c:pt>
                <c:pt idx="3379">
                  <c:v>0.67600000000000005</c:v>
                </c:pt>
                <c:pt idx="3380">
                  <c:v>0.67620000000000002</c:v>
                </c:pt>
                <c:pt idx="3381">
                  <c:v>0.6764</c:v>
                </c:pt>
                <c:pt idx="3382">
                  <c:v>0.67659999999999998</c:v>
                </c:pt>
                <c:pt idx="3383">
                  <c:v>0.67679999999999996</c:v>
                </c:pt>
                <c:pt idx="3384">
                  <c:v>0.67700000000000005</c:v>
                </c:pt>
                <c:pt idx="3385">
                  <c:v>0.67720000000000002</c:v>
                </c:pt>
                <c:pt idx="3386">
                  <c:v>0.6774</c:v>
                </c:pt>
                <c:pt idx="3387">
                  <c:v>0.67759999999999998</c:v>
                </c:pt>
                <c:pt idx="3388">
                  <c:v>0.67779999999999996</c:v>
                </c:pt>
                <c:pt idx="3389">
                  <c:v>0.67800000000000005</c:v>
                </c:pt>
                <c:pt idx="3390">
                  <c:v>0.67820000000000003</c:v>
                </c:pt>
                <c:pt idx="3391">
                  <c:v>0.6784</c:v>
                </c:pt>
                <c:pt idx="3392">
                  <c:v>0.67859999999999998</c:v>
                </c:pt>
                <c:pt idx="3393">
                  <c:v>0.67879999999999996</c:v>
                </c:pt>
                <c:pt idx="3394">
                  <c:v>0.67900000000000005</c:v>
                </c:pt>
                <c:pt idx="3395">
                  <c:v>0.67920000000000003</c:v>
                </c:pt>
                <c:pt idx="3396">
                  <c:v>0.6794</c:v>
                </c:pt>
                <c:pt idx="3397">
                  <c:v>0.67959999999999998</c:v>
                </c:pt>
                <c:pt idx="3398">
                  <c:v>0.67979999999999996</c:v>
                </c:pt>
                <c:pt idx="3399">
                  <c:v>0.68</c:v>
                </c:pt>
                <c:pt idx="3400">
                  <c:v>0.68020000000000003</c:v>
                </c:pt>
                <c:pt idx="3401">
                  <c:v>0.6804</c:v>
                </c:pt>
                <c:pt idx="3402">
                  <c:v>0.68059999999999998</c:v>
                </c:pt>
                <c:pt idx="3403">
                  <c:v>0.68079999999999996</c:v>
                </c:pt>
                <c:pt idx="3404">
                  <c:v>0.68100000000000005</c:v>
                </c:pt>
                <c:pt idx="3405">
                  <c:v>0.68120000000000003</c:v>
                </c:pt>
                <c:pt idx="3406">
                  <c:v>0.68140000000000001</c:v>
                </c:pt>
                <c:pt idx="3407">
                  <c:v>0.68159999999999998</c:v>
                </c:pt>
                <c:pt idx="3408">
                  <c:v>0.68179999999999996</c:v>
                </c:pt>
                <c:pt idx="3409">
                  <c:v>0.68200000000000005</c:v>
                </c:pt>
                <c:pt idx="3410">
                  <c:v>0.68220000000000003</c:v>
                </c:pt>
                <c:pt idx="3411">
                  <c:v>0.68240000000000001</c:v>
                </c:pt>
                <c:pt idx="3412">
                  <c:v>0.68259999999999998</c:v>
                </c:pt>
                <c:pt idx="3413">
                  <c:v>0.68279999999999996</c:v>
                </c:pt>
                <c:pt idx="3414">
                  <c:v>0.68300000000000005</c:v>
                </c:pt>
                <c:pt idx="3415">
                  <c:v>0.68320000000000003</c:v>
                </c:pt>
                <c:pt idx="3416">
                  <c:v>0.68340000000000001</c:v>
                </c:pt>
                <c:pt idx="3417">
                  <c:v>0.68359999999999999</c:v>
                </c:pt>
                <c:pt idx="3418">
                  <c:v>0.68379999999999996</c:v>
                </c:pt>
                <c:pt idx="3419">
                  <c:v>0.68400000000000005</c:v>
                </c:pt>
                <c:pt idx="3420">
                  <c:v>0.68420000000000003</c:v>
                </c:pt>
                <c:pt idx="3421">
                  <c:v>0.68440000000000001</c:v>
                </c:pt>
                <c:pt idx="3422">
                  <c:v>0.68459999999999999</c:v>
                </c:pt>
                <c:pt idx="3423">
                  <c:v>0.68479999999999996</c:v>
                </c:pt>
                <c:pt idx="3424">
                  <c:v>0.68500000000000005</c:v>
                </c:pt>
                <c:pt idx="3425">
                  <c:v>0.68520000000000003</c:v>
                </c:pt>
                <c:pt idx="3426">
                  <c:v>0.68540000000000001</c:v>
                </c:pt>
                <c:pt idx="3427">
                  <c:v>0.68559999999999999</c:v>
                </c:pt>
                <c:pt idx="3428">
                  <c:v>0.68579999999999997</c:v>
                </c:pt>
                <c:pt idx="3429">
                  <c:v>0.68600000000000005</c:v>
                </c:pt>
                <c:pt idx="3430">
                  <c:v>0.68620000000000003</c:v>
                </c:pt>
                <c:pt idx="3431">
                  <c:v>0.68640000000000001</c:v>
                </c:pt>
                <c:pt idx="3432">
                  <c:v>0.68659999999999999</c:v>
                </c:pt>
                <c:pt idx="3433">
                  <c:v>0.68679999999999997</c:v>
                </c:pt>
                <c:pt idx="3434">
                  <c:v>0.68700000000000006</c:v>
                </c:pt>
                <c:pt idx="3435">
                  <c:v>0.68720000000000003</c:v>
                </c:pt>
                <c:pt idx="3436">
                  <c:v>0.68740000000000001</c:v>
                </c:pt>
                <c:pt idx="3437">
                  <c:v>0.68759999999999999</c:v>
                </c:pt>
                <c:pt idx="3438">
                  <c:v>0.68779999999999997</c:v>
                </c:pt>
                <c:pt idx="3439">
                  <c:v>0.68799999999999994</c:v>
                </c:pt>
                <c:pt idx="3440">
                  <c:v>0.68820000000000003</c:v>
                </c:pt>
                <c:pt idx="3441">
                  <c:v>0.68840000000000001</c:v>
                </c:pt>
                <c:pt idx="3442">
                  <c:v>0.68859999999999999</c:v>
                </c:pt>
                <c:pt idx="3443">
                  <c:v>0.68879999999999997</c:v>
                </c:pt>
                <c:pt idx="3444">
                  <c:v>0.68899999999999995</c:v>
                </c:pt>
                <c:pt idx="3445">
                  <c:v>0.68920000000000003</c:v>
                </c:pt>
                <c:pt idx="3446">
                  <c:v>0.68940000000000001</c:v>
                </c:pt>
                <c:pt idx="3447">
                  <c:v>0.68959999999999999</c:v>
                </c:pt>
                <c:pt idx="3448">
                  <c:v>0.68979999999999997</c:v>
                </c:pt>
                <c:pt idx="3449">
                  <c:v>0.69</c:v>
                </c:pt>
                <c:pt idx="3450">
                  <c:v>0.69020000000000004</c:v>
                </c:pt>
                <c:pt idx="3451">
                  <c:v>0.69040000000000001</c:v>
                </c:pt>
                <c:pt idx="3452">
                  <c:v>0.69059999999999999</c:v>
                </c:pt>
                <c:pt idx="3453">
                  <c:v>0.69079999999999997</c:v>
                </c:pt>
                <c:pt idx="3454">
                  <c:v>0.69099999999999995</c:v>
                </c:pt>
                <c:pt idx="3455">
                  <c:v>0.69120000000000004</c:v>
                </c:pt>
                <c:pt idx="3456">
                  <c:v>0.69140000000000001</c:v>
                </c:pt>
                <c:pt idx="3457">
                  <c:v>0.69159999999999999</c:v>
                </c:pt>
                <c:pt idx="3458">
                  <c:v>0.69179999999999997</c:v>
                </c:pt>
                <c:pt idx="3459">
                  <c:v>0.69199999999999995</c:v>
                </c:pt>
                <c:pt idx="3460">
                  <c:v>0.69220000000000004</c:v>
                </c:pt>
                <c:pt idx="3461">
                  <c:v>0.69240000000000002</c:v>
                </c:pt>
                <c:pt idx="3462">
                  <c:v>0.69259999999999999</c:v>
                </c:pt>
                <c:pt idx="3463">
                  <c:v>0.69279999999999997</c:v>
                </c:pt>
                <c:pt idx="3464">
                  <c:v>0.69299999999999995</c:v>
                </c:pt>
                <c:pt idx="3465">
                  <c:v>0.69320000000000004</c:v>
                </c:pt>
                <c:pt idx="3466">
                  <c:v>0.69340000000000002</c:v>
                </c:pt>
                <c:pt idx="3467">
                  <c:v>0.69359999999999999</c:v>
                </c:pt>
                <c:pt idx="3468">
                  <c:v>0.69379999999999997</c:v>
                </c:pt>
                <c:pt idx="3469">
                  <c:v>0.69399999999999995</c:v>
                </c:pt>
                <c:pt idx="3470">
                  <c:v>0.69420000000000004</c:v>
                </c:pt>
                <c:pt idx="3471">
                  <c:v>0.69440000000000002</c:v>
                </c:pt>
                <c:pt idx="3472">
                  <c:v>0.6946</c:v>
                </c:pt>
                <c:pt idx="3473">
                  <c:v>0.69479999999999997</c:v>
                </c:pt>
                <c:pt idx="3474">
                  <c:v>0.69499999999999995</c:v>
                </c:pt>
                <c:pt idx="3475">
                  <c:v>0.69520000000000004</c:v>
                </c:pt>
                <c:pt idx="3476">
                  <c:v>0.69540000000000002</c:v>
                </c:pt>
                <c:pt idx="3477">
                  <c:v>0.6956</c:v>
                </c:pt>
                <c:pt idx="3478">
                  <c:v>0.69579999999999997</c:v>
                </c:pt>
                <c:pt idx="3479">
                  <c:v>0.69599999999999995</c:v>
                </c:pt>
                <c:pt idx="3480">
                  <c:v>0.69620000000000004</c:v>
                </c:pt>
                <c:pt idx="3481">
                  <c:v>0.69640000000000002</c:v>
                </c:pt>
                <c:pt idx="3482">
                  <c:v>0.6966</c:v>
                </c:pt>
                <c:pt idx="3483">
                  <c:v>0.69679999999999997</c:v>
                </c:pt>
                <c:pt idx="3484">
                  <c:v>0.69699999999999995</c:v>
                </c:pt>
                <c:pt idx="3485">
                  <c:v>0.69720000000000004</c:v>
                </c:pt>
                <c:pt idx="3486">
                  <c:v>0.69740000000000002</c:v>
                </c:pt>
                <c:pt idx="3487">
                  <c:v>0.6976</c:v>
                </c:pt>
                <c:pt idx="3488">
                  <c:v>0.69779999999999998</c:v>
                </c:pt>
                <c:pt idx="3489">
                  <c:v>0.69799999999999995</c:v>
                </c:pt>
                <c:pt idx="3490">
                  <c:v>0.69820000000000004</c:v>
                </c:pt>
                <c:pt idx="3491">
                  <c:v>0.69840000000000002</c:v>
                </c:pt>
                <c:pt idx="3492">
                  <c:v>0.6986</c:v>
                </c:pt>
                <c:pt idx="3493">
                  <c:v>0.69879999999999998</c:v>
                </c:pt>
                <c:pt idx="3494">
                  <c:v>0.69899999999999995</c:v>
                </c:pt>
                <c:pt idx="3495">
                  <c:v>0.69920000000000004</c:v>
                </c:pt>
                <c:pt idx="3496">
                  <c:v>0.69940000000000002</c:v>
                </c:pt>
                <c:pt idx="3497">
                  <c:v>0.6996</c:v>
                </c:pt>
                <c:pt idx="3498">
                  <c:v>0.69979999999999998</c:v>
                </c:pt>
                <c:pt idx="3499">
                  <c:v>0.7</c:v>
                </c:pt>
                <c:pt idx="3500">
                  <c:v>0.70020000000000004</c:v>
                </c:pt>
                <c:pt idx="3501">
                  <c:v>0.70040000000000002</c:v>
                </c:pt>
                <c:pt idx="3502">
                  <c:v>0.7006</c:v>
                </c:pt>
                <c:pt idx="3503">
                  <c:v>0.70079999999999998</c:v>
                </c:pt>
                <c:pt idx="3504">
                  <c:v>0.70099999999999996</c:v>
                </c:pt>
                <c:pt idx="3505">
                  <c:v>0.70120000000000005</c:v>
                </c:pt>
                <c:pt idx="3506">
                  <c:v>0.70140000000000002</c:v>
                </c:pt>
                <c:pt idx="3507">
                  <c:v>0.7016</c:v>
                </c:pt>
                <c:pt idx="3508">
                  <c:v>0.70179999999999998</c:v>
                </c:pt>
                <c:pt idx="3509">
                  <c:v>0.70199999999999996</c:v>
                </c:pt>
                <c:pt idx="3510">
                  <c:v>0.70220000000000005</c:v>
                </c:pt>
                <c:pt idx="3511">
                  <c:v>0.70240000000000002</c:v>
                </c:pt>
                <c:pt idx="3512">
                  <c:v>0.7026</c:v>
                </c:pt>
                <c:pt idx="3513">
                  <c:v>0.70279999999999998</c:v>
                </c:pt>
                <c:pt idx="3514">
                  <c:v>0.70299999999999996</c:v>
                </c:pt>
                <c:pt idx="3515">
                  <c:v>0.70320000000000005</c:v>
                </c:pt>
                <c:pt idx="3516">
                  <c:v>0.70340000000000003</c:v>
                </c:pt>
                <c:pt idx="3517">
                  <c:v>0.7036</c:v>
                </c:pt>
                <c:pt idx="3518">
                  <c:v>0.70379999999999998</c:v>
                </c:pt>
                <c:pt idx="3519">
                  <c:v>0.70399999999999996</c:v>
                </c:pt>
                <c:pt idx="3520">
                  <c:v>0.70420000000000005</c:v>
                </c:pt>
                <c:pt idx="3521">
                  <c:v>0.70440000000000003</c:v>
                </c:pt>
                <c:pt idx="3522">
                  <c:v>0.7046</c:v>
                </c:pt>
                <c:pt idx="3523">
                  <c:v>0.70479999999999998</c:v>
                </c:pt>
                <c:pt idx="3524">
                  <c:v>0.70499999999999996</c:v>
                </c:pt>
                <c:pt idx="3525">
                  <c:v>0.70520000000000005</c:v>
                </c:pt>
                <c:pt idx="3526">
                  <c:v>0.70540000000000003</c:v>
                </c:pt>
                <c:pt idx="3527">
                  <c:v>0.7056</c:v>
                </c:pt>
                <c:pt idx="3528">
                  <c:v>0.70579999999999998</c:v>
                </c:pt>
                <c:pt idx="3529">
                  <c:v>0.70599999999999996</c:v>
                </c:pt>
                <c:pt idx="3530">
                  <c:v>0.70620000000000005</c:v>
                </c:pt>
                <c:pt idx="3531">
                  <c:v>0.70640000000000003</c:v>
                </c:pt>
                <c:pt idx="3532">
                  <c:v>0.70660000000000001</c:v>
                </c:pt>
                <c:pt idx="3533">
                  <c:v>0.70679999999999998</c:v>
                </c:pt>
                <c:pt idx="3534">
                  <c:v>0.70699999999999996</c:v>
                </c:pt>
                <c:pt idx="3535">
                  <c:v>0.70720000000000005</c:v>
                </c:pt>
                <c:pt idx="3536">
                  <c:v>0.70740000000000003</c:v>
                </c:pt>
                <c:pt idx="3537">
                  <c:v>0.70760000000000001</c:v>
                </c:pt>
                <c:pt idx="3538">
                  <c:v>0.70779999999999998</c:v>
                </c:pt>
                <c:pt idx="3539">
                  <c:v>0.70799999999999996</c:v>
                </c:pt>
                <c:pt idx="3540">
                  <c:v>0.70820000000000005</c:v>
                </c:pt>
                <c:pt idx="3541">
                  <c:v>0.70840000000000003</c:v>
                </c:pt>
                <c:pt idx="3542">
                  <c:v>0.70860000000000001</c:v>
                </c:pt>
                <c:pt idx="3543">
                  <c:v>0.70879999999999999</c:v>
                </c:pt>
                <c:pt idx="3544">
                  <c:v>0.70899999999999996</c:v>
                </c:pt>
                <c:pt idx="3545">
                  <c:v>0.70920000000000005</c:v>
                </c:pt>
                <c:pt idx="3546">
                  <c:v>0.70940000000000003</c:v>
                </c:pt>
                <c:pt idx="3547">
                  <c:v>0.70960000000000001</c:v>
                </c:pt>
                <c:pt idx="3548">
                  <c:v>0.70979999999999999</c:v>
                </c:pt>
                <c:pt idx="3549">
                  <c:v>0.71</c:v>
                </c:pt>
                <c:pt idx="3550">
                  <c:v>0.71020000000000005</c:v>
                </c:pt>
                <c:pt idx="3551">
                  <c:v>0.71040000000000003</c:v>
                </c:pt>
                <c:pt idx="3552">
                  <c:v>0.71060000000000001</c:v>
                </c:pt>
                <c:pt idx="3553">
                  <c:v>0.71079999999999999</c:v>
                </c:pt>
                <c:pt idx="3554">
                  <c:v>0.71099999999999997</c:v>
                </c:pt>
                <c:pt idx="3555">
                  <c:v>0.71120000000000005</c:v>
                </c:pt>
                <c:pt idx="3556">
                  <c:v>0.71140000000000003</c:v>
                </c:pt>
                <c:pt idx="3557">
                  <c:v>0.71160000000000001</c:v>
                </c:pt>
                <c:pt idx="3558">
                  <c:v>0.71179999999999999</c:v>
                </c:pt>
                <c:pt idx="3559">
                  <c:v>0.71199999999999997</c:v>
                </c:pt>
                <c:pt idx="3560">
                  <c:v>0.71220000000000006</c:v>
                </c:pt>
                <c:pt idx="3561">
                  <c:v>0.71240000000000003</c:v>
                </c:pt>
                <c:pt idx="3562">
                  <c:v>0.71260000000000001</c:v>
                </c:pt>
                <c:pt idx="3563">
                  <c:v>0.71279999999999999</c:v>
                </c:pt>
                <c:pt idx="3564">
                  <c:v>0.71299999999999997</c:v>
                </c:pt>
                <c:pt idx="3565">
                  <c:v>0.71319999999999995</c:v>
                </c:pt>
                <c:pt idx="3566">
                  <c:v>0.71340000000000003</c:v>
                </c:pt>
                <c:pt idx="3567">
                  <c:v>0.71360000000000001</c:v>
                </c:pt>
                <c:pt idx="3568">
                  <c:v>0.71379999999999999</c:v>
                </c:pt>
                <c:pt idx="3569">
                  <c:v>0.71399999999999997</c:v>
                </c:pt>
                <c:pt idx="3570">
                  <c:v>0.71419999999999995</c:v>
                </c:pt>
                <c:pt idx="3571">
                  <c:v>0.71440000000000003</c:v>
                </c:pt>
                <c:pt idx="3572">
                  <c:v>0.71460000000000001</c:v>
                </c:pt>
                <c:pt idx="3573">
                  <c:v>0.71479999999999999</c:v>
                </c:pt>
                <c:pt idx="3574">
                  <c:v>0.71499999999999997</c:v>
                </c:pt>
                <c:pt idx="3575">
                  <c:v>0.71519999999999995</c:v>
                </c:pt>
                <c:pt idx="3576">
                  <c:v>0.71540000000000004</c:v>
                </c:pt>
                <c:pt idx="3577">
                  <c:v>0.71560000000000001</c:v>
                </c:pt>
                <c:pt idx="3578">
                  <c:v>0.71579999999999999</c:v>
                </c:pt>
                <c:pt idx="3579">
                  <c:v>0.71599999999999997</c:v>
                </c:pt>
                <c:pt idx="3580">
                  <c:v>0.71619999999999995</c:v>
                </c:pt>
                <c:pt idx="3581">
                  <c:v>0.71640000000000004</c:v>
                </c:pt>
                <c:pt idx="3582">
                  <c:v>0.71660000000000001</c:v>
                </c:pt>
                <c:pt idx="3583">
                  <c:v>0.71679999999999999</c:v>
                </c:pt>
                <c:pt idx="3584">
                  <c:v>0.71699999999999997</c:v>
                </c:pt>
                <c:pt idx="3585">
                  <c:v>0.71719999999999995</c:v>
                </c:pt>
                <c:pt idx="3586">
                  <c:v>0.71740000000000004</c:v>
                </c:pt>
                <c:pt idx="3587">
                  <c:v>0.71760000000000002</c:v>
                </c:pt>
                <c:pt idx="3588">
                  <c:v>0.71779999999999999</c:v>
                </c:pt>
                <c:pt idx="3589">
                  <c:v>0.71799999999999997</c:v>
                </c:pt>
                <c:pt idx="3590">
                  <c:v>0.71819999999999995</c:v>
                </c:pt>
                <c:pt idx="3591">
                  <c:v>0.71840000000000004</c:v>
                </c:pt>
                <c:pt idx="3592">
                  <c:v>0.71860000000000002</c:v>
                </c:pt>
                <c:pt idx="3593">
                  <c:v>0.71879999999999999</c:v>
                </c:pt>
                <c:pt idx="3594">
                  <c:v>0.71899999999999997</c:v>
                </c:pt>
                <c:pt idx="3595">
                  <c:v>0.71919999999999995</c:v>
                </c:pt>
                <c:pt idx="3596">
                  <c:v>0.71940000000000004</c:v>
                </c:pt>
                <c:pt idx="3597">
                  <c:v>0.71960000000000002</c:v>
                </c:pt>
                <c:pt idx="3598">
                  <c:v>0.7198</c:v>
                </c:pt>
                <c:pt idx="3599">
                  <c:v>0.72</c:v>
                </c:pt>
                <c:pt idx="3600">
                  <c:v>0.72019999999999995</c:v>
                </c:pt>
                <c:pt idx="3601">
                  <c:v>0.72040000000000004</c:v>
                </c:pt>
                <c:pt idx="3602">
                  <c:v>0.72060000000000002</c:v>
                </c:pt>
                <c:pt idx="3603">
                  <c:v>0.7208</c:v>
                </c:pt>
                <c:pt idx="3604">
                  <c:v>0.72099999999999997</c:v>
                </c:pt>
                <c:pt idx="3605">
                  <c:v>0.72119999999999995</c:v>
                </c:pt>
                <c:pt idx="3606">
                  <c:v>0.72140000000000004</c:v>
                </c:pt>
                <c:pt idx="3607">
                  <c:v>0.72160000000000002</c:v>
                </c:pt>
                <c:pt idx="3608">
                  <c:v>0.7218</c:v>
                </c:pt>
                <c:pt idx="3609">
                  <c:v>0.72199999999999998</c:v>
                </c:pt>
                <c:pt idx="3610">
                  <c:v>0.72219999999999995</c:v>
                </c:pt>
                <c:pt idx="3611">
                  <c:v>0.72240000000000004</c:v>
                </c:pt>
                <c:pt idx="3612">
                  <c:v>0.72260000000000002</c:v>
                </c:pt>
                <c:pt idx="3613">
                  <c:v>0.7228</c:v>
                </c:pt>
                <c:pt idx="3614">
                  <c:v>0.72299999999999998</c:v>
                </c:pt>
                <c:pt idx="3615">
                  <c:v>0.72319999999999995</c:v>
                </c:pt>
                <c:pt idx="3616">
                  <c:v>0.72340000000000004</c:v>
                </c:pt>
                <c:pt idx="3617">
                  <c:v>0.72360000000000002</c:v>
                </c:pt>
                <c:pt idx="3618">
                  <c:v>0.7238</c:v>
                </c:pt>
                <c:pt idx="3619">
                  <c:v>0.72399999999999998</c:v>
                </c:pt>
                <c:pt idx="3620">
                  <c:v>0.72419999999999995</c:v>
                </c:pt>
                <c:pt idx="3621">
                  <c:v>0.72440000000000004</c:v>
                </c:pt>
                <c:pt idx="3622">
                  <c:v>0.72460000000000002</c:v>
                </c:pt>
                <c:pt idx="3623">
                  <c:v>0.7248</c:v>
                </c:pt>
                <c:pt idx="3624">
                  <c:v>0.72499999999999998</c:v>
                </c:pt>
                <c:pt idx="3625">
                  <c:v>0.72519999999999996</c:v>
                </c:pt>
                <c:pt idx="3626">
                  <c:v>0.72540000000000004</c:v>
                </c:pt>
                <c:pt idx="3627">
                  <c:v>0.72560000000000002</c:v>
                </c:pt>
                <c:pt idx="3628">
                  <c:v>0.7258</c:v>
                </c:pt>
                <c:pt idx="3629">
                  <c:v>0.72599999999999998</c:v>
                </c:pt>
                <c:pt idx="3630">
                  <c:v>0.72619999999999996</c:v>
                </c:pt>
                <c:pt idx="3631">
                  <c:v>0.72640000000000005</c:v>
                </c:pt>
                <c:pt idx="3632">
                  <c:v>0.72660000000000002</c:v>
                </c:pt>
                <c:pt idx="3633">
                  <c:v>0.7268</c:v>
                </c:pt>
                <c:pt idx="3634">
                  <c:v>0.72699999999999998</c:v>
                </c:pt>
                <c:pt idx="3635">
                  <c:v>0.72719999999999996</c:v>
                </c:pt>
                <c:pt idx="3636">
                  <c:v>0.72740000000000005</c:v>
                </c:pt>
                <c:pt idx="3637">
                  <c:v>0.72760000000000002</c:v>
                </c:pt>
                <c:pt idx="3638">
                  <c:v>0.7278</c:v>
                </c:pt>
                <c:pt idx="3639">
                  <c:v>0.72799999999999998</c:v>
                </c:pt>
                <c:pt idx="3640">
                  <c:v>0.72819999999999996</c:v>
                </c:pt>
                <c:pt idx="3641">
                  <c:v>0.72840000000000005</c:v>
                </c:pt>
                <c:pt idx="3642">
                  <c:v>0.72860000000000003</c:v>
                </c:pt>
                <c:pt idx="3643">
                  <c:v>0.7288</c:v>
                </c:pt>
                <c:pt idx="3644">
                  <c:v>0.72899999999999998</c:v>
                </c:pt>
                <c:pt idx="3645">
                  <c:v>0.72919999999999996</c:v>
                </c:pt>
                <c:pt idx="3646">
                  <c:v>0.72940000000000005</c:v>
                </c:pt>
                <c:pt idx="3647">
                  <c:v>0.72960000000000003</c:v>
                </c:pt>
                <c:pt idx="3648">
                  <c:v>0.7298</c:v>
                </c:pt>
                <c:pt idx="3649">
                  <c:v>0.73</c:v>
                </c:pt>
                <c:pt idx="3650">
                  <c:v>0.73019999999999996</c:v>
                </c:pt>
                <c:pt idx="3651">
                  <c:v>0.73040000000000005</c:v>
                </c:pt>
                <c:pt idx="3652">
                  <c:v>0.73060000000000003</c:v>
                </c:pt>
                <c:pt idx="3653">
                  <c:v>0.73080000000000001</c:v>
                </c:pt>
                <c:pt idx="3654">
                  <c:v>0.73099999999999998</c:v>
                </c:pt>
                <c:pt idx="3655">
                  <c:v>0.73119999999999996</c:v>
                </c:pt>
                <c:pt idx="3656">
                  <c:v>0.73140000000000005</c:v>
                </c:pt>
                <c:pt idx="3657">
                  <c:v>0.73160000000000003</c:v>
                </c:pt>
                <c:pt idx="3658">
                  <c:v>0.73180000000000001</c:v>
                </c:pt>
                <c:pt idx="3659">
                  <c:v>0.73199999999999998</c:v>
                </c:pt>
                <c:pt idx="3660">
                  <c:v>0.73219999999999996</c:v>
                </c:pt>
                <c:pt idx="3661">
                  <c:v>0.73240000000000005</c:v>
                </c:pt>
                <c:pt idx="3662">
                  <c:v>0.73260000000000003</c:v>
                </c:pt>
                <c:pt idx="3663">
                  <c:v>0.73280000000000001</c:v>
                </c:pt>
                <c:pt idx="3664">
                  <c:v>0.73299999999999998</c:v>
                </c:pt>
                <c:pt idx="3665">
                  <c:v>0.73319999999999996</c:v>
                </c:pt>
                <c:pt idx="3666">
                  <c:v>0.73340000000000005</c:v>
                </c:pt>
                <c:pt idx="3667">
                  <c:v>0.73360000000000003</c:v>
                </c:pt>
                <c:pt idx="3668">
                  <c:v>0.73380000000000001</c:v>
                </c:pt>
                <c:pt idx="3669">
                  <c:v>0.73399999999999999</c:v>
                </c:pt>
                <c:pt idx="3670">
                  <c:v>0.73419999999999996</c:v>
                </c:pt>
                <c:pt idx="3671">
                  <c:v>0.73440000000000005</c:v>
                </c:pt>
                <c:pt idx="3672">
                  <c:v>0.73460000000000003</c:v>
                </c:pt>
                <c:pt idx="3673">
                  <c:v>0.73480000000000001</c:v>
                </c:pt>
                <c:pt idx="3674">
                  <c:v>0.73499999999999999</c:v>
                </c:pt>
                <c:pt idx="3675">
                  <c:v>0.73519999999999996</c:v>
                </c:pt>
                <c:pt idx="3676">
                  <c:v>0.73540000000000005</c:v>
                </c:pt>
                <c:pt idx="3677">
                  <c:v>0.73560000000000003</c:v>
                </c:pt>
                <c:pt idx="3678">
                  <c:v>0.73580000000000001</c:v>
                </c:pt>
                <c:pt idx="3679">
                  <c:v>0.73599999999999999</c:v>
                </c:pt>
                <c:pt idx="3680">
                  <c:v>0.73619999999999997</c:v>
                </c:pt>
                <c:pt idx="3681">
                  <c:v>0.73640000000000005</c:v>
                </c:pt>
                <c:pt idx="3682">
                  <c:v>0.73660000000000003</c:v>
                </c:pt>
                <c:pt idx="3683">
                  <c:v>0.73680000000000001</c:v>
                </c:pt>
                <c:pt idx="3684">
                  <c:v>0.73699999999999999</c:v>
                </c:pt>
                <c:pt idx="3685">
                  <c:v>0.73719999999999997</c:v>
                </c:pt>
                <c:pt idx="3686">
                  <c:v>0.73740000000000006</c:v>
                </c:pt>
                <c:pt idx="3687">
                  <c:v>0.73760000000000003</c:v>
                </c:pt>
                <c:pt idx="3688">
                  <c:v>0.73780000000000001</c:v>
                </c:pt>
                <c:pt idx="3689">
                  <c:v>0.73799999999999999</c:v>
                </c:pt>
                <c:pt idx="3690">
                  <c:v>0.73819999999999997</c:v>
                </c:pt>
                <c:pt idx="3691">
                  <c:v>0.73839999999999995</c:v>
                </c:pt>
                <c:pt idx="3692">
                  <c:v>0.73860000000000003</c:v>
                </c:pt>
                <c:pt idx="3693">
                  <c:v>0.73880000000000001</c:v>
                </c:pt>
                <c:pt idx="3694">
                  <c:v>0.73899999999999999</c:v>
                </c:pt>
                <c:pt idx="3695">
                  <c:v>0.73919999999999997</c:v>
                </c:pt>
                <c:pt idx="3696">
                  <c:v>0.73939999999999995</c:v>
                </c:pt>
                <c:pt idx="3697">
                  <c:v>0.73960000000000004</c:v>
                </c:pt>
                <c:pt idx="3698">
                  <c:v>0.73980000000000001</c:v>
                </c:pt>
                <c:pt idx="3699">
                  <c:v>0.74</c:v>
                </c:pt>
                <c:pt idx="3700">
                  <c:v>0.74019999999999997</c:v>
                </c:pt>
                <c:pt idx="3701">
                  <c:v>0.74039999999999995</c:v>
                </c:pt>
                <c:pt idx="3702">
                  <c:v>0.74060000000000004</c:v>
                </c:pt>
                <c:pt idx="3703">
                  <c:v>0.74080000000000001</c:v>
                </c:pt>
                <c:pt idx="3704">
                  <c:v>0.74099999999999999</c:v>
                </c:pt>
                <c:pt idx="3705">
                  <c:v>0.74119999999999997</c:v>
                </c:pt>
                <c:pt idx="3706">
                  <c:v>0.74139999999999995</c:v>
                </c:pt>
                <c:pt idx="3707">
                  <c:v>0.74160000000000004</c:v>
                </c:pt>
                <c:pt idx="3708">
                  <c:v>0.74180000000000001</c:v>
                </c:pt>
                <c:pt idx="3709">
                  <c:v>0.74199999999999999</c:v>
                </c:pt>
                <c:pt idx="3710">
                  <c:v>0.74219999999999997</c:v>
                </c:pt>
                <c:pt idx="3711">
                  <c:v>0.74239999999999995</c:v>
                </c:pt>
                <c:pt idx="3712">
                  <c:v>0.74260000000000004</c:v>
                </c:pt>
                <c:pt idx="3713">
                  <c:v>0.74280000000000002</c:v>
                </c:pt>
                <c:pt idx="3714">
                  <c:v>0.74299999999999999</c:v>
                </c:pt>
                <c:pt idx="3715">
                  <c:v>0.74319999999999997</c:v>
                </c:pt>
                <c:pt idx="3716">
                  <c:v>0.74339999999999995</c:v>
                </c:pt>
                <c:pt idx="3717">
                  <c:v>0.74360000000000004</c:v>
                </c:pt>
                <c:pt idx="3718">
                  <c:v>0.74380000000000002</c:v>
                </c:pt>
                <c:pt idx="3719">
                  <c:v>0.74399999999999999</c:v>
                </c:pt>
                <c:pt idx="3720">
                  <c:v>0.74419999999999997</c:v>
                </c:pt>
                <c:pt idx="3721">
                  <c:v>0.74439999999999995</c:v>
                </c:pt>
                <c:pt idx="3722">
                  <c:v>0.74460000000000004</c:v>
                </c:pt>
                <c:pt idx="3723">
                  <c:v>0.74480000000000002</c:v>
                </c:pt>
                <c:pt idx="3724">
                  <c:v>0.745</c:v>
                </c:pt>
                <c:pt idx="3725">
                  <c:v>0.74519999999999997</c:v>
                </c:pt>
                <c:pt idx="3726">
                  <c:v>0.74539999999999995</c:v>
                </c:pt>
                <c:pt idx="3727">
                  <c:v>0.74560000000000004</c:v>
                </c:pt>
                <c:pt idx="3728">
                  <c:v>0.74580000000000002</c:v>
                </c:pt>
                <c:pt idx="3729">
                  <c:v>0.746</c:v>
                </c:pt>
                <c:pt idx="3730">
                  <c:v>0.74619999999999997</c:v>
                </c:pt>
                <c:pt idx="3731">
                  <c:v>0.74639999999999995</c:v>
                </c:pt>
                <c:pt idx="3732">
                  <c:v>0.74660000000000004</c:v>
                </c:pt>
                <c:pt idx="3733">
                  <c:v>0.74680000000000002</c:v>
                </c:pt>
                <c:pt idx="3734">
                  <c:v>0.747</c:v>
                </c:pt>
                <c:pt idx="3735">
                  <c:v>0.74719999999999998</c:v>
                </c:pt>
                <c:pt idx="3736">
                  <c:v>0.74739999999999995</c:v>
                </c:pt>
                <c:pt idx="3737">
                  <c:v>0.74760000000000004</c:v>
                </c:pt>
                <c:pt idx="3738">
                  <c:v>0.74780000000000002</c:v>
                </c:pt>
                <c:pt idx="3739">
                  <c:v>0.748</c:v>
                </c:pt>
                <c:pt idx="3740">
                  <c:v>0.74819999999999998</c:v>
                </c:pt>
                <c:pt idx="3741">
                  <c:v>0.74839999999999995</c:v>
                </c:pt>
                <c:pt idx="3742">
                  <c:v>0.74860000000000004</c:v>
                </c:pt>
                <c:pt idx="3743">
                  <c:v>0.74880000000000002</c:v>
                </c:pt>
                <c:pt idx="3744">
                  <c:v>0.749</c:v>
                </c:pt>
                <c:pt idx="3745">
                  <c:v>0.74919999999999998</c:v>
                </c:pt>
                <c:pt idx="3746">
                  <c:v>0.74939999999999996</c:v>
                </c:pt>
                <c:pt idx="3747">
                  <c:v>0.74960000000000004</c:v>
                </c:pt>
                <c:pt idx="3748">
                  <c:v>0.74980000000000002</c:v>
                </c:pt>
                <c:pt idx="3749">
                  <c:v>0.75</c:v>
                </c:pt>
                <c:pt idx="3750">
                  <c:v>0.75019999999999998</c:v>
                </c:pt>
                <c:pt idx="3751">
                  <c:v>0.75039999999999996</c:v>
                </c:pt>
                <c:pt idx="3752">
                  <c:v>0.75060000000000004</c:v>
                </c:pt>
                <c:pt idx="3753">
                  <c:v>0.75080000000000002</c:v>
                </c:pt>
                <c:pt idx="3754">
                  <c:v>0.751</c:v>
                </c:pt>
                <c:pt idx="3755">
                  <c:v>0.75119999999999998</c:v>
                </c:pt>
                <c:pt idx="3756">
                  <c:v>0.75139999999999996</c:v>
                </c:pt>
                <c:pt idx="3757">
                  <c:v>0.75160000000000005</c:v>
                </c:pt>
                <c:pt idx="3758">
                  <c:v>0.75180000000000002</c:v>
                </c:pt>
                <c:pt idx="3759">
                  <c:v>0.752</c:v>
                </c:pt>
                <c:pt idx="3760">
                  <c:v>0.75219999999999998</c:v>
                </c:pt>
                <c:pt idx="3761">
                  <c:v>0.75239999999999996</c:v>
                </c:pt>
                <c:pt idx="3762">
                  <c:v>0.75260000000000005</c:v>
                </c:pt>
                <c:pt idx="3763">
                  <c:v>0.75280000000000002</c:v>
                </c:pt>
                <c:pt idx="3764">
                  <c:v>0.753</c:v>
                </c:pt>
                <c:pt idx="3765">
                  <c:v>0.75319999999999998</c:v>
                </c:pt>
                <c:pt idx="3766">
                  <c:v>0.75339999999999996</c:v>
                </c:pt>
                <c:pt idx="3767">
                  <c:v>0.75360000000000005</c:v>
                </c:pt>
                <c:pt idx="3768">
                  <c:v>0.75380000000000003</c:v>
                </c:pt>
                <c:pt idx="3769">
                  <c:v>0.754</c:v>
                </c:pt>
                <c:pt idx="3770">
                  <c:v>0.75419999999999998</c:v>
                </c:pt>
                <c:pt idx="3771">
                  <c:v>0.75439999999999996</c:v>
                </c:pt>
                <c:pt idx="3772">
                  <c:v>0.75460000000000005</c:v>
                </c:pt>
                <c:pt idx="3773">
                  <c:v>0.75480000000000003</c:v>
                </c:pt>
                <c:pt idx="3774">
                  <c:v>0.755</c:v>
                </c:pt>
                <c:pt idx="3775">
                  <c:v>0.75519999999999998</c:v>
                </c:pt>
                <c:pt idx="3776">
                  <c:v>0.75539999999999996</c:v>
                </c:pt>
                <c:pt idx="3777">
                  <c:v>0.75560000000000005</c:v>
                </c:pt>
                <c:pt idx="3778">
                  <c:v>0.75580000000000003</c:v>
                </c:pt>
                <c:pt idx="3779">
                  <c:v>0.75600000000000001</c:v>
                </c:pt>
                <c:pt idx="3780">
                  <c:v>0.75619999999999998</c:v>
                </c:pt>
                <c:pt idx="3781">
                  <c:v>0.75639999999999996</c:v>
                </c:pt>
                <c:pt idx="3782">
                  <c:v>0.75660000000000005</c:v>
                </c:pt>
                <c:pt idx="3783">
                  <c:v>0.75680000000000003</c:v>
                </c:pt>
                <c:pt idx="3784">
                  <c:v>0.75700000000000001</c:v>
                </c:pt>
                <c:pt idx="3785">
                  <c:v>0.75719999999999998</c:v>
                </c:pt>
                <c:pt idx="3786">
                  <c:v>0.75739999999999996</c:v>
                </c:pt>
                <c:pt idx="3787">
                  <c:v>0.75760000000000005</c:v>
                </c:pt>
                <c:pt idx="3788">
                  <c:v>0.75780000000000003</c:v>
                </c:pt>
                <c:pt idx="3789">
                  <c:v>0.75800000000000001</c:v>
                </c:pt>
                <c:pt idx="3790">
                  <c:v>0.75819999999999999</c:v>
                </c:pt>
                <c:pt idx="3791">
                  <c:v>0.75839999999999996</c:v>
                </c:pt>
                <c:pt idx="3792">
                  <c:v>0.75860000000000005</c:v>
                </c:pt>
                <c:pt idx="3793">
                  <c:v>0.75880000000000003</c:v>
                </c:pt>
                <c:pt idx="3794">
                  <c:v>0.75900000000000001</c:v>
                </c:pt>
                <c:pt idx="3795">
                  <c:v>0.75919999999999999</c:v>
                </c:pt>
                <c:pt idx="3796">
                  <c:v>0.75939999999999996</c:v>
                </c:pt>
                <c:pt idx="3797">
                  <c:v>0.75960000000000005</c:v>
                </c:pt>
                <c:pt idx="3798">
                  <c:v>0.75980000000000003</c:v>
                </c:pt>
                <c:pt idx="3799">
                  <c:v>0.76</c:v>
                </c:pt>
                <c:pt idx="3800">
                  <c:v>0.76019999999999999</c:v>
                </c:pt>
                <c:pt idx="3801">
                  <c:v>0.76039999999999996</c:v>
                </c:pt>
                <c:pt idx="3802">
                  <c:v>0.76060000000000005</c:v>
                </c:pt>
                <c:pt idx="3803">
                  <c:v>0.76080000000000003</c:v>
                </c:pt>
                <c:pt idx="3804">
                  <c:v>0.76100000000000001</c:v>
                </c:pt>
                <c:pt idx="3805">
                  <c:v>0.76119999999999999</c:v>
                </c:pt>
                <c:pt idx="3806">
                  <c:v>0.76139999999999997</c:v>
                </c:pt>
                <c:pt idx="3807">
                  <c:v>0.76160000000000005</c:v>
                </c:pt>
                <c:pt idx="3808">
                  <c:v>0.76180000000000003</c:v>
                </c:pt>
                <c:pt idx="3809">
                  <c:v>0.76200000000000001</c:v>
                </c:pt>
                <c:pt idx="3810">
                  <c:v>0.76219999999999999</c:v>
                </c:pt>
                <c:pt idx="3811">
                  <c:v>0.76239999999999997</c:v>
                </c:pt>
                <c:pt idx="3812">
                  <c:v>0.76259999999999994</c:v>
                </c:pt>
                <c:pt idx="3813">
                  <c:v>0.76280000000000003</c:v>
                </c:pt>
                <c:pt idx="3814">
                  <c:v>0.76300000000000001</c:v>
                </c:pt>
                <c:pt idx="3815">
                  <c:v>0.76319999999999999</c:v>
                </c:pt>
                <c:pt idx="3816">
                  <c:v>0.76339999999999997</c:v>
                </c:pt>
                <c:pt idx="3817">
                  <c:v>0.76359999999999995</c:v>
                </c:pt>
                <c:pt idx="3818">
                  <c:v>0.76380000000000003</c:v>
                </c:pt>
                <c:pt idx="3819">
                  <c:v>0.76400000000000001</c:v>
                </c:pt>
                <c:pt idx="3820">
                  <c:v>0.76419999999999999</c:v>
                </c:pt>
                <c:pt idx="3821">
                  <c:v>0.76439999999999997</c:v>
                </c:pt>
                <c:pt idx="3822">
                  <c:v>0.76459999999999995</c:v>
                </c:pt>
                <c:pt idx="3823">
                  <c:v>0.76480000000000004</c:v>
                </c:pt>
                <c:pt idx="3824">
                  <c:v>0.76500000000000001</c:v>
                </c:pt>
                <c:pt idx="3825">
                  <c:v>0.76519999999999999</c:v>
                </c:pt>
                <c:pt idx="3826">
                  <c:v>0.76539999999999997</c:v>
                </c:pt>
                <c:pt idx="3827">
                  <c:v>0.76559999999999995</c:v>
                </c:pt>
                <c:pt idx="3828">
                  <c:v>0.76580000000000004</c:v>
                </c:pt>
                <c:pt idx="3829">
                  <c:v>0.76600000000000001</c:v>
                </c:pt>
                <c:pt idx="3830">
                  <c:v>0.76619999999999999</c:v>
                </c:pt>
                <c:pt idx="3831">
                  <c:v>0.76639999999999997</c:v>
                </c:pt>
                <c:pt idx="3832">
                  <c:v>0.76659999999999995</c:v>
                </c:pt>
                <c:pt idx="3833">
                  <c:v>0.76680000000000004</c:v>
                </c:pt>
                <c:pt idx="3834">
                  <c:v>0.76700000000000002</c:v>
                </c:pt>
                <c:pt idx="3835">
                  <c:v>0.76719999999999999</c:v>
                </c:pt>
                <c:pt idx="3836">
                  <c:v>0.76739999999999997</c:v>
                </c:pt>
                <c:pt idx="3837">
                  <c:v>0.76759999999999995</c:v>
                </c:pt>
                <c:pt idx="3838">
                  <c:v>0.76780000000000004</c:v>
                </c:pt>
                <c:pt idx="3839">
                  <c:v>0.76800000000000002</c:v>
                </c:pt>
                <c:pt idx="3840">
                  <c:v>0.76819999999999999</c:v>
                </c:pt>
                <c:pt idx="3841">
                  <c:v>0.76839999999999997</c:v>
                </c:pt>
                <c:pt idx="3842">
                  <c:v>0.76859999999999995</c:v>
                </c:pt>
                <c:pt idx="3843">
                  <c:v>0.76880000000000004</c:v>
                </c:pt>
                <c:pt idx="3844">
                  <c:v>0.76900000000000002</c:v>
                </c:pt>
                <c:pt idx="3845">
                  <c:v>0.76919999999999999</c:v>
                </c:pt>
                <c:pt idx="3846">
                  <c:v>0.76939999999999997</c:v>
                </c:pt>
                <c:pt idx="3847">
                  <c:v>0.76959999999999995</c:v>
                </c:pt>
                <c:pt idx="3848">
                  <c:v>0.76980000000000004</c:v>
                </c:pt>
                <c:pt idx="3849">
                  <c:v>0.77</c:v>
                </c:pt>
                <c:pt idx="3850">
                  <c:v>0.7702</c:v>
                </c:pt>
                <c:pt idx="3851">
                  <c:v>0.77039999999999997</c:v>
                </c:pt>
                <c:pt idx="3852">
                  <c:v>0.77059999999999995</c:v>
                </c:pt>
                <c:pt idx="3853">
                  <c:v>0.77080000000000004</c:v>
                </c:pt>
                <c:pt idx="3854">
                  <c:v>0.77100000000000002</c:v>
                </c:pt>
                <c:pt idx="3855">
                  <c:v>0.7712</c:v>
                </c:pt>
                <c:pt idx="3856">
                  <c:v>0.77139999999999997</c:v>
                </c:pt>
                <c:pt idx="3857">
                  <c:v>0.77159999999999995</c:v>
                </c:pt>
                <c:pt idx="3858">
                  <c:v>0.77180000000000004</c:v>
                </c:pt>
                <c:pt idx="3859">
                  <c:v>0.77200000000000002</c:v>
                </c:pt>
                <c:pt idx="3860">
                  <c:v>0.7722</c:v>
                </c:pt>
                <c:pt idx="3861">
                  <c:v>0.77239999999999998</c:v>
                </c:pt>
                <c:pt idx="3862">
                  <c:v>0.77259999999999995</c:v>
                </c:pt>
                <c:pt idx="3863">
                  <c:v>0.77280000000000004</c:v>
                </c:pt>
                <c:pt idx="3864">
                  <c:v>0.77300000000000002</c:v>
                </c:pt>
                <c:pt idx="3865">
                  <c:v>0.7732</c:v>
                </c:pt>
                <c:pt idx="3866">
                  <c:v>0.77339999999999998</c:v>
                </c:pt>
                <c:pt idx="3867">
                  <c:v>0.77359999999999995</c:v>
                </c:pt>
                <c:pt idx="3868">
                  <c:v>0.77380000000000004</c:v>
                </c:pt>
                <c:pt idx="3869">
                  <c:v>0.77400000000000002</c:v>
                </c:pt>
                <c:pt idx="3870">
                  <c:v>0.7742</c:v>
                </c:pt>
                <c:pt idx="3871">
                  <c:v>0.77439999999999998</c:v>
                </c:pt>
                <c:pt idx="3872">
                  <c:v>0.77459999999999996</c:v>
                </c:pt>
                <c:pt idx="3873">
                  <c:v>0.77480000000000004</c:v>
                </c:pt>
                <c:pt idx="3874">
                  <c:v>0.77500000000000002</c:v>
                </c:pt>
                <c:pt idx="3875">
                  <c:v>0.7752</c:v>
                </c:pt>
                <c:pt idx="3876">
                  <c:v>0.77539999999999998</c:v>
                </c:pt>
                <c:pt idx="3877">
                  <c:v>0.77559999999999996</c:v>
                </c:pt>
                <c:pt idx="3878">
                  <c:v>0.77580000000000005</c:v>
                </c:pt>
                <c:pt idx="3879">
                  <c:v>0.77600000000000002</c:v>
                </c:pt>
                <c:pt idx="3880">
                  <c:v>0.7762</c:v>
                </c:pt>
                <c:pt idx="3881">
                  <c:v>0.77639999999999998</c:v>
                </c:pt>
                <c:pt idx="3882">
                  <c:v>0.77659999999999996</c:v>
                </c:pt>
                <c:pt idx="3883">
                  <c:v>0.77680000000000005</c:v>
                </c:pt>
                <c:pt idx="3884">
                  <c:v>0.77700000000000002</c:v>
                </c:pt>
                <c:pt idx="3885">
                  <c:v>0.7772</c:v>
                </c:pt>
                <c:pt idx="3886">
                  <c:v>0.77739999999999998</c:v>
                </c:pt>
                <c:pt idx="3887">
                  <c:v>0.77759999999999996</c:v>
                </c:pt>
                <c:pt idx="3888">
                  <c:v>0.77780000000000005</c:v>
                </c:pt>
                <c:pt idx="3889">
                  <c:v>0.77800000000000002</c:v>
                </c:pt>
                <c:pt idx="3890">
                  <c:v>0.7782</c:v>
                </c:pt>
                <c:pt idx="3891">
                  <c:v>0.77839999999999998</c:v>
                </c:pt>
                <c:pt idx="3892">
                  <c:v>0.77859999999999996</c:v>
                </c:pt>
                <c:pt idx="3893">
                  <c:v>0.77880000000000005</c:v>
                </c:pt>
                <c:pt idx="3894">
                  <c:v>0.77900000000000003</c:v>
                </c:pt>
                <c:pt idx="3895">
                  <c:v>0.7792</c:v>
                </c:pt>
                <c:pt idx="3896">
                  <c:v>0.77939999999999998</c:v>
                </c:pt>
                <c:pt idx="3897">
                  <c:v>0.77959999999999996</c:v>
                </c:pt>
                <c:pt idx="3898">
                  <c:v>0.77980000000000005</c:v>
                </c:pt>
                <c:pt idx="3899">
                  <c:v>0.78</c:v>
                </c:pt>
                <c:pt idx="3900">
                  <c:v>0.7802</c:v>
                </c:pt>
                <c:pt idx="3901">
                  <c:v>0.78039999999999998</c:v>
                </c:pt>
                <c:pt idx="3902">
                  <c:v>0.78059999999999996</c:v>
                </c:pt>
                <c:pt idx="3903">
                  <c:v>0.78080000000000005</c:v>
                </c:pt>
                <c:pt idx="3904">
                  <c:v>0.78100000000000003</c:v>
                </c:pt>
                <c:pt idx="3905">
                  <c:v>0.78120000000000001</c:v>
                </c:pt>
                <c:pt idx="3906">
                  <c:v>0.78139999999999998</c:v>
                </c:pt>
                <c:pt idx="3907">
                  <c:v>0.78159999999999996</c:v>
                </c:pt>
                <c:pt idx="3908">
                  <c:v>0.78180000000000005</c:v>
                </c:pt>
                <c:pt idx="3909">
                  <c:v>0.78200000000000003</c:v>
                </c:pt>
                <c:pt idx="3910">
                  <c:v>0.78220000000000001</c:v>
                </c:pt>
                <c:pt idx="3911">
                  <c:v>0.78239999999999998</c:v>
                </c:pt>
                <c:pt idx="3912">
                  <c:v>0.78259999999999996</c:v>
                </c:pt>
                <c:pt idx="3913">
                  <c:v>0.78280000000000005</c:v>
                </c:pt>
                <c:pt idx="3914">
                  <c:v>0.78300000000000003</c:v>
                </c:pt>
                <c:pt idx="3915">
                  <c:v>0.78320000000000001</c:v>
                </c:pt>
                <c:pt idx="3916">
                  <c:v>0.78339999999999999</c:v>
                </c:pt>
                <c:pt idx="3917">
                  <c:v>0.78359999999999996</c:v>
                </c:pt>
                <c:pt idx="3918">
                  <c:v>0.78380000000000005</c:v>
                </c:pt>
                <c:pt idx="3919">
                  <c:v>0.78400000000000003</c:v>
                </c:pt>
                <c:pt idx="3920">
                  <c:v>0.78420000000000001</c:v>
                </c:pt>
                <c:pt idx="3921">
                  <c:v>0.78439999999999999</c:v>
                </c:pt>
                <c:pt idx="3922">
                  <c:v>0.78459999999999996</c:v>
                </c:pt>
                <c:pt idx="3923">
                  <c:v>0.78480000000000005</c:v>
                </c:pt>
                <c:pt idx="3924">
                  <c:v>0.78500000000000003</c:v>
                </c:pt>
                <c:pt idx="3925">
                  <c:v>0.78520000000000001</c:v>
                </c:pt>
                <c:pt idx="3926">
                  <c:v>0.78539999999999999</c:v>
                </c:pt>
                <c:pt idx="3927">
                  <c:v>0.78559999999999997</c:v>
                </c:pt>
                <c:pt idx="3928">
                  <c:v>0.78580000000000005</c:v>
                </c:pt>
                <c:pt idx="3929">
                  <c:v>0.78600000000000003</c:v>
                </c:pt>
                <c:pt idx="3930">
                  <c:v>0.78620000000000001</c:v>
                </c:pt>
                <c:pt idx="3931">
                  <c:v>0.78639999999999999</c:v>
                </c:pt>
                <c:pt idx="3932">
                  <c:v>0.78659999999999997</c:v>
                </c:pt>
                <c:pt idx="3933">
                  <c:v>0.78680000000000005</c:v>
                </c:pt>
                <c:pt idx="3934">
                  <c:v>0.78700000000000003</c:v>
                </c:pt>
                <c:pt idx="3935">
                  <c:v>0.78720000000000001</c:v>
                </c:pt>
                <c:pt idx="3936">
                  <c:v>0.78739999999999999</c:v>
                </c:pt>
                <c:pt idx="3937">
                  <c:v>0.78759999999999997</c:v>
                </c:pt>
                <c:pt idx="3938">
                  <c:v>0.78779999999999994</c:v>
                </c:pt>
                <c:pt idx="3939">
                  <c:v>0.78800000000000003</c:v>
                </c:pt>
                <c:pt idx="3940">
                  <c:v>0.78820000000000001</c:v>
                </c:pt>
                <c:pt idx="3941">
                  <c:v>0.78839999999999999</c:v>
                </c:pt>
                <c:pt idx="3942">
                  <c:v>0.78859999999999997</c:v>
                </c:pt>
                <c:pt idx="3943">
                  <c:v>0.78879999999999995</c:v>
                </c:pt>
                <c:pt idx="3944">
                  <c:v>0.78900000000000003</c:v>
                </c:pt>
                <c:pt idx="3945">
                  <c:v>0.78920000000000001</c:v>
                </c:pt>
                <c:pt idx="3946">
                  <c:v>0.78939999999999999</c:v>
                </c:pt>
                <c:pt idx="3947">
                  <c:v>0.78959999999999997</c:v>
                </c:pt>
                <c:pt idx="3948">
                  <c:v>0.78979999999999995</c:v>
                </c:pt>
                <c:pt idx="3949">
                  <c:v>0.79</c:v>
                </c:pt>
                <c:pt idx="3950">
                  <c:v>0.79020000000000001</c:v>
                </c:pt>
                <c:pt idx="3951">
                  <c:v>0.79039999999999999</c:v>
                </c:pt>
                <c:pt idx="3952">
                  <c:v>0.79059999999999997</c:v>
                </c:pt>
                <c:pt idx="3953">
                  <c:v>0.79079999999999995</c:v>
                </c:pt>
                <c:pt idx="3954">
                  <c:v>0.79100000000000004</c:v>
                </c:pt>
                <c:pt idx="3955">
                  <c:v>0.79120000000000001</c:v>
                </c:pt>
                <c:pt idx="3956">
                  <c:v>0.79139999999999999</c:v>
                </c:pt>
                <c:pt idx="3957">
                  <c:v>0.79159999999999997</c:v>
                </c:pt>
                <c:pt idx="3958">
                  <c:v>0.79179999999999995</c:v>
                </c:pt>
                <c:pt idx="3959">
                  <c:v>0.79200000000000004</c:v>
                </c:pt>
                <c:pt idx="3960">
                  <c:v>0.79220000000000002</c:v>
                </c:pt>
                <c:pt idx="3961">
                  <c:v>0.79239999999999999</c:v>
                </c:pt>
                <c:pt idx="3962">
                  <c:v>0.79259999999999997</c:v>
                </c:pt>
                <c:pt idx="3963">
                  <c:v>0.79279999999999995</c:v>
                </c:pt>
                <c:pt idx="3964">
                  <c:v>0.79300000000000004</c:v>
                </c:pt>
                <c:pt idx="3965">
                  <c:v>0.79320000000000002</c:v>
                </c:pt>
                <c:pt idx="3966">
                  <c:v>0.79339999999999999</c:v>
                </c:pt>
                <c:pt idx="3967">
                  <c:v>0.79359999999999997</c:v>
                </c:pt>
                <c:pt idx="3968">
                  <c:v>0.79379999999999995</c:v>
                </c:pt>
                <c:pt idx="3969">
                  <c:v>0.79400000000000004</c:v>
                </c:pt>
                <c:pt idx="3970">
                  <c:v>0.79420000000000002</c:v>
                </c:pt>
                <c:pt idx="3971">
                  <c:v>0.7944</c:v>
                </c:pt>
                <c:pt idx="3972">
                  <c:v>0.79459999999999997</c:v>
                </c:pt>
                <c:pt idx="3973">
                  <c:v>0.79479999999999995</c:v>
                </c:pt>
                <c:pt idx="3974">
                  <c:v>0.79500000000000004</c:v>
                </c:pt>
                <c:pt idx="3975">
                  <c:v>0.79520000000000002</c:v>
                </c:pt>
                <c:pt idx="3976">
                  <c:v>0.7954</c:v>
                </c:pt>
                <c:pt idx="3977">
                  <c:v>0.79559999999999997</c:v>
                </c:pt>
                <c:pt idx="3978">
                  <c:v>0.79579999999999995</c:v>
                </c:pt>
                <c:pt idx="3979">
                  <c:v>0.79600000000000004</c:v>
                </c:pt>
                <c:pt idx="3980">
                  <c:v>0.79620000000000002</c:v>
                </c:pt>
                <c:pt idx="3981">
                  <c:v>0.7964</c:v>
                </c:pt>
                <c:pt idx="3982">
                  <c:v>0.79659999999999997</c:v>
                </c:pt>
                <c:pt idx="3983">
                  <c:v>0.79679999999999995</c:v>
                </c:pt>
                <c:pt idx="3984">
                  <c:v>0.79700000000000004</c:v>
                </c:pt>
                <c:pt idx="3985">
                  <c:v>0.79720000000000002</c:v>
                </c:pt>
                <c:pt idx="3986">
                  <c:v>0.7974</c:v>
                </c:pt>
                <c:pt idx="3987">
                  <c:v>0.79759999999999998</c:v>
                </c:pt>
                <c:pt idx="3988">
                  <c:v>0.79779999999999995</c:v>
                </c:pt>
                <c:pt idx="3989">
                  <c:v>0.79800000000000004</c:v>
                </c:pt>
                <c:pt idx="3990">
                  <c:v>0.79820000000000002</c:v>
                </c:pt>
                <c:pt idx="3991">
                  <c:v>0.7984</c:v>
                </c:pt>
                <c:pt idx="3992">
                  <c:v>0.79859999999999998</c:v>
                </c:pt>
                <c:pt idx="3993">
                  <c:v>0.79879999999999995</c:v>
                </c:pt>
                <c:pt idx="3994">
                  <c:v>0.79900000000000004</c:v>
                </c:pt>
                <c:pt idx="3995">
                  <c:v>0.79920000000000002</c:v>
                </c:pt>
                <c:pt idx="3996">
                  <c:v>0.7994</c:v>
                </c:pt>
                <c:pt idx="3997">
                  <c:v>0.79959999999999998</c:v>
                </c:pt>
                <c:pt idx="3998">
                  <c:v>0.79979999999999996</c:v>
                </c:pt>
                <c:pt idx="3999">
                  <c:v>0.8</c:v>
                </c:pt>
                <c:pt idx="4000">
                  <c:v>0.80020000000000002</c:v>
                </c:pt>
                <c:pt idx="4001">
                  <c:v>0.8004</c:v>
                </c:pt>
                <c:pt idx="4002">
                  <c:v>0.80059999999999998</c:v>
                </c:pt>
                <c:pt idx="4003">
                  <c:v>0.80079999999999996</c:v>
                </c:pt>
                <c:pt idx="4004">
                  <c:v>0.80100000000000005</c:v>
                </c:pt>
                <c:pt idx="4005">
                  <c:v>0.80120000000000002</c:v>
                </c:pt>
                <c:pt idx="4006">
                  <c:v>0.8014</c:v>
                </c:pt>
                <c:pt idx="4007">
                  <c:v>0.80159999999999998</c:v>
                </c:pt>
                <c:pt idx="4008">
                  <c:v>0.80179999999999996</c:v>
                </c:pt>
                <c:pt idx="4009">
                  <c:v>0.80200000000000005</c:v>
                </c:pt>
                <c:pt idx="4010">
                  <c:v>0.80220000000000002</c:v>
                </c:pt>
                <c:pt idx="4011">
                  <c:v>0.8024</c:v>
                </c:pt>
                <c:pt idx="4012">
                  <c:v>0.80259999999999998</c:v>
                </c:pt>
                <c:pt idx="4013">
                  <c:v>0.80279999999999996</c:v>
                </c:pt>
                <c:pt idx="4014">
                  <c:v>0.80300000000000005</c:v>
                </c:pt>
                <c:pt idx="4015">
                  <c:v>0.80320000000000003</c:v>
                </c:pt>
                <c:pt idx="4016">
                  <c:v>0.8034</c:v>
                </c:pt>
                <c:pt idx="4017">
                  <c:v>0.80359999999999998</c:v>
                </c:pt>
                <c:pt idx="4018">
                  <c:v>0.80379999999999996</c:v>
                </c:pt>
                <c:pt idx="4019">
                  <c:v>0.80400000000000005</c:v>
                </c:pt>
                <c:pt idx="4020">
                  <c:v>0.80420000000000003</c:v>
                </c:pt>
                <c:pt idx="4021">
                  <c:v>0.8044</c:v>
                </c:pt>
                <c:pt idx="4022">
                  <c:v>0.80459999999999998</c:v>
                </c:pt>
                <c:pt idx="4023">
                  <c:v>0.80479999999999996</c:v>
                </c:pt>
                <c:pt idx="4024">
                  <c:v>0.80500000000000005</c:v>
                </c:pt>
                <c:pt idx="4025">
                  <c:v>0.80520000000000003</c:v>
                </c:pt>
                <c:pt idx="4026">
                  <c:v>0.8054</c:v>
                </c:pt>
                <c:pt idx="4027">
                  <c:v>0.80559999999999998</c:v>
                </c:pt>
                <c:pt idx="4028">
                  <c:v>0.80579999999999996</c:v>
                </c:pt>
                <c:pt idx="4029">
                  <c:v>0.80600000000000005</c:v>
                </c:pt>
                <c:pt idx="4030">
                  <c:v>0.80620000000000003</c:v>
                </c:pt>
                <c:pt idx="4031">
                  <c:v>0.80640000000000001</c:v>
                </c:pt>
                <c:pt idx="4032">
                  <c:v>0.80659999999999998</c:v>
                </c:pt>
                <c:pt idx="4033">
                  <c:v>0.80679999999999996</c:v>
                </c:pt>
                <c:pt idx="4034">
                  <c:v>0.80700000000000005</c:v>
                </c:pt>
                <c:pt idx="4035">
                  <c:v>0.80720000000000003</c:v>
                </c:pt>
                <c:pt idx="4036">
                  <c:v>0.80740000000000001</c:v>
                </c:pt>
                <c:pt idx="4037">
                  <c:v>0.80759999999999998</c:v>
                </c:pt>
                <c:pt idx="4038">
                  <c:v>0.80779999999999996</c:v>
                </c:pt>
                <c:pt idx="4039">
                  <c:v>0.80800000000000005</c:v>
                </c:pt>
                <c:pt idx="4040">
                  <c:v>0.80820000000000003</c:v>
                </c:pt>
                <c:pt idx="4041">
                  <c:v>0.80840000000000001</c:v>
                </c:pt>
                <c:pt idx="4042">
                  <c:v>0.80859999999999999</c:v>
                </c:pt>
                <c:pt idx="4043">
                  <c:v>0.80879999999999996</c:v>
                </c:pt>
                <c:pt idx="4044">
                  <c:v>0.80900000000000005</c:v>
                </c:pt>
                <c:pt idx="4045">
                  <c:v>0.80920000000000003</c:v>
                </c:pt>
                <c:pt idx="4046">
                  <c:v>0.80940000000000001</c:v>
                </c:pt>
                <c:pt idx="4047">
                  <c:v>0.80959999999999999</c:v>
                </c:pt>
                <c:pt idx="4048">
                  <c:v>0.80979999999999996</c:v>
                </c:pt>
                <c:pt idx="4049">
                  <c:v>0.81</c:v>
                </c:pt>
                <c:pt idx="4050">
                  <c:v>0.81020000000000003</c:v>
                </c:pt>
                <c:pt idx="4051">
                  <c:v>0.81040000000000001</c:v>
                </c:pt>
                <c:pt idx="4052">
                  <c:v>0.81059999999999999</c:v>
                </c:pt>
                <c:pt idx="4053">
                  <c:v>0.81079999999999997</c:v>
                </c:pt>
                <c:pt idx="4054">
                  <c:v>0.81100000000000005</c:v>
                </c:pt>
                <c:pt idx="4055">
                  <c:v>0.81120000000000003</c:v>
                </c:pt>
                <c:pt idx="4056">
                  <c:v>0.81140000000000001</c:v>
                </c:pt>
                <c:pt idx="4057">
                  <c:v>0.81159999999999999</c:v>
                </c:pt>
                <c:pt idx="4058">
                  <c:v>0.81179999999999997</c:v>
                </c:pt>
                <c:pt idx="4059">
                  <c:v>0.81200000000000006</c:v>
                </c:pt>
                <c:pt idx="4060">
                  <c:v>0.81220000000000003</c:v>
                </c:pt>
                <c:pt idx="4061">
                  <c:v>0.81240000000000001</c:v>
                </c:pt>
                <c:pt idx="4062">
                  <c:v>0.81259999999999999</c:v>
                </c:pt>
                <c:pt idx="4063">
                  <c:v>0.81279999999999997</c:v>
                </c:pt>
                <c:pt idx="4064">
                  <c:v>0.81299999999999994</c:v>
                </c:pt>
                <c:pt idx="4065">
                  <c:v>0.81320000000000003</c:v>
                </c:pt>
                <c:pt idx="4066">
                  <c:v>0.81340000000000001</c:v>
                </c:pt>
                <c:pt idx="4067">
                  <c:v>0.81359999999999999</c:v>
                </c:pt>
                <c:pt idx="4068">
                  <c:v>0.81379999999999997</c:v>
                </c:pt>
                <c:pt idx="4069">
                  <c:v>0.81399999999999995</c:v>
                </c:pt>
                <c:pt idx="4070">
                  <c:v>0.81420000000000003</c:v>
                </c:pt>
                <c:pt idx="4071">
                  <c:v>0.81440000000000001</c:v>
                </c:pt>
                <c:pt idx="4072">
                  <c:v>0.81459999999999999</c:v>
                </c:pt>
                <c:pt idx="4073">
                  <c:v>0.81479999999999997</c:v>
                </c:pt>
                <c:pt idx="4074">
                  <c:v>0.81499999999999995</c:v>
                </c:pt>
                <c:pt idx="4075">
                  <c:v>0.81520000000000004</c:v>
                </c:pt>
                <c:pt idx="4076">
                  <c:v>0.81540000000000001</c:v>
                </c:pt>
                <c:pt idx="4077">
                  <c:v>0.81559999999999999</c:v>
                </c:pt>
                <c:pt idx="4078">
                  <c:v>0.81579999999999997</c:v>
                </c:pt>
                <c:pt idx="4079">
                  <c:v>0.81599999999999995</c:v>
                </c:pt>
                <c:pt idx="4080">
                  <c:v>0.81620000000000004</c:v>
                </c:pt>
                <c:pt idx="4081">
                  <c:v>0.81640000000000001</c:v>
                </c:pt>
                <c:pt idx="4082">
                  <c:v>0.81659999999999999</c:v>
                </c:pt>
                <c:pt idx="4083">
                  <c:v>0.81679999999999997</c:v>
                </c:pt>
                <c:pt idx="4084">
                  <c:v>0.81699999999999995</c:v>
                </c:pt>
                <c:pt idx="4085">
                  <c:v>0.81720000000000004</c:v>
                </c:pt>
                <c:pt idx="4086">
                  <c:v>0.81740000000000002</c:v>
                </c:pt>
                <c:pt idx="4087">
                  <c:v>0.81759999999999999</c:v>
                </c:pt>
                <c:pt idx="4088">
                  <c:v>0.81779999999999997</c:v>
                </c:pt>
                <c:pt idx="4089">
                  <c:v>0.81799999999999995</c:v>
                </c:pt>
                <c:pt idx="4090">
                  <c:v>0.81820000000000004</c:v>
                </c:pt>
                <c:pt idx="4091">
                  <c:v>0.81840000000000002</c:v>
                </c:pt>
                <c:pt idx="4092">
                  <c:v>0.81859999999999999</c:v>
                </c:pt>
                <c:pt idx="4093">
                  <c:v>0.81879999999999997</c:v>
                </c:pt>
                <c:pt idx="4094">
                  <c:v>0.81899999999999995</c:v>
                </c:pt>
                <c:pt idx="4095">
                  <c:v>0.81920000000000004</c:v>
                </c:pt>
                <c:pt idx="4096">
                  <c:v>0.81940000000000002</c:v>
                </c:pt>
                <c:pt idx="4097">
                  <c:v>0.8196</c:v>
                </c:pt>
                <c:pt idx="4098">
                  <c:v>0.81979999999999997</c:v>
                </c:pt>
                <c:pt idx="4099">
                  <c:v>0.82</c:v>
                </c:pt>
                <c:pt idx="4100">
                  <c:v>0.82020000000000004</c:v>
                </c:pt>
                <c:pt idx="4101">
                  <c:v>0.82040000000000002</c:v>
                </c:pt>
                <c:pt idx="4102">
                  <c:v>0.8206</c:v>
                </c:pt>
                <c:pt idx="4103">
                  <c:v>0.82079999999999997</c:v>
                </c:pt>
                <c:pt idx="4104">
                  <c:v>0.82099999999999995</c:v>
                </c:pt>
                <c:pt idx="4105">
                  <c:v>0.82120000000000004</c:v>
                </c:pt>
                <c:pt idx="4106">
                  <c:v>0.82140000000000002</c:v>
                </c:pt>
                <c:pt idx="4107">
                  <c:v>0.8216</c:v>
                </c:pt>
                <c:pt idx="4108">
                  <c:v>0.82179999999999997</c:v>
                </c:pt>
                <c:pt idx="4109">
                  <c:v>0.82199999999999995</c:v>
                </c:pt>
                <c:pt idx="4110">
                  <c:v>0.82220000000000004</c:v>
                </c:pt>
                <c:pt idx="4111">
                  <c:v>0.82240000000000002</c:v>
                </c:pt>
                <c:pt idx="4112">
                  <c:v>0.8226</c:v>
                </c:pt>
                <c:pt idx="4113">
                  <c:v>0.82279999999999998</c:v>
                </c:pt>
                <c:pt idx="4114">
                  <c:v>0.82299999999999995</c:v>
                </c:pt>
                <c:pt idx="4115">
                  <c:v>0.82320000000000004</c:v>
                </c:pt>
                <c:pt idx="4116">
                  <c:v>0.82340000000000002</c:v>
                </c:pt>
                <c:pt idx="4117">
                  <c:v>0.8236</c:v>
                </c:pt>
                <c:pt idx="4118">
                  <c:v>0.82379999999999998</c:v>
                </c:pt>
                <c:pt idx="4119">
                  <c:v>0.82399999999999995</c:v>
                </c:pt>
                <c:pt idx="4120">
                  <c:v>0.82420000000000004</c:v>
                </c:pt>
                <c:pt idx="4121">
                  <c:v>0.82440000000000002</c:v>
                </c:pt>
                <c:pt idx="4122">
                  <c:v>0.8246</c:v>
                </c:pt>
                <c:pt idx="4123">
                  <c:v>0.82479999999999998</c:v>
                </c:pt>
                <c:pt idx="4124">
                  <c:v>0.82499999999999996</c:v>
                </c:pt>
                <c:pt idx="4125">
                  <c:v>0.82520000000000004</c:v>
                </c:pt>
                <c:pt idx="4126">
                  <c:v>0.82540000000000002</c:v>
                </c:pt>
                <c:pt idx="4127">
                  <c:v>0.8256</c:v>
                </c:pt>
                <c:pt idx="4128">
                  <c:v>0.82579999999999998</c:v>
                </c:pt>
                <c:pt idx="4129">
                  <c:v>0.82599999999999996</c:v>
                </c:pt>
                <c:pt idx="4130">
                  <c:v>0.82620000000000005</c:v>
                </c:pt>
                <c:pt idx="4131">
                  <c:v>0.82640000000000002</c:v>
                </c:pt>
                <c:pt idx="4132">
                  <c:v>0.8266</c:v>
                </c:pt>
                <c:pt idx="4133">
                  <c:v>0.82679999999999998</c:v>
                </c:pt>
                <c:pt idx="4134">
                  <c:v>0.82699999999999996</c:v>
                </c:pt>
                <c:pt idx="4135">
                  <c:v>0.82720000000000005</c:v>
                </c:pt>
                <c:pt idx="4136">
                  <c:v>0.82740000000000002</c:v>
                </c:pt>
                <c:pt idx="4137">
                  <c:v>0.8276</c:v>
                </c:pt>
                <c:pt idx="4138">
                  <c:v>0.82779999999999998</c:v>
                </c:pt>
                <c:pt idx="4139">
                  <c:v>0.82799999999999996</c:v>
                </c:pt>
                <c:pt idx="4140">
                  <c:v>0.82820000000000005</c:v>
                </c:pt>
                <c:pt idx="4141">
                  <c:v>0.82840000000000003</c:v>
                </c:pt>
                <c:pt idx="4142">
                  <c:v>0.8286</c:v>
                </c:pt>
                <c:pt idx="4143">
                  <c:v>0.82879999999999998</c:v>
                </c:pt>
                <c:pt idx="4144">
                  <c:v>0.82899999999999996</c:v>
                </c:pt>
                <c:pt idx="4145">
                  <c:v>0.82920000000000005</c:v>
                </c:pt>
                <c:pt idx="4146">
                  <c:v>0.82940000000000003</c:v>
                </c:pt>
                <c:pt idx="4147">
                  <c:v>0.8296</c:v>
                </c:pt>
                <c:pt idx="4148">
                  <c:v>0.82979999999999998</c:v>
                </c:pt>
                <c:pt idx="4149">
                  <c:v>0.83</c:v>
                </c:pt>
                <c:pt idx="4150">
                  <c:v>0.83020000000000005</c:v>
                </c:pt>
                <c:pt idx="4151">
                  <c:v>0.83040000000000003</c:v>
                </c:pt>
                <c:pt idx="4152">
                  <c:v>0.8306</c:v>
                </c:pt>
                <c:pt idx="4153">
                  <c:v>0.83079999999999998</c:v>
                </c:pt>
                <c:pt idx="4154">
                  <c:v>0.83099999999999996</c:v>
                </c:pt>
                <c:pt idx="4155">
                  <c:v>0.83120000000000005</c:v>
                </c:pt>
                <c:pt idx="4156">
                  <c:v>0.83140000000000003</c:v>
                </c:pt>
                <c:pt idx="4157">
                  <c:v>0.83160000000000001</c:v>
                </c:pt>
                <c:pt idx="4158">
                  <c:v>0.83179999999999998</c:v>
                </c:pt>
                <c:pt idx="4159">
                  <c:v>0.83199999999999996</c:v>
                </c:pt>
                <c:pt idx="4160">
                  <c:v>0.83220000000000005</c:v>
                </c:pt>
                <c:pt idx="4161">
                  <c:v>0.83240000000000003</c:v>
                </c:pt>
                <c:pt idx="4162">
                  <c:v>0.83260000000000001</c:v>
                </c:pt>
                <c:pt idx="4163">
                  <c:v>0.83279999999999998</c:v>
                </c:pt>
                <c:pt idx="4164">
                  <c:v>0.83299999999999996</c:v>
                </c:pt>
                <c:pt idx="4165">
                  <c:v>0.83320000000000005</c:v>
                </c:pt>
                <c:pt idx="4166">
                  <c:v>0.83340000000000003</c:v>
                </c:pt>
                <c:pt idx="4167">
                  <c:v>0.83360000000000001</c:v>
                </c:pt>
                <c:pt idx="4168">
                  <c:v>0.83379999999999999</c:v>
                </c:pt>
                <c:pt idx="4169">
                  <c:v>0.83399999999999996</c:v>
                </c:pt>
                <c:pt idx="4170">
                  <c:v>0.83420000000000005</c:v>
                </c:pt>
                <c:pt idx="4171">
                  <c:v>0.83440000000000003</c:v>
                </c:pt>
                <c:pt idx="4172">
                  <c:v>0.83460000000000001</c:v>
                </c:pt>
                <c:pt idx="4173">
                  <c:v>0.83479999999999999</c:v>
                </c:pt>
                <c:pt idx="4174">
                  <c:v>0.83499999999999996</c:v>
                </c:pt>
                <c:pt idx="4175">
                  <c:v>0.83520000000000005</c:v>
                </c:pt>
                <c:pt idx="4176">
                  <c:v>0.83540000000000003</c:v>
                </c:pt>
                <c:pt idx="4177">
                  <c:v>0.83560000000000001</c:v>
                </c:pt>
                <c:pt idx="4178">
                  <c:v>0.83579999999999999</c:v>
                </c:pt>
                <c:pt idx="4179">
                  <c:v>0.83599999999999997</c:v>
                </c:pt>
                <c:pt idx="4180">
                  <c:v>0.83620000000000005</c:v>
                </c:pt>
                <c:pt idx="4181">
                  <c:v>0.83640000000000003</c:v>
                </c:pt>
                <c:pt idx="4182">
                  <c:v>0.83660000000000001</c:v>
                </c:pt>
                <c:pt idx="4183">
                  <c:v>0.83679999999999999</c:v>
                </c:pt>
                <c:pt idx="4184">
                  <c:v>0.83699999999999997</c:v>
                </c:pt>
                <c:pt idx="4185">
                  <c:v>0.83720000000000006</c:v>
                </c:pt>
                <c:pt idx="4186">
                  <c:v>0.83740000000000003</c:v>
                </c:pt>
                <c:pt idx="4187">
                  <c:v>0.83760000000000001</c:v>
                </c:pt>
                <c:pt idx="4188">
                  <c:v>0.83779999999999999</c:v>
                </c:pt>
                <c:pt idx="4189">
                  <c:v>0.83799999999999997</c:v>
                </c:pt>
                <c:pt idx="4190">
                  <c:v>0.83819999999999995</c:v>
                </c:pt>
                <c:pt idx="4191">
                  <c:v>0.83840000000000003</c:v>
                </c:pt>
                <c:pt idx="4192">
                  <c:v>0.83860000000000001</c:v>
                </c:pt>
                <c:pt idx="4193">
                  <c:v>0.83879999999999999</c:v>
                </c:pt>
                <c:pt idx="4194">
                  <c:v>0.83899999999999997</c:v>
                </c:pt>
                <c:pt idx="4195">
                  <c:v>0.83919999999999995</c:v>
                </c:pt>
                <c:pt idx="4196">
                  <c:v>0.83940000000000003</c:v>
                </c:pt>
                <c:pt idx="4197">
                  <c:v>0.83960000000000001</c:v>
                </c:pt>
                <c:pt idx="4198">
                  <c:v>0.83979999999999999</c:v>
                </c:pt>
                <c:pt idx="4199">
                  <c:v>0.84</c:v>
                </c:pt>
                <c:pt idx="4200">
                  <c:v>0.84019999999999995</c:v>
                </c:pt>
                <c:pt idx="4201">
                  <c:v>0.84040000000000004</c:v>
                </c:pt>
                <c:pt idx="4202">
                  <c:v>0.84060000000000001</c:v>
                </c:pt>
                <c:pt idx="4203">
                  <c:v>0.84079999999999999</c:v>
                </c:pt>
                <c:pt idx="4204">
                  <c:v>0.84099999999999997</c:v>
                </c:pt>
                <c:pt idx="4205">
                  <c:v>0.84119999999999995</c:v>
                </c:pt>
                <c:pt idx="4206">
                  <c:v>0.84140000000000004</c:v>
                </c:pt>
                <c:pt idx="4207">
                  <c:v>0.84160000000000001</c:v>
                </c:pt>
                <c:pt idx="4208">
                  <c:v>0.84179999999999999</c:v>
                </c:pt>
                <c:pt idx="4209">
                  <c:v>0.84199999999999997</c:v>
                </c:pt>
                <c:pt idx="4210">
                  <c:v>0.84219999999999995</c:v>
                </c:pt>
                <c:pt idx="4211">
                  <c:v>0.84240000000000004</c:v>
                </c:pt>
                <c:pt idx="4212">
                  <c:v>0.84260000000000002</c:v>
                </c:pt>
                <c:pt idx="4213">
                  <c:v>0.84279999999999999</c:v>
                </c:pt>
                <c:pt idx="4214">
                  <c:v>0.84299999999999997</c:v>
                </c:pt>
                <c:pt idx="4215">
                  <c:v>0.84319999999999995</c:v>
                </c:pt>
                <c:pt idx="4216">
                  <c:v>0.84340000000000004</c:v>
                </c:pt>
                <c:pt idx="4217">
                  <c:v>0.84360000000000002</c:v>
                </c:pt>
                <c:pt idx="4218">
                  <c:v>0.84379999999999999</c:v>
                </c:pt>
                <c:pt idx="4219">
                  <c:v>0.84399999999999997</c:v>
                </c:pt>
                <c:pt idx="4220">
                  <c:v>0.84419999999999995</c:v>
                </c:pt>
                <c:pt idx="4221">
                  <c:v>0.84440000000000004</c:v>
                </c:pt>
                <c:pt idx="4222">
                  <c:v>0.84460000000000002</c:v>
                </c:pt>
                <c:pt idx="4223">
                  <c:v>0.8448</c:v>
                </c:pt>
                <c:pt idx="4224">
                  <c:v>0.84499999999999997</c:v>
                </c:pt>
                <c:pt idx="4225">
                  <c:v>0.84519999999999995</c:v>
                </c:pt>
                <c:pt idx="4226">
                  <c:v>0.84540000000000004</c:v>
                </c:pt>
                <c:pt idx="4227">
                  <c:v>0.84560000000000002</c:v>
                </c:pt>
                <c:pt idx="4228">
                  <c:v>0.8458</c:v>
                </c:pt>
                <c:pt idx="4229">
                  <c:v>0.84599999999999997</c:v>
                </c:pt>
                <c:pt idx="4230">
                  <c:v>0.84619999999999995</c:v>
                </c:pt>
                <c:pt idx="4231">
                  <c:v>0.84640000000000004</c:v>
                </c:pt>
                <c:pt idx="4232">
                  <c:v>0.84660000000000002</c:v>
                </c:pt>
                <c:pt idx="4233">
                  <c:v>0.8468</c:v>
                </c:pt>
                <c:pt idx="4234">
                  <c:v>0.84699999999999998</c:v>
                </c:pt>
                <c:pt idx="4235">
                  <c:v>0.84719999999999995</c:v>
                </c:pt>
                <c:pt idx="4236">
                  <c:v>0.84740000000000004</c:v>
                </c:pt>
                <c:pt idx="4237">
                  <c:v>0.84760000000000002</c:v>
                </c:pt>
                <c:pt idx="4238">
                  <c:v>0.8478</c:v>
                </c:pt>
                <c:pt idx="4239">
                  <c:v>0.84799999999999998</c:v>
                </c:pt>
                <c:pt idx="4240">
                  <c:v>0.84819999999999995</c:v>
                </c:pt>
                <c:pt idx="4241">
                  <c:v>0.84840000000000004</c:v>
                </c:pt>
                <c:pt idx="4242">
                  <c:v>0.84860000000000002</c:v>
                </c:pt>
                <c:pt idx="4243">
                  <c:v>0.8488</c:v>
                </c:pt>
                <c:pt idx="4244">
                  <c:v>0.84899999999999998</c:v>
                </c:pt>
                <c:pt idx="4245">
                  <c:v>0.84919999999999995</c:v>
                </c:pt>
                <c:pt idx="4246">
                  <c:v>0.84940000000000004</c:v>
                </c:pt>
                <c:pt idx="4247">
                  <c:v>0.84960000000000002</c:v>
                </c:pt>
                <c:pt idx="4248">
                  <c:v>0.8498</c:v>
                </c:pt>
                <c:pt idx="4249">
                  <c:v>0.85</c:v>
                </c:pt>
                <c:pt idx="4250">
                  <c:v>0.85019999999999996</c:v>
                </c:pt>
                <c:pt idx="4251">
                  <c:v>0.85040000000000004</c:v>
                </c:pt>
                <c:pt idx="4252">
                  <c:v>0.85060000000000002</c:v>
                </c:pt>
                <c:pt idx="4253">
                  <c:v>0.8508</c:v>
                </c:pt>
                <c:pt idx="4254">
                  <c:v>0.85099999999999998</c:v>
                </c:pt>
                <c:pt idx="4255">
                  <c:v>0.85119999999999996</c:v>
                </c:pt>
                <c:pt idx="4256">
                  <c:v>0.85140000000000005</c:v>
                </c:pt>
                <c:pt idx="4257">
                  <c:v>0.85160000000000002</c:v>
                </c:pt>
                <c:pt idx="4258">
                  <c:v>0.8518</c:v>
                </c:pt>
                <c:pt idx="4259">
                  <c:v>0.85199999999999998</c:v>
                </c:pt>
                <c:pt idx="4260">
                  <c:v>0.85219999999999996</c:v>
                </c:pt>
                <c:pt idx="4261">
                  <c:v>0.85240000000000005</c:v>
                </c:pt>
                <c:pt idx="4262">
                  <c:v>0.85260000000000002</c:v>
                </c:pt>
                <c:pt idx="4263">
                  <c:v>0.8528</c:v>
                </c:pt>
                <c:pt idx="4264">
                  <c:v>0.85299999999999998</c:v>
                </c:pt>
                <c:pt idx="4265">
                  <c:v>0.85319999999999996</c:v>
                </c:pt>
                <c:pt idx="4266">
                  <c:v>0.85340000000000005</c:v>
                </c:pt>
                <c:pt idx="4267">
                  <c:v>0.85360000000000003</c:v>
                </c:pt>
                <c:pt idx="4268">
                  <c:v>0.8538</c:v>
                </c:pt>
                <c:pt idx="4269">
                  <c:v>0.85399999999999998</c:v>
                </c:pt>
                <c:pt idx="4270">
                  <c:v>0.85419999999999996</c:v>
                </c:pt>
                <c:pt idx="4271">
                  <c:v>0.85440000000000005</c:v>
                </c:pt>
                <c:pt idx="4272">
                  <c:v>0.85460000000000003</c:v>
                </c:pt>
                <c:pt idx="4273">
                  <c:v>0.8548</c:v>
                </c:pt>
                <c:pt idx="4274">
                  <c:v>0.85499999999999998</c:v>
                </c:pt>
                <c:pt idx="4275">
                  <c:v>0.85519999999999996</c:v>
                </c:pt>
                <c:pt idx="4276">
                  <c:v>0.85540000000000005</c:v>
                </c:pt>
                <c:pt idx="4277">
                  <c:v>0.85560000000000003</c:v>
                </c:pt>
                <c:pt idx="4278">
                  <c:v>0.85580000000000001</c:v>
                </c:pt>
                <c:pt idx="4279">
                  <c:v>0.85599999999999998</c:v>
                </c:pt>
                <c:pt idx="4280">
                  <c:v>0.85619999999999996</c:v>
                </c:pt>
                <c:pt idx="4281">
                  <c:v>0.85640000000000005</c:v>
                </c:pt>
                <c:pt idx="4282">
                  <c:v>0.85660000000000003</c:v>
                </c:pt>
                <c:pt idx="4283">
                  <c:v>0.85680000000000001</c:v>
                </c:pt>
                <c:pt idx="4284">
                  <c:v>0.85699999999999998</c:v>
                </c:pt>
                <c:pt idx="4285">
                  <c:v>0.85719999999999996</c:v>
                </c:pt>
                <c:pt idx="4286">
                  <c:v>0.85740000000000005</c:v>
                </c:pt>
                <c:pt idx="4287">
                  <c:v>0.85760000000000003</c:v>
                </c:pt>
                <c:pt idx="4288">
                  <c:v>0.85780000000000001</c:v>
                </c:pt>
                <c:pt idx="4289">
                  <c:v>0.85799999999999998</c:v>
                </c:pt>
                <c:pt idx="4290">
                  <c:v>0.85819999999999996</c:v>
                </c:pt>
                <c:pt idx="4291">
                  <c:v>0.85840000000000005</c:v>
                </c:pt>
                <c:pt idx="4292">
                  <c:v>0.85860000000000003</c:v>
                </c:pt>
                <c:pt idx="4293">
                  <c:v>0.85880000000000001</c:v>
                </c:pt>
                <c:pt idx="4294">
                  <c:v>0.85899999999999999</c:v>
                </c:pt>
                <c:pt idx="4295">
                  <c:v>0.85919999999999996</c:v>
                </c:pt>
                <c:pt idx="4296">
                  <c:v>0.85940000000000005</c:v>
                </c:pt>
                <c:pt idx="4297">
                  <c:v>0.85960000000000003</c:v>
                </c:pt>
                <c:pt idx="4298">
                  <c:v>0.85980000000000001</c:v>
                </c:pt>
                <c:pt idx="4299">
                  <c:v>0.86</c:v>
                </c:pt>
                <c:pt idx="4300">
                  <c:v>0.86019999999999996</c:v>
                </c:pt>
                <c:pt idx="4301">
                  <c:v>0.86040000000000005</c:v>
                </c:pt>
                <c:pt idx="4302">
                  <c:v>0.86060000000000003</c:v>
                </c:pt>
                <c:pt idx="4303">
                  <c:v>0.86080000000000001</c:v>
                </c:pt>
                <c:pt idx="4304">
                  <c:v>0.86099999999999999</c:v>
                </c:pt>
                <c:pt idx="4305">
                  <c:v>0.86119999999999997</c:v>
                </c:pt>
                <c:pt idx="4306">
                  <c:v>0.86140000000000005</c:v>
                </c:pt>
                <c:pt idx="4307">
                  <c:v>0.86160000000000003</c:v>
                </c:pt>
                <c:pt idx="4308">
                  <c:v>0.86180000000000001</c:v>
                </c:pt>
                <c:pt idx="4309">
                  <c:v>0.86199999999999999</c:v>
                </c:pt>
                <c:pt idx="4310">
                  <c:v>0.86219999999999997</c:v>
                </c:pt>
                <c:pt idx="4311">
                  <c:v>0.86240000000000006</c:v>
                </c:pt>
                <c:pt idx="4312">
                  <c:v>0.86260000000000003</c:v>
                </c:pt>
                <c:pt idx="4313">
                  <c:v>0.86280000000000001</c:v>
                </c:pt>
                <c:pt idx="4314">
                  <c:v>0.86299999999999999</c:v>
                </c:pt>
                <c:pt idx="4315">
                  <c:v>0.86319999999999997</c:v>
                </c:pt>
                <c:pt idx="4316">
                  <c:v>0.86339999999999995</c:v>
                </c:pt>
                <c:pt idx="4317">
                  <c:v>0.86360000000000003</c:v>
                </c:pt>
                <c:pt idx="4318">
                  <c:v>0.86380000000000001</c:v>
                </c:pt>
                <c:pt idx="4319">
                  <c:v>0.86399999999999999</c:v>
                </c:pt>
                <c:pt idx="4320">
                  <c:v>0.86419999999999997</c:v>
                </c:pt>
                <c:pt idx="4321">
                  <c:v>0.86439999999999995</c:v>
                </c:pt>
                <c:pt idx="4322">
                  <c:v>0.86460000000000004</c:v>
                </c:pt>
                <c:pt idx="4323">
                  <c:v>0.86480000000000001</c:v>
                </c:pt>
                <c:pt idx="4324">
                  <c:v>0.86499999999999999</c:v>
                </c:pt>
                <c:pt idx="4325">
                  <c:v>0.86519999999999997</c:v>
                </c:pt>
                <c:pt idx="4326">
                  <c:v>0.86539999999999995</c:v>
                </c:pt>
                <c:pt idx="4327">
                  <c:v>0.86560000000000004</c:v>
                </c:pt>
                <c:pt idx="4328">
                  <c:v>0.86580000000000001</c:v>
                </c:pt>
                <c:pt idx="4329">
                  <c:v>0.86599999999999999</c:v>
                </c:pt>
                <c:pt idx="4330">
                  <c:v>0.86619999999999997</c:v>
                </c:pt>
                <c:pt idx="4331">
                  <c:v>0.86639999999999995</c:v>
                </c:pt>
                <c:pt idx="4332">
                  <c:v>0.86660000000000004</c:v>
                </c:pt>
                <c:pt idx="4333">
                  <c:v>0.86680000000000001</c:v>
                </c:pt>
                <c:pt idx="4334">
                  <c:v>0.86699999999999999</c:v>
                </c:pt>
                <c:pt idx="4335">
                  <c:v>0.86719999999999997</c:v>
                </c:pt>
                <c:pt idx="4336">
                  <c:v>0.86739999999999995</c:v>
                </c:pt>
                <c:pt idx="4337">
                  <c:v>0.86760000000000004</c:v>
                </c:pt>
                <c:pt idx="4338">
                  <c:v>0.86780000000000002</c:v>
                </c:pt>
                <c:pt idx="4339">
                  <c:v>0.86799999999999999</c:v>
                </c:pt>
                <c:pt idx="4340">
                  <c:v>0.86819999999999997</c:v>
                </c:pt>
                <c:pt idx="4341">
                  <c:v>0.86839999999999995</c:v>
                </c:pt>
                <c:pt idx="4342">
                  <c:v>0.86860000000000004</c:v>
                </c:pt>
                <c:pt idx="4343">
                  <c:v>0.86880000000000002</c:v>
                </c:pt>
                <c:pt idx="4344">
                  <c:v>0.86899999999999999</c:v>
                </c:pt>
                <c:pt idx="4345">
                  <c:v>0.86919999999999997</c:v>
                </c:pt>
                <c:pt idx="4346">
                  <c:v>0.86939999999999995</c:v>
                </c:pt>
                <c:pt idx="4347">
                  <c:v>0.86960000000000004</c:v>
                </c:pt>
                <c:pt idx="4348">
                  <c:v>0.86980000000000002</c:v>
                </c:pt>
                <c:pt idx="4349">
                  <c:v>0.87</c:v>
                </c:pt>
                <c:pt idx="4350">
                  <c:v>0.87019999999999997</c:v>
                </c:pt>
                <c:pt idx="4351">
                  <c:v>0.87039999999999995</c:v>
                </c:pt>
                <c:pt idx="4352">
                  <c:v>0.87060000000000004</c:v>
                </c:pt>
                <c:pt idx="4353">
                  <c:v>0.87080000000000002</c:v>
                </c:pt>
                <c:pt idx="4354">
                  <c:v>0.871</c:v>
                </c:pt>
                <c:pt idx="4355">
                  <c:v>0.87119999999999997</c:v>
                </c:pt>
                <c:pt idx="4356">
                  <c:v>0.87139999999999995</c:v>
                </c:pt>
                <c:pt idx="4357">
                  <c:v>0.87160000000000004</c:v>
                </c:pt>
                <c:pt idx="4358">
                  <c:v>0.87180000000000002</c:v>
                </c:pt>
                <c:pt idx="4359">
                  <c:v>0.872</c:v>
                </c:pt>
                <c:pt idx="4360">
                  <c:v>0.87219999999999998</c:v>
                </c:pt>
                <c:pt idx="4361">
                  <c:v>0.87239999999999995</c:v>
                </c:pt>
                <c:pt idx="4362">
                  <c:v>0.87260000000000004</c:v>
                </c:pt>
                <c:pt idx="4363">
                  <c:v>0.87280000000000002</c:v>
                </c:pt>
                <c:pt idx="4364">
                  <c:v>0.873</c:v>
                </c:pt>
                <c:pt idx="4365">
                  <c:v>0.87319999999999998</c:v>
                </c:pt>
                <c:pt idx="4366">
                  <c:v>0.87339999999999995</c:v>
                </c:pt>
                <c:pt idx="4367">
                  <c:v>0.87360000000000004</c:v>
                </c:pt>
                <c:pt idx="4368">
                  <c:v>0.87380000000000002</c:v>
                </c:pt>
                <c:pt idx="4369">
                  <c:v>0.874</c:v>
                </c:pt>
                <c:pt idx="4370">
                  <c:v>0.87419999999999998</c:v>
                </c:pt>
                <c:pt idx="4371">
                  <c:v>0.87439999999999996</c:v>
                </c:pt>
                <c:pt idx="4372">
                  <c:v>0.87460000000000004</c:v>
                </c:pt>
                <c:pt idx="4373">
                  <c:v>0.87480000000000002</c:v>
                </c:pt>
                <c:pt idx="4374">
                  <c:v>0.875</c:v>
                </c:pt>
                <c:pt idx="4375">
                  <c:v>0.87519999999999998</c:v>
                </c:pt>
                <c:pt idx="4376">
                  <c:v>0.87539999999999996</c:v>
                </c:pt>
                <c:pt idx="4377">
                  <c:v>0.87560000000000004</c:v>
                </c:pt>
                <c:pt idx="4378">
                  <c:v>0.87580000000000002</c:v>
                </c:pt>
                <c:pt idx="4379">
                  <c:v>0.876</c:v>
                </c:pt>
                <c:pt idx="4380">
                  <c:v>0.87619999999999998</c:v>
                </c:pt>
                <c:pt idx="4381">
                  <c:v>0.87639999999999996</c:v>
                </c:pt>
                <c:pt idx="4382">
                  <c:v>0.87660000000000005</c:v>
                </c:pt>
                <c:pt idx="4383">
                  <c:v>0.87680000000000002</c:v>
                </c:pt>
                <c:pt idx="4384">
                  <c:v>0.877</c:v>
                </c:pt>
                <c:pt idx="4385">
                  <c:v>0.87719999999999998</c:v>
                </c:pt>
                <c:pt idx="4386">
                  <c:v>0.87739999999999996</c:v>
                </c:pt>
                <c:pt idx="4387">
                  <c:v>0.87760000000000005</c:v>
                </c:pt>
                <c:pt idx="4388">
                  <c:v>0.87780000000000002</c:v>
                </c:pt>
                <c:pt idx="4389">
                  <c:v>0.878</c:v>
                </c:pt>
                <c:pt idx="4390">
                  <c:v>0.87819999999999998</c:v>
                </c:pt>
                <c:pt idx="4391">
                  <c:v>0.87839999999999996</c:v>
                </c:pt>
                <c:pt idx="4392">
                  <c:v>0.87860000000000005</c:v>
                </c:pt>
                <c:pt idx="4393">
                  <c:v>0.87880000000000003</c:v>
                </c:pt>
                <c:pt idx="4394">
                  <c:v>0.879</c:v>
                </c:pt>
                <c:pt idx="4395">
                  <c:v>0.87919999999999998</c:v>
                </c:pt>
                <c:pt idx="4396">
                  <c:v>0.87939999999999996</c:v>
                </c:pt>
                <c:pt idx="4397">
                  <c:v>0.87960000000000005</c:v>
                </c:pt>
                <c:pt idx="4398">
                  <c:v>0.87980000000000003</c:v>
                </c:pt>
                <c:pt idx="4399">
                  <c:v>0.88</c:v>
                </c:pt>
                <c:pt idx="4400">
                  <c:v>0.88019999999999998</c:v>
                </c:pt>
                <c:pt idx="4401">
                  <c:v>0.88039999999999996</c:v>
                </c:pt>
                <c:pt idx="4402">
                  <c:v>0.88060000000000005</c:v>
                </c:pt>
                <c:pt idx="4403">
                  <c:v>0.88080000000000003</c:v>
                </c:pt>
                <c:pt idx="4404">
                  <c:v>0.88100000000000001</c:v>
                </c:pt>
                <c:pt idx="4405">
                  <c:v>0.88119999999999998</c:v>
                </c:pt>
                <c:pt idx="4406">
                  <c:v>0.88139999999999996</c:v>
                </c:pt>
                <c:pt idx="4407">
                  <c:v>0.88160000000000005</c:v>
                </c:pt>
                <c:pt idx="4408">
                  <c:v>0.88180000000000003</c:v>
                </c:pt>
                <c:pt idx="4409">
                  <c:v>0.88200000000000001</c:v>
                </c:pt>
                <c:pt idx="4410">
                  <c:v>0.88219999999999998</c:v>
                </c:pt>
                <c:pt idx="4411">
                  <c:v>0.88239999999999996</c:v>
                </c:pt>
                <c:pt idx="4412">
                  <c:v>0.88260000000000005</c:v>
                </c:pt>
                <c:pt idx="4413">
                  <c:v>0.88280000000000003</c:v>
                </c:pt>
                <c:pt idx="4414">
                  <c:v>0.88300000000000001</c:v>
                </c:pt>
                <c:pt idx="4415">
                  <c:v>0.88319999999999999</c:v>
                </c:pt>
                <c:pt idx="4416">
                  <c:v>0.88339999999999996</c:v>
                </c:pt>
                <c:pt idx="4417">
                  <c:v>0.88360000000000005</c:v>
                </c:pt>
                <c:pt idx="4418">
                  <c:v>0.88380000000000003</c:v>
                </c:pt>
                <c:pt idx="4419">
                  <c:v>0.88400000000000001</c:v>
                </c:pt>
                <c:pt idx="4420">
                  <c:v>0.88419999999999999</c:v>
                </c:pt>
                <c:pt idx="4421">
                  <c:v>0.88439999999999996</c:v>
                </c:pt>
                <c:pt idx="4422">
                  <c:v>0.88460000000000005</c:v>
                </c:pt>
                <c:pt idx="4423">
                  <c:v>0.88480000000000003</c:v>
                </c:pt>
                <c:pt idx="4424">
                  <c:v>0.88500000000000001</c:v>
                </c:pt>
                <c:pt idx="4425">
                  <c:v>0.88519999999999999</c:v>
                </c:pt>
                <c:pt idx="4426">
                  <c:v>0.88539999999999996</c:v>
                </c:pt>
                <c:pt idx="4427">
                  <c:v>0.88560000000000005</c:v>
                </c:pt>
                <c:pt idx="4428">
                  <c:v>0.88580000000000003</c:v>
                </c:pt>
                <c:pt idx="4429">
                  <c:v>0.88600000000000001</c:v>
                </c:pt>
                <c:pt idx="4430">
                  <c:v>0.88619999999999999</c:v>
                </c:pt>
                <c:pt idx="4431">
                  <c:v>0.88639999999999997</c:v>
                </c:pt>
                <c:pt idx="4432">
                  <c:v>0.88660000000000005</c:v>
                </c:pt>
                <c:pt idx="4433">
                  <c:v>0.88680000000000003</c:v>
                </c:pt>
                <c:pt idx="4434">
                  <c:v>0.88700000000000001</c:v>
                </c:pt>
                <c:pt idx="4435">
                  <c:v>0.88719999999999999</c:v>
                </c:pt>
                <c:pt idx="4436">
                  <c:v>0.88739999999999997</c:v>
                </c:pt>
                <c:pt idx="4437">
                  <c:v>0.88759999999999994</c:v>
                </c:pt>
                <c:pt idx="4438">
                  <c:v>0.88780000000000003</c:v>
                </c:pt>
                <c:pt idx="4439">
                  <c:v>0.88800000000000001</c:v>
                </c:pt>
                <c:pt idx="4440">
                  <c:v>0.88819999999999999</c:v>
                </c:pt>
                <c:pt idx="4441">
                  <c:v>0.88839999999999997</c:v>
                </c:pt>
                <c:pt idx="4442">
                  <c:v>0.88859999999999995</c:v>
                </c:pt>
                <c:pt idx="4443">
                  <c:v>0.88880000000000003</c:v>
                </c:pt>
                <c:pt idx="4444">
                  <c:v>0.88900000000000001</c:v>
                </c:pt>
                <c:pt idx="4445">
                  <c:v>0.88919999999999999</c:v>
                </c:pt>
                <c:pt idx="4446">
                  <c:v>0.88939999999999997</c:v>
                </c:pt>
                <c:pt idx="4447">
                  <c:v>0.88959999999999995</c:v>
                </c:pt>
                <c:pt idx="4448">
                  <c:v>0.88980000000000004</c:v>
                </c:pt>
                <c:pt idx="4449">
                  <c:v>0.89</c:v>
                </c:pt>
                <c:pt idx="4450">
                  <c:v>0.89019999999999999</c:v>
                </c:pt>
                <c:pt idx="4451">
                  <c:v>0.89039999999999997</c:v>
                </c:pt>
                <c:pt idx="4452">
                  <c:v>0.89059999999999995</c:v>
                </c:pt>
                <c:pt idx="4453">
                  <c:v>0.89080000000000004</c:v>
                </c:pt>
                <c:pt idx="4454">
                  <c:v>0.89100000000000001</c:v>
                </c:pt>
                <c:pt idx="4455">
                  <c:v>0.89119999999999999</c:v>
                </c:pt>
                <c:pt idx="4456">
                  <c:v>0.89139999999999997</c:v>
                </c:pt>
                <c:pt idx="4457">
                  <c:v>0.89159999999999995</c:v>
                </c:pt>
                <c:pt idx="4458">
                  <c:v>0.89180000000000004</c:v>
                </c:pt>
                <c:pt idx="4459">
                  <c:v>0.89200000000000002</c:v>
                </c:pt>
                <c:pt idx="4460">
                  <c:v>0.89219999999999999</c:v>
                </c:pt>
                <c:pt idx="4461">
                  <c:v>0.89239999999999997</c:v>
                </c:pt>
                <c:pt idx="4462">
                  <c:v>0.89259999999999995</c:v>
                </c:pt>
                <c:pt idx="4463">
                  <c:v>0.89280000000000004</c:v>
                </c:pt>
                <c:pt idx="4464">
                  <c:v>0.89300000000000002</c:v>
                </c:pt>
                <c:pt idx="4465">
                  <c:v>0.89319999999999999</c:v>
                </c:pt>
                <c:pt idx="4466">
                  <c:v>0.89339999999999997</c:v>
                </c:pt>
                <c:pt idx="4467">
                  <c:v>0.89359999999999995</c:v>
                </c:pt>
                <c:pt idx="4468">
                  <c:v>0.89380000000000004</c:v>
                </c:pt>
                <c:pt idx="4469">
                  <c:v>0.89400000000000002</c:v>
                </c:pt>
                <c:pt idx="4470">
                  <c:v>0.89419999999999999</c:v>
                </c:pt>
                <c:pt idx="4471">
                  <c:v>0.89439999999999997</c:v>
                </c:pt>
                <c:pt idx="4472">
                  <c:v>0.89459999999999995</c:v>
                </c:pt>
                <c:pt idx="4473">
                  <c:v>0.89480000000000004</c:v>
                </c:pt>
                <c:pt idx="4474">
                  <c:v>0.89500000000000002</c:v>
                </c:pt>
                <c:pt idx="4475">
                  <c:v>0.8952</c:v>
                </c:pt>
                <c:pt idx="4476">
                  <c:v>0.89539999999999997</c:v>
                </c:pt>
                <c:pt idx="4477">
                  <c:v>0.89559999999999995</c:v>
                </c:pt>
                <c:pt idx="4478">
                  <c:v>0.89580000000000004</c:v>
                </c:pt>
                <c:pt idx="4479">
                  <c:v>0.89600000000000002</c:v>
                </c:pt>
                <c:pt idx="4480">
                  <c:v>0.8962</c:v>
                </c:pt>
                <c:pt idx="4481">
                  <c:v>0.89639999999999997</c:v>
                </c:pt>
                <c:pt idx="4482">
                  <c:v>0.89659999999999995</c:v>
                </c:pt>
                <c:pt idx="4483">
                  <c:v>0.89680000000000004</c:v>
                </c:pt>
                <c:pt idx="4484">
                  <c:v>0.89700000000000002</c:v>
                </c:pt>
                <c:pt idx="4485">
                  <c:v>0.8972</c:v>
                </c:pt>
                <c:pt idx="4486">
                  <c:v>0.89739999999999998</c:v>
                </c:pt>
                <c:pt idx="4487">
                  <c:v>0.89759999999999995</c:v>
                </c:pt>
                <c:pt idx="4488">
                  <c:v>0.89780000000000004</c:v>
                </c:pt>
                <c:pt idx="4489">
                  <c:v>0.89800000000000002</c:v>
                </c:pt>
                <c:pt idx="4490">
                  <c:v>0.8982</c:v>
                </c:pt>
                <c:pt idx="4491">
                  <c:v>0.89839999999999998</c:v>
                </c:pt>
                <c:pt idx="4492">
                  <c:v>0.89859999999999995</c:v>
                </c:pt>
                <c:pt idx="4493">
                  <c:v>0.89880000000000004</c:v>
                </c:pt>
                <c:pt idx="4494">
                  <c:v>0.89900000000000002</c:v>
                </c:pt>
                <c:pt idx="4495">
                  <c:v>0.8992</c:v>
                </c:pt>
                <c:pt idx="4496">
                  <c:v>0.89939999999999998</c:v>
                </c:pt>
                <c:pt idx="4497">
                  <c:v>0.89959999999999996</c:v>
                </c:pt>
                <c:pt idx="4498">
                  <c:v>0.89980000000000004</c:v>
                </c:pt>
                <c:pt idx="4499">
                  <c:v>0.9</c:v>
                </c:pt>
                <c:pt idx="4500">
                  <c:v>0.9002</c:v>
                </c:pt>
                <c:pt idx="4501">
                  <c:v>0.90039999999999998</c:v>
                </c:pt>
                <c:pt idx="4502">
                  <c:v>0.90059999999999996</c:v>
                </c:pt>
                <c:pt idx="4503">
                  <c:v>0.90080000000000005</c:v>
                </c:pt>
                <c:pt idx="4504">
                  <c:v>0.90100000000000002</c:v>
                </c:pt>
                <c:pt idx="4505">
                  <c:v>0.9012</c:v>
                </c:pt>
                <c:pt idx="4506">
                  <c:v>0.90139999999999998</c:v>
                </c:pt>
                <c:pt idx="4507">
                  <c:v>0.90159999999999996</c:v>
                </c:pt>
                <c:pt idx="4508">
                  <c:v>0.90180000000000005</c:v>
                </c:pt>
                <c:pt idx="4509">
                  <c:v>0.90200000000000002</c:v>
                </c:pt>
                <c:pt idx="4510">
                  <c:v>0.9022</c:v>
                </c:pt>
                <c:pt idx="4511">
                  <c:v>0.90239999999999998</c:v>
                </c:pt>
                <c:pt idx="4512">
                  <c:v>0.90259999999999996</c:v>
                </c:pt>
                <c:pt idx="4513">
                  <c:v>0.90280000000000005</c:v>
                </c:pt>
                <c:pt idx="4514">
                  <c:v>0.90300000000000002</c:v>
                </c:pt>
                <c:pt idx="4515">
                  <c:v>0.9032</c:v>
                </c:pt>
                <c:pt idx="4516">
                  <c:v>0.90339999999999998</c:v>
                </c:pt>
                <c:pt idx="4517">
                  <c:v>0.90359999999999996</c:v>
                </c:pt>
                <c:pt idx="4518">
                  <c:v>0.90380000000000005</c:v>
                </c:pt>
                <c:pt idx="4519">
                  <c:v>0.90400000000000003</c:v>
                </c:pt>
                <c:pt idx="4520">
                  <c:v>0.9042</c:v>
                </c:pt>
                <c:pt idx="4521">
                  <c:v>0.90439999999999998</c:v>
                </c:pt>
                <c:pt idx="4522">
                  <c:v>0.90459999999999996</c:v>
                </c:pt>
                <c:pt idx="4523">
                  <c:v>0.90480000000000005</c:v>
                </c:pt>
                <c:pt idx="4524">
                  <c:v>0.90500000000000003</c:v>
                </c:pt>
                <c:pt idx="4525">
                  <c:v>0.9052</c:v>
                </c:pt>
                <c:pt idx="4526">
                  <c:v>0.90539999999999998</c:v>
                </c:pt>
                <c:pt idx="4527">
                  <c:v>0.90559999999999996</c:v>
                </c:pt>
                <c:pt idx="4528">
                  <c:v>0.90580000000000005</c:v>
                </c:pt>
                <c:pt idx="4529">
                  <c:v>0.90600000000000003</c:v>
                </c:pt>
                <c:pt idx="4530">
                  <c:v>0.90620000000000001</c:v>
                </c:pt>
                <c:pt idx="4531">
                  <c:v>0.90639999999999998</c:v>
                </c:pt>
                <c:pt idx="4532">
                  <c:v>0.90659999999999996</c:v>
                </c:pt>
                <c:pt idx="4533">
                  <c:v>0.90680000000000005</c:v>
                </c:pt>
                <c:pt idx="4534">
                  <c:v>0.90700000000000003</c:v>
                </c:pt>
                <c:pt idx="4535">
                  <c:v>0.90720000000000001</c:v>
                </c:pt>
                <c:pt idx="4536">
                  <c:v>0.90739999999999998</c:v>
                </c:pt>
                <c:pt idx="4537">
                  <c:v>0.90759999999999996</c:v>
                </c:pt>
                <c:pt idx="4538">
                  <c:v>0.90780000000000005</c:v>
                </c:pt>
                <c:pt idx="4539">
                  <c:v>0.90800000000000003</c:v>
                </c:pt>
                <c:pt idx="4540">
                  <c:v>0.90820000000000001</c:v>
                </c:pt>
                <c:pt idx="4541">
                  <c:v>0.90839999999999999</c:v>
                </c:pt>
                <c:pt idx="4542">
                  <c:v>0.90859999999999996</c:v>
                </c:pt>
                <c:pt idx="4543">
                  <c:v>0.90880000000000005</c:v>
                </c:pt>
                <c:pt idx="4544">
                  <c:v>0.90900000000000003</c:v>
                </c:pt>
                <c:pt idx="4545">
                  <c:v>0.90920000000000001</c:v>
                </c:pt>
                <c:pt idx="4546">
                  <c:v>0.90939999999999999</c:v>
                </c:pt>
                <c:pt idx="4547">
                  <c:v>0.90959999999999996</c:v>
                </c:pt>
                <c:pt idx="4548">
                  <c:v>0.90980000000000005</c:v>
                </c:pt>
                <c:pt idx="4549">
                  <c:v>0.91</c:v>
                </c:pt>
                <c:pt idx="4550">
                  <c:v>0.91020000000000001</c:v>
                </c:pt>
                <c:pt idx="4551">
                  <c:v>0.91039999999999999</c:v>
                </c:pt>
                <c:pt idx="4552">
                  <c:v>0.91059999999999997</c:v>
                </c:pt>
                <c:pt idx="4553">
                  <c:v>0.91080000000000005</c:v>
                </c:pt>
                <c:pt idx="4554">
                  <c:v>0.91100000000000003</c:v>
                </c:pt>
                <c:pt idx="4555">
                  <c:v>0.91120000000000001</c:v>
                </c:pt>
                <c:pt idx="4556">
                  <c:v>0.91139999999999999</c:v>
                </c:pt>
                <c:pt idx="4557">
                  <c:v>0.91159999999999997</c:v>
                </c:pt>
                <c:pt idx="4558">
                  <c:v>0.91180000000000005</c:v>
                </c:pt>
                <c:pt idx="4559">
                  <c:v>0.91200000000000003</c:v>
                </c:pt>
                <c:pt idx="4560">
                  <c:v>0.91220000000000001</c:v>
                </c:pt>
                <c:pt idx="4561">
                  <c:v>0.91239999999999999</c:v>
                </c:pt>
                <c:pt idx="4562">
                  <c:v>0.91259999999999997</c:v>
                </c:pt>
                <c:pt idx="4563">
                  <c:v>0.91279999999999994</c:v>
                </c:pt>
                <c:pt idx="4564">
                  <c:v>0.91300000000000003</c:v>
                </c:pt>
                <c:pt idx="4565">
                  <c:v>0.91320000000000001</c:v>
                </c:pt>
                <c:pt idx="4566">
                  <c:v>0.91339999999999999</c:v>
                </c:pt>
                <c:pt idx="4567">
                  <c:v>0.91359999999999997</c:v>
                </c:pt>
                <c:pt idx="4568">
                  <c:v>0.91379999999999995</c:v>
                </c:pt>
                <c:pt idx="4569">
                  <c:v>0.91400000000000003</c:v>
                </c:pt>
                <c:pt idx="4570">
                  <c:v>0.91420000000000001</c:v>
                </c:pt>
                <c:pt idx="4571">
                  <c:v>0.91439999999999999</c:v>
                </c:pt>
                <c:pt idx="4572">
                  <c:v>0.91459999999999997</c:v>
                </c:pt>
                <c:pt idx="4573">
                  <c:v>0.91479999999999995</c:v>
                </c:pt>
                <c:pt idx="4574">
                  <c:v>0.91500000000000004</c:v>
                </c:pt>
                <c:pt idx="4575">
                  <c:v>0.91520000000000001</c:v>
                </c:pt>
                <c:pt idx="4576">
                  <c:v>0.91539999999999999</c:v>
                </c:pt>
                <c:pt idx="4577">
                  <c:v>0.91559999999999997</c:v>
                </c:pt>
                <c:pt idx="4578">
                  <c:v>0.91579999999999995</c:v>
                </c:pt>
                <c:pt idx="4579">
                  <c:v>0.91600000000000004</c:v>
                </c:pt>
                <c:pt idx="4580">
                  <c:v>0.91620000000000001</c:v>
                </c:pt>
                <c:pt idx="4581">
                  <c:v>0.91639999999999999</c:v>
                </c:pt>
                <c:pt idx="4582">
                  <c:v>0.91659999999999997</c:v>
                </c:pt>
                <c:pt idx="4583">
                  <c:v>0.91679999999999995</c:v>
                </c:pt>
                <c:pt idx="4584">
                  <c:v>0.91700000000000004</c:v>
                </c:pt>
                <c:pt idx="4585">
                  <c:v>0.91720000000000002</c:v>
                </c:pt>
                <c:pt idx="4586">
                  <c:v>0.91739999999999999</c:v>
                </c:pt>
                <c:pt idx="4587">
                  <c:v>0.91759999999999997</c:v>
                </c:pt>
                <c:pt idx="4588">
                  <c:v>0.91779999999999995</c:v>
                </c:pt>
                <c:pt idx="4589">
                  <c:v>0.91800000000000004</c:v>
                </c:pt>
                <c:pt idx="4590">
                  <c:v>0.91820000000000002</c:v>
                </c:pt>
                <c:pt idx="4591">
                  <c:v>0.91839999999999999</c:v>
                </c:pt>
                <c:pt idx="4592">
                  <c:v>0.91859999999999997</c:v>
                </c:pt>
                <c:pt idx="4593">
                  <c:v>0.91879999999999995</c:v>
                </c:pt>
                <c:pt idx="4594">
                  <c:v>0.91900000000000004</c:v>
                </c:pt>
                <c:pt idx="4595">
                  <c:v>0.91920000000000002</c:v>
                </c:pt>
                <c:pt idx="4596">
                  <c:v>0.9194</c:v>
                </c:pt>
                <c:pt idx="4597">
                  <c:v>0.91959999999999997</c:v>
                </c:pt>
                <c:pt idx="4598">
                  <c:v>0.91979999999999995</c:v>
                </c:pt>
                <c:pt idx="4599">
                  <c:v>0.92</c:v>
                </c:pt>
                <c:pt idx="4600">
                  <c:v>0.92020000000000002</c:v>
                </c:pt>
                <c:pt idx="4601">
                  <c:v>0.9204</c:v>
                </c:pt>
                <c:pt idx="4602">
                  <c:v>0.92059999999999997</c:v>
                </c:pt>
                <c:pt idx="4603">
                  <c:v>0.92079999999999995</c:v>
                </c:pt>
                <c:pt idx="4604">
                  <c:v>0.92100000000000004</c:v>
                </c:pt>
                <c:pt idx="4605">
                  <c:v>0.92120000000000002</c:v>
                </c:pt>
                <c:pt idx="4606">
                  <c:v>0.9214</c:v>
                </c:pt>
                <c:pt idx="4607">
                  <c:v>0.92159999999999997</c:v>
                </c:pt>
                <c:pt idx="4608">
                  <c:v>0.92179999999999995</c:v>
                </c:pt>
                <c:pt idx="4609">
                  <c:v>0.92200000000000004</c:v>
                </c:pt>
                <c:pt idx="4610">
                  <c:v>0.92220000000000002</c:v>
                </c:pt>
                <c:pt idx="4611">
                  <c:v>0.9224</c:v>
                </c:pt>
                <c:pt idx="4612">
                  <c:v>0.92259999999999998</c:v>
                </c:pt>
                <c:pt idx="4613">
                  <c:v>0.92279999999999995</c:v>
                </c:pt>
                <c:pt idx="4614">
                  <c:v>0.92300000000000004</c:v>
                </c:pt>
                <c:pt idx="4615">
                  <c:v>0.92320000000000002</c:v>
                </c:pt>
                <c:pt idx="4616">
                  <c:v>0.9234</c:v>
                </c:pt>
                <c:pt idx="4617">
                  <c:v>0.92359999999999998</c:v>
                </c:pt>
                <c:pt idx="4618">
                  <c:v>0.92379999999999995</c:v>
                </c:pt>
                <c:pt idx="4619">
                  <c:v>0.92400000000000004</c:v>
                </c:pt>
                <c:pt idx="4620">
                  <c:v>0.92420000000000002</c:v>
                </c:pt>
                <c:pt idx="4621">
                  <c:v>0.9244</c:v>
                </c:pt>
                <c:pt idx="4622">
                  <c:v>0.92459999999999998</c:v>
                </c:pt>
                <c:pt idx="4623">
                  <c:v>0.92479999999999996</c:v>
                </c:pt>
                <c:pt idx="4624">
                  <c:v>0.92500000000000004</c:v>
                </c:pt>
                <c:pt idx="4625">
                  <c:v>0.92520000000000002</c:v>
                </c:pt>
                <c:pt idx="4626">
                  <c:v>0.9254</c:v>
                </c:pt>
                <c:pt idx="4627">
                  <c:v>0.92559999999999998</c:v>
                </c:pt>
                <c:pt idx="4628">
                  <c:v>0.92579999999999996</c:v>
                </c:pt>
                <c:pt idx="4629">
                  <c:v>0.92600000000000005</c:v>
                </c:pt>
                <c:pt idx="4630">
                  <c:v>0.92620000000000002</c:v>
                </c:pt>
                <c:pt idx="4631">
                  <c:v>0.9264</c:v>
                </c:pt>
                <c:pt idx="4632">
                  <c:v>0.92659999999999998</c:v>
                </c:pt>
                <c:pt idx="4633">
                  <c:v>0.92679999999999996</c:v>
                </c:pt>
                <c:pt idx="4634">
                  <c:v>0.92700000000000005</c:v>
                </c:pt>
                <c:pt idx="4635">
                  <c:v>0.92720000000000002</c:v>
                </c:pt>
                <c:pt idx="4636">
                  <c:v>0.9274</c:v>
                </c:pt>
                <c:pt idx="4637">
                  <c:v>0.92759999999999998</c:v>
                </c:pt>
                <c:pt idx="4638">
                  <c:v>0.92779999999999996</c:v>
                </c:pt>
                <c:pt idx="4639">
                  <c:v>0.92800000000000005</c:v>
                </c:pt>
                <c:pt idx="4640">
                  <c:v>0.92820000000000003</c:v>
                </c:pt>
                <c:pt idx="4641">
                  <c:v>0.9284</c:v>
                </c:pt>
                <c:pt idx="4642">
                  <c:v>0.92859999999999998</c:v>
                </c:pt>
                <c:pt idx="4643">
                  <c:v>0.92879999999999996</c:v>
                </c:pt>
                <c:pt idx="4644">
                  <c:v>0.92900000000000005</c:v>
                </c:pt>
                <c:pt idx="4645">
                  <c:v>0.92920000000000003</c:v>
                </c:pt>
                <c:pt idx="4646">
                  <c:v>0.9294</c:v>
                </c:pt>
                <c:pt idx="4647">
                  <c:v>0.92959999999999998</c:v>
                </c:pt>
                <c:pt idx="4648">
                  <c:v>0.92979999999999996</c:v>
                </c:pt>
                <c:pt idx="4649">
                  <c:v>0.93</c:v>
                </c:pt>
                <c:pt idx="4650">
                  <c:v>0.93020000000000003</c:v>
                </c:pt>
                <c:pt idx="4651">
                  <c:v>0.9304</c:v>
                </c:pt>
                <c:pt idx="4652">
                  <c:v>0.93059999999999998</c:v>
                </c:pt>
                <c:pt idx="4653">
                  <c:v>0.93079999999999996</c:v>
                </c:pt>
                <c:pt idx="4654">
                  <c:v>0.93100000000000005</c:v>
                </c:pt>
                <c:pt idx="4655">
                  <c:v>0.93120000000000003</c:v>
                </c:pt>
                <c:pt idx="4656">
                  <c:v>0.93140000000000001</c:v>
                </c:pt>
                <c:pt idx="4657">
                  <c:v>0.93159999999999998</c:v>
                </c:pt>
                <c:pt idx="4658">
                  <c:v>0.93179999999999996</c:v>
                </c:pt>
                <c:pt idx="4659">
                  <c:v>0.93200000000000005</c:v>
                </c:pt>
                <c:pt idx="4660">
                  <c:v>0.93220000000000003</c:v>
                </c:pt>
                <c:pt idx="4661">
                  <c:v>0.93240000000000001</c:v>
                </c:pt>
                <c:pt idx="4662">
                  <c:v>0.93259999999999998</c:v>
                </c:pt>
                <c:pt idx="4663">
                  <c:v>0.93279999999999996</c:v>
                </c:pt>
                <c:pt idx="4664">
                  <c:v>0.93300000000000005</c:v>
                </c:pt>
                <c:pt idx="4665">
                  <c:v>0.93320000000000003</c:v>
                </c:pt>
                <c:pt idx="4666">
                  <c:v>0.93340000000000001</c:v>
                </c:pt>
                <c:pt idx="4667">
                  <c:v>0.93359999999999999</c:v>
                </c:pt>
                <c:pt idx="4668">
                  <c:v>0.93379999999999996</c:v>
                </c:pt>
                <c:pt idx="4669">
                  <c:v>0.93400000000000005</c:v>
                </c:pt>
                <c:pt idx="4670">
                  <c:v>0.93420000000000003</c:v>
                </c:pt>
                <c:pt idx="4671">
                  <c:v>0.93440000000000001</c:v>
                </c:pt>
                <c:pt idx="4672">
                  <c:v>0.93459999999999999</c:v>
                </c:pt>
                <c:pt idx="4673">
                  <c:v>0.93479999999999996</c:v>
                </c:pt>
                <c:pt idx="4674">
                  <c:v>0.93500000000000005</c:v>
                </c:pt>
                <c:pt idx="4675">
                  <c:v>0.93520000000000003</c:v>
                </c:pt>
                <c:pt idx="4676">
                  <c:v>0.93540000000000001</c:v>
                </c:pt>
                <c:pt idx="4677">
                  <c:v>0.93559999999999999</c:v>
                </c:pt>
                <c:pt idx="4678">
                  <c:v>0.93579999999999997</c:v>
                </c:pt>
                <c:pt idx="4679">
                  <c:v>0.93600000000000005</c:v>
                </c:pt>
                <c:pt idx="4680">
                  <c:v>0.93620000000000003</c:v>
                </c:pt>
                <c:pt idx="4681">
                  <c:v>0.93640000000000001</c:v>
                </c:pt>
                <c:pt idx="4682">
                  <c:v>0.93659999999999999</c:v>
                </c:pt>
                <c:pt idx="4683">
                  <c:v>0.93679999999999997</c:v>
                </c:pt>
                <c:pt idx="4684">
                  <c:v>0.93700000000000006</c:v>
                </c:pt>
                <c:pt idx="4685">
                  <c:v>0.93720000000000003</c:v>
                </c:pt>
                <c:pt idx="4686">
                  <c:v>0.93740000000000001</c:v>
                </c:pt>
                <c:pt idx="4687">
                  <c:v>0.93759999999999999</c:v>
                </c:pt>
                <c:pt idx="4688">
                  <c:v>0.93779999999999997</c:v>
                </c:pt>
                <c:pt idx="4689">
                  <c:v>0.93799999999999994</c:v>
                </c:pt>
                <c:pt idx="4690">
                  <c:v>0.93820000000000003</c:v>
                </c:pt>
                <c:pt idx="4691">
                  <c:v>0.93840000000000001</c:v>
                </c:pt>
                <c:pt idx="4692">
                  <c:v>0.93859999999999999</c:v>
                </c:pt>
                <c:pt idx="4693">
                  <c:v>0.93879999999999997</c:v>
                </c:pt>
                <c:pt idx="4694">
                  <c:v>0.93899999999999995</c:v>
                </c:pt>
                <c:pt idx="4695">
                  <c:v>0.93920000000000003</c:v>
                </c:pt>
                <c:pt idx="4696">
                  <c:v>0.93940000000000001</c:v>
                </c:pt>
                <c:pt idx="4697">
                  <c:v>0.93959999999999999</c:v>
                </c:pt>
                <c:pt idx="4698">
                  <c:v>0.93979999999999997</c:v>
                </c:pt>
                <c:pt idx="4699">
                  <c:v>0.94</c:v>
                </c:pt>
                <c:pt idx="4700">
                  <c:v>0.94020000000000004</c:v>
                </c:pt>
                <c:pt idx="4701">
                  <c:v>0.94040000000000001</c:v>
                </c:pt>
                <c:pt idx="4702">
                  <c:v>0.94059999999999999</c:v>
                </c:pt>
                <c:pt idx="4703">
                  <c:v>0.94079999999999997</c:v>
                </c:pt>
                <c:pt idx="4704">
                  <c:v>0.94099999999999995</c:v>
                </c:pt>
                <c:pt idx="4705">
                  <c:v>0.94120000000000004</c:v>
                </c:pt>
                <c:pt idx="4706">
                  <c:v>0.94140000000000001</c:v>
                </c:pt>
                <c:pt idx="4707">
                  <c:v>0.94159999999999999</c:v>
                </c:pt>
                <c:pt idx="4708">
                  <c:v>0.94179999999999997</c:v>
                </c:pt>
                <c:pt idx="4709">
                  <c:v>0.94199999999999995</c:v>
                </c:pt>
                <c:pt idx="4710">
                  <c:v>0.94220000000000004</c:v>
                </c:pt>
                <c:pt idx="4711">
                  <c:v>0.94240000000000002</c:v>
                </c:pt>
                <c:pt idx="4712">
                  <c:v>0.94259999999999999</c:v>
                </c:pt>
                <c:pt idx="4713">
                  <c:v>0.94279999999999997</c:v>
                </c:pt>
                <c:pt idx="4714">
                  <c:v>0.94299999999999995</c:v>
                </c:pt>
                <c:pt idx="4715">
                  <c:v>0.94320000000000004</c:v>
                </c:pt>
                <c:pt idx="4716">
                  <c:v>0.94340000000000002</c:v>
                </c:pt>
                <c:pt idx="4717">
                  <c:v>0.94359999999999999</c:v>
                </c:pt>
                <c:pt idx="4718">
                  <c:v>0.94379999999999997</c:v>
                </c:pt>
                <c:pt idx="4719">
                  <c:v>0.94399999999999995</c:v>
                </c:pt>
                <c:pt idx="4720">
                  <c:v>0.94420000000000004</c:v>
                </c:pt>
                <c:pt idx="4721">
                  <c:v>0.94440000000000002</c:v>
                </c:pt>
                <c:pt idx="4722">
                  <c:v>0.9446</c:v>
                </c:pt>
                <c:pt idx="4723">
                  <c:v>0.94479999999999997</c:v>
                </c:pt>
                <c:pt idx="4724">
                  <c:v>0.94499999999999995</c:v>
                </c:pt>
                <c:pt idx="4725">
                  <c:v>0.94520000000000004</c:v>
                </c:pt>
                <c:pt idx="4726">
                  <c:v>0.94540000000000002</c:v>
                </c:pt>
                <c:pt idx="4727">
                  <c:v>0.9456</c:v>
                </c:pt>
                <c:pt idx="4728">
                  <c:v>0.94579999999999997</c:v>
                </c:pt>
                <c:pt idx="4729">
                  <c:v>0.94599999999999995</c:v>
                </c:pt>
                <c:pt idx="4730">
                  <c:v>0.94620000000000004</c:v>
                </c:pt>
                <c:pt idx="4731">
                  <c:v>0.94640000000000002</c:v>
                </c:pt>
                <c:pt idx="4732">
                  <c:v>0.9466</c:v>
                </c:pt>
                <c:pt idx="4733">
                  <c:v>0.94679999999999997</c:v>
                </c:pt>
                <c:pt idx="4734">
                  <c:v>0.94699999999999995</c:v>
                </c:pt>
                <c:pt idx="4735">
                  <c:v>0.94720000000000004</c:v>
                </c:pt>
                <c:pt idx="4736">
                  <c:v>0.94740000000000002</c:v>
                </c:pt>
                <c:pt idx="4737">
                  <c:v>0.9476</c:v>
                </c:pt>
                <c:pt idx="4738">
                  <c:v>0.94779999999999998</c:v>
                </c:pt>
                <c:pt idx="4739">
                  <c:v>0.94799999999999995</c:v>
                </c:pt>
                <c:pt idx="4740">
                  <c:v>0.94820000000000004</c:v>
                </c:pt>
                <c:pt idx="4741">
                  <c:v>0.94840000000000002</c:v>
                </c:pt>
                <c:pt idx="4742">
                  <c:v>0.9486</c:v>
                </c:pt>
                <c:pt idx="4743">
                  <c:v>0.94879999999999998</c:v>
                </c:pt>
                <c:pt idx="4744">
                  <c:v>0.94899999999999995</c:v>
                </c:pt>
                <c:pt idx="4745">
                  <c:v>0.94920000000000004</c:v>
                </c:pt>
                <c:pt idx="4746">
                  <c:v>0.94940000000000002</c:v>
                </c:pt>
                <c:pt idx="4747">
                  <c:v>0.9496</c:v>
                </c:pt>
                <c:pt idx="4748">
                  <c:v>0.94979999999999998</c:v>
                </c:pt>
                <c:pt idx="4749">
                  <c:v>0.95</c:v>
                </c:pt>
                <c:pt idx="4750">
                  <c:v>0.95020000000000004</c:v>
                </c:pt>
                <c:pt idx="4751">
                  <c:v>0.95040000000000002</c:v>
                </c:pt>
                <c:pt idx="4752">
                  <c:v>0.9506</c:v>
                </c:pt>
                <c:pt idx="4753">
                  <c:v>0.95079999999999998</c:v>
                </c:pt>
                <c:pt idx="4754">
                  <c:v>0.95099999999999996</c:v>
                </c:pt>
                <c:pt idx="4755">
                  <c:v>0.95120000000000005</c:v>
                </c:pt>
                <c:pt idx="4756">
                  <c:v>0.95140000000000002</c:v>
                </c:pt>
                <c:pt idx="4757">
                  <c:v>0.9516</c:v>
                </c:pt>
                <c:pt idx="4758">
                  <c:v>0.95179999999999998</c:v>
                </c:pt>
                <c:pt idx="4759">
                  <c:v>0.95199999999999996</c:v>
                </c:pt>
                <c:pt idx="4760">
                  <c:v>0.95220000000000005</c:v>
                </c:pt>
                <c:pt idx="4761">
                  <c:v>0.95240000000000002</c:v>
                </c:pt>
                <c:pt idx="4762">
                  <c:v>0.9526</c:v>
                </c:pt>
                <c:pt idx="4763">
                  <c:v>0.95279999999999998</c:v>
                </c:pt>
                <c:pt idx="4764">
                  <c:v>0.95299999999999996</c:v>
                </c:pt>
                <c:pt idx="4765">
                  <c:v>0.95320000000000005</c:v>
                </c:pt>
                <c:pt idx="4766">
                  <c:v>0.95340000000000003</c:v>
                </c:pt>
                <c:pt idx="4767">
                  <c:v>0.9536</c:v>
                </c:pt>
                <c:pt idx="4768">
                  <c:v>0.95379999999999998</c:v>
                </c:pt>
                <c:pt idx="4769">
                  <c:v>0.95399999999999996</c:v>
                </c:pt>
                <c:pt idx="4770">
                  <c:v>0.95420000000000005</c:v>
                </c:pt>
                <c:pt idx="4771">
                  <c:v>0.95440000000000003</c:v>
                </c:pt>
                <c:pt idx="4772">
                  <c:v>0.9546</c:v>
                </c:pt>
                <c:pt idx="4773">
                  <c:v>0.95479999999999998</c:v>
                </c:pt>
                <c:pt idx="4774">
                  <c:v>0.95499999999999996</c:v>
                </c:pt>
                <c:pt idx="4775">
                  <c:v>0.95520000000000005</c:v>
                </c:pt>
                <c:pt idx="4776">
                  <c:v>0.95540000000000003</c:v>
                </c:pt>
                <c:pt idx="4777">
                  <c:v>0.9556</c:v>
                </c:pt>
                <c:pt idx="4778">
                  <c:v>0.95579999999999998</c:v>
                </c:pt>
                <c:pt idx="4779">
                  <c:v>0.95599999999999996</c:v>
                </c:pt>
                <c:pt idx="4780">
                  <c:v>0.95620000000000005</c:v>
                </c:pt>
                <c:pt idx="4781">
                  <c:v>0.95640000000000003</c:v>
                </c:pt>
                <c:pt idx="4782">
                  <c:v>0.95660000000000001</c:v>
                </c:pt>
                <c:pt idx="4783">
                  <c:v>0.95679999999999998</c:v>
                </c:pt>
                <c:pt idx="4784">
                  <c:v>0.95699999999999996</c:v>
                </c:pt>
                <c:pt idx="4785">
                  <c:v>0.95720000000000005</c:v>
                </c:pt>
                <c:pt idx="4786">
                  <c:v>0.95740000000000003</c:v>
                </c:pt>
                <c:pt idx="4787">
                  <c:v>0.95760000000000001</c:v>
                </c:pt>
                <c:pt idx="4788">
                  <c:v>0.95779999999999998</c:v>
                </c:pt>
                <c:pt idx="4789">
                  <c:v>0.95799999999999996</c:v>
                </c:pt>
                <c:pt idx="4790">
                  <c:v>0.95820000000000005</c:v>
                </c:pt>
                <c:pt idx="4791">
                  <c:v>0.95840000000000003</c:v>
                </c:pt>
                <c:pt idx="4792">
                  <c:v>0.95860000000000001</c:v>
                </c:pt>
                <c:pt idx="4793">
                  <c:v>0.95879999999999999</c:v>
                </c:pt>
                <c:pt idx="4794">
                  <c:v>0.95899999999999996</c:v>
                </c:pt>
                <c:pt idx="4795">
                  <c:v>0.95920000000000005</c:v>
                </c:pt>
                <c:pt idx="4796">
                  <c:v>0.95940000000000003</c:v>
                </c:pt>
                <c:pt idx="4797">
                  <c:v>0.95960000000000001</c:v>
                </c:pt>
                <c:pt idx="4798">
                  <c:v>0.95979999999999999</c:v>
                </c:pt>
                <c:pt idx="4799">
                  <c:v>0.96</c:v>
                </c:pt>
                <c:pt idx="4800">
                  <c:v>0.96020000000000005</c:v>
                </c:pt>
                <c:pt idx="4801">
                  <c:v>0.96040000000000003</c:v>
                </c:pt>
                <c:pt idx="4802">
                  <c:v>0.96060000000000001</c:v>
                </c:pt>
                <c:pt idx="4803">
                  <c:v>0.96079999999999999</c:v>
                </c:pt>
                <c:pt idx="4804">
                  <c:v>0.96099999999999997</c:v>
                </c:pt>
                <c:pt idx="4805">
                  <c:v>0.96120000000000005</c:v>
                </c:pt>
                <c:pt idx="4806">
                  <c:v>0.96140000000000003</c:v>
                </c:pt>
                <c:pt idx="4807">
                  <c:v>0.96160000000000001</c:v>
                </c:pt>
                <c:pt idx="4808">
                  <c:v>0.96179999999999999</c:v>
                </c:pt>
                <c:pt idx="4809">
                  <c:v>0.96199999999999997</c:v>
                </c:pt>
                <c:pt idx="4810">
                  <c:v>0.96220000000000006</c:v>
                </c:pt>
                <c:pt idx="4811">
                  <c:v>0.96240000000000003</c:v>
                </c:pt>
                <c:pt idx="4812">
                  <c:v>0.96260000000000001</c:v>
                </c:pt>
                <c:pt idx="4813">
                  <c:v>0.96279999999999999</c:v>
                </c:pt>
                <c:pt idx="4814">
                  <c:v>0.96299999999999997</c:v>
                </c:pt>
                <c:pt idx="4815">
                  <c:v>0.96319999999999995</c:v>
                </c:pt>
                <c:pt idx="4816">
                  <c:v>0.96340000000000003</c:v>
                </c:pt>
                <c:pt idx="4817">
                  <c:v>0.96360000000000001</c:v>
                </c:pt>
                <c:pt idx="4818">
                  <c:v>0.96379999999999999</c:v>
                </c:pt>
                <c:pt idx="4819">
                  <c:v>0.96399999999999997</c:v>
                </c:pt>
                <c:pt idx="4820">
                  <c:v>0.96419999999999995</c:v>
                </c:pt>
                <c:pt idx="4821">
                  <c:v>0.96440000000000003</c:v>
                </c:pt>
                <c:pt idx="4822">
                  <c:v>0.96460000000000001</c:v>
                </c:pt>
                <c:pt idx="4823">
                  <c:v>0.96479999999999999</c:v>
                </c:pt>
                <c:pt idx="4824">
                  <c:v>0.96499999999999997</c:v>
                </c:pt>
                <c:pt idx="4825">
                  <c:v>0.96519999999999995</c:v>
                </c:pt>
                <c:pt idx="4826">
                  <c:v>0.96540000000000004</c:v>
                </c:pt>
                <c:pt idx="4827">
                  <c:v>0.96560000000000001</c:v>
                </c:pt>
                <c:pt idx="4828">
                  <c:v>0.96579999999999999</c:v>
                </c:pt>
                <c:pt idx="4829">
                  <c:v>0.96599999999999997</c:v>
                </c:pt>
                <c:pt idx="4830">
                  <c:v>0.96619999999999995</c:v>
                </c:pt>
                <c:pt idx="4831">
                  <c:v>0.96640000000000004</c:v>
                </c:pt>
                <c:pt idx="4832">
                  <c:v>0.96660000000000001</c:v>
                </c:pt>
                <c:pt idx="4833">
                  <c:v>0.96679999999999999</c:v>
                </c:pt>
                <c:pt idx="4834">
                  <c:v>0.96699999999999997</c:v>
                </c:pt>
                <c:pt idx="4835">
                  <c:v>0.96719999999999995</c:v>
                </c:pt>
                <c:pt idx="4836">
                  <c:v>0.96740000000000004</c:v>
                </c:pt>
                <c:pt idx="4837">
                  <c:v>0.96760000000000002</c:v>
                </c:pt>
                <c:pt idx="4838">
                  <c:v>0.96779999999999999</c:v>
                </c:pt>
                <c:pt idx="4839">
                  <c:v>0.96799999999999997</c:v>
                </c:pt>
                <c:pt idx="4840">
                  <c:v>0.96819999999999995</c:v>
                </c:pt>
                <c:pt idx="4841">
                  <c:v>0.96840000000000004</c:v>
                </c:pt>
                <c:pt idx="4842">
                  <c:v>0.96860000000000002</c:v>
                </c:pt>
                <c:pt idx="4843">
                  <c:v>0.96879999999999999</c:v>
                </c:pt>
                <c:pt idx="4844">
                  <c:v>0.96899999999999997</c:v>
                </c:pt>
                <c:pt idx="4845">
                  <c:v>0.96919999999999995</c:v>
                </c:pt>
                <c:pt idx="4846">
                  <c:v>0.96940000000000004</c:v>
                </c:pt>
                <c:pt idx="4847">
                  <c:v>0.96960000000000002</c:v>
                </c:pt>
                <c:pt idx="4848">
                  <c:v>0.9698</c:v>
                </c:pt>
                <c:pt idx="4849">
                  <c:v>0.97</c:v>
                </c:pt>
                <c:pt idx="4850">
                  <c:v>0.97019999999999995</c:v>
                </c:pt>
                <c:pt idx="4851">
                  <c:v>0.97040000000000004</c:v>
                </c:pt>
                <c:pt idx="4852">
                  <c:v>0.97060000000000002</c:v>
                </c:pt>
                <c:pt idx="4853">
                  <c:v>0.9708</c:v>
                </c:pt>
                <c:pt idx="4854">
                  <c:v>0.97099999999999997</c:v>
                </c:pt>
                <c:pt idx="4855">
                  <c:v>0.97119999999999995</c:v>
                </c:pt>
                <c:pt idx="4856">
                  <c:v>0.97140000000000004</c:v>
                </c:pt>
                <c:pt idx="4857">
                  <c:v>0.97160000000000002</c:v>
                </c:pt>
                <c:pt idx="4858">
                  <c:v>0.9718</c:v>
                </c:pt>
                <c:pt idx="4859">
                  <c:v>0.97199999999999998</c:v>
                </c:pt>
                <c:pt idx="4860">
                  <c:v>0.97219999999999995</c:v>
                </c:pt>
                <c:pt idx="4861">
                  <c:v>0.97240000000000004</c:v>
                </c:pt>
                <c:pt idx="4862">
                  <c:v>0.97260000000000002</c:v>
                </c:pt>
                <c:pt idx="4863">
                  <c:v>0.9728</c:v>
                </c:pt>
                <c:pt idx="4864">
                  <c:v>0.97299999999999998</c:v>
                </c:pt>
                <c:pt idx="4865">
                  <c:v>0.97319999999999995</c:v>
                </c:pt>
                <c:pt idx="4866">
                  <c:v>0.97340000000000004</c:v>
                </c:pt>
                <c:pt idx="4867">
                  <c:v>0.97360000000000002</c:v>
                </c:pt>
                <c:pt idx="4868">
                  <c:v>0.9738</c:v>
                </c:pt>
                <c:pt idx="4869">
                  <c:v>0.97399999999999998</c:v>
                </c:pt>
                <c:pt idx="4870">
                  <c:v>0.97419999999999995</c:v>
                </c:pt>
                <c:pt idx="4871">
                  <c:v>0.97440000000000004</c:v>
                </c:pt>
                <c:pt idx="4872">
                  <c:v>0.97460000000000002</c:v>
                </c:pt>
                <c:pt idx="4873">
                  <c:v>0.9748</c:v>
                </c:pt>
                <c:pt idx="4874">
                  <c:v>0.97499999999999998</c:v>
                </c:pt>
                <c:pt idx="4875">
                  <c:v>0.97519999999999996</c:v>
                </c:pt>
                <c:pt idx="4876">
                  <c:v>0.97540000000000004</c:v>
                </c:pt>
                <c:pt idx="4877">
                  <c:v>0.97560000000000002</c:v>
                </c:pt>
                <c:pt idx="4878">
                  <c:v>0.9758</c:v>
                </c:pt>
                <c:pt idx="4879">
                  <c:v>0.97599999999999998</c:v>
                </c:pt>
                <c:pt idx="4880">
                  <c:v>0.97619999999999996</c:v>
                </c:pt>
                <c:pt idx="4881">
                  <c:v>0.97640000000000005</c:v>
                </c:pt>
                <c:pt idx="4882">
                  <c:v>0.97660000000000002</c:v>
                </c:pt>
                <c:pt idx="4883">
                  <c:v>0.9768</c:v>
                </c:pt>
                <c:pt idx="4884">
                  <c:v>0.97699999999999998</c:v>
                </c:pt>
                <c:pt idx="4885">
                  <c:v>0.97719999999999996</c:v>
                </c:pt>
                <c:pt idx="4886">
                  <c:v>0.97740000000000005</c:v>
                </c:pt>
                <c:pt idx="4887">
                  <c:v>0.97760000000000002</c:v>
                </c:pt>
                <c:pt idx="4888">
                  <c:v>0.9778</c:v>
                </c:pt>
                <c:pt idx="4889">
                  <c:v>0.97799999999999998</c:v>
                </c:pt>
                <c:pt idx="4890">
                  <c:v>0.97819999999999996</c:v>
                </c:pt>
                <c:pt idx="4891">
                  <c:v>0.97840000000000005</c:v>
                </c:pt>
                <c:pt idx="4892">
                  <c:v>0.97860000000000003</c:v>
                </c:pt>
                <c:pt idx="4893">
                  <c:v>0.9788</c:v>
                </c:pt>
                <c:pt idx="4894">
                  <c:v>0.97899999999999998</c:v>
                </c:pt>
                <c:pt idx="4895">
                  <c:v>0.97919999999999996</c:v>
                </c:pt>
                <c:pt idx="4896">
                  <c:v>0.97940000000000005</c:v>
                </c:pt>
                <c:pt idx="4897">
                  <c:v>0.97960000000000003</c:v>
                </c:pt>
                <c:pt idx="4898">
                  <c:v>0.9798</c:v>
                </c:pt>
                <c:pt idx="4899">
                  <c:v>0.98</c:v>
                </c:pt>
                <c:pt idx="4900">
                  <c:v>0.98019999999999996</c:v>
                </c:pt>
                <c:pt idx="4901">
                  <c:v>0.98040000000000005</c:v>
                </c:pt>
                <c:pt idx="4902">
                  <c:v>0.98060000000000003</c:v>
                </c:pt>
                <c:pt idx="4903">
                  <c:v>0.98080000000000001</c:v>
                </c:pt>
                <c:pt idx="4904">
                  <c:v>0.98099999999999998</c:v>
                </c:pt>
                <c:pt idx="4905">
                  <c:v>0.98119999999999996</c:v>
                </c:pt>
                <c:pt idx="4906">
                  <c:v>0.98140000000000005</c:v>
                </c:pt>
                <c:pt idx="4907">
                  <c:v>0.98160000000000003</c:v>
                </c:pt>
                <c:pt idx="4908">
                  <c:v>0.98180000000000001</c:v>
                </c:pt>
                <c:pt idx="4909">
                  <c:v>0.98199999999999998</c:v>
                </c:pt>
                <c:pt idx="4910">
                  <c:v>0.98219999999999996</c:v>
                </c:pt>
                <c:pt idx="4911">
                  <c:v>0.98240000000000005</c:v>
                </c:pt>
                <c:pt idx="4912">
                  <c:v>0.98260000000000003</c:v>
                </c:pt>
                <c:pt idx="4913">
                  <c:v>0.98280000000000001</c:v>
                </c:pt>
                <c:pt idx="4914">
                  <c:v>0.98299999999999998</c:v>
                </c:pt>
                <c:pt idx="4915">
                  <c:v>0.98319999999999996</c:v>
                </c:pt>
                <c:pt idx="4916">
                  <c:v>0.98340000000000005</c:v>
                </c:pt>
                <c:pt idx="4917">
                  <c:v>0.98360000000000003</c:v>
                </c:pt>
                <c:pt idx="4918">
                  <c:v>0.98380000000000001</c:v>
                </c:pt>
                <c:pt idx="4919">
                  <c:v>0.98399999999999999</c:v>
                </c:pt>
                <c:pt idx="4920">
                  <c:v>0.98419999999999996</c:v>
                </c:pt>
                <c:pt idx="4921">
                  <c:v>0.98440000000000005</c:v>
                </c:pt>
                <c:pt idx="4922">
                  <c:v>0.98460000000000003</c:v>
                </c:pt>
                <c:pt idx="4923">
                  <c:v>0.98480000000000001</c:v>
                </c:pt>
                <c:pt idx="4924">
                  <c:v>0.98499999999999999</c:v>
                </c:pt>
                <c:pt idx="4925">
                  <c:v>0.98519999999999996</c:v>
                </c:pt>
                <c:pt idx="4926">
                  <c:v>0.98540000000000005</c:v>
                </c:pt>
                <c:pt idx="4927">
                  <c:v>0.98560000000000003</c:v>
                </c:pt>
                <c:pt idx="4928">
                  <c:v>0.98580000000000001</c:v>
                </c:pt>
                <c:pt idx="4929">
                  <c:v>0.98599999999999999</c:v>
                </c:pt>
                <c:pt idx="4930">
                  <c:v>0.98619999999999997</c:v>
                </c:pt>
                <c:pt idx="4931">
                  <c:v>0.98640000000000005</c:v>
                </c:pt>
                <c:pt idx="4932">
                  <c:v>0.98660000000000003</c:v>
                </c:pt>
                <c:pt idx="4933">
                  <c:v>0.98680000000000001</c:v>
                </c:pt>
                <c:pt idx="4934">
                  <c:v>0.98699999999999999</c:v>
                </c:pt>
                <c:pt idx="4935">
                  <c:v>0.98719999999999997</c:v>
                </c:pt>
                <c:pt idx="4936">
                  <c:v>0.98740000000000006</c:v>
                </c:pt>
                <c:pt idx="4937">
                  <c:v>0.98760000000000003</c:v>
                </c:pt>
                <c:pt idx="4938">
                  <c:v>0.98780000000000001</c:v>
                </c:pt>
                <c:pt idx="4939">
                  <c:v>0.98799999999999999</c:v>
                </c:pt>
                <c:pt idx="4940">
                  <c:v>0.98819999999999997</c:v>
                </c:pt>
                <c:pt idx="4941">
                  <c:v>0.98839999999999995</c:v>
                </c:pt>
                <c:pt idx="4942">
                  <c:v>0.98860000000000003</c:v>
                </c:pt>
                <c:pt idx="4943">
                  <c:v>0.98880000000000001</c:v>
                </c:pt>
                <c:pt idx="4944">
                  <c:v>0.98899999999999999</c:v>
                </c:pt>
                <c:pt idx="4945">
                  <c:v>0.98919999999999997</c:v>
                </c:pt>
                <c:pt idx="4946">
                  <c:v>0.98939999999999995</c:v>
                </c:pt>
                <c:pt idx="4947">
                  <c:v>0.98960000000000004</c:v>
                </c:pt>
                <c:pt idx="4948">
                  <c:v>0.98980000000000001</c:v>
                </c:pt>
                <c:pt idx="4949">
                  <c:v>0.99</c:v>
                </c:pt>
                <c:pt idx="4950">
                  <c:v>0.99019999999999997</c:v>
                </c:pt>
                <c:pt idx="4951">
                  <c:v>0.99039999999999995</c:v>
                </c:pt>
                <c:pt idx="4952">
                  <c:v>0.99060000000000004</c:v>
                </c:pt>
                <c:pt idx="4953">
                  <c:v>0.99080000000000001</c:v>
                </c:pt>
                <c:pt idx="4954">
                  <c:v>0.99099999999999999</c:v>
                </c:pt>
                <c:pt idx="4955">
                  <c:v>0.99119999999999997</c:v>
                </c:pt>
                <c:pt idx="4956">
                  <c:v>0.99139999999999995</c:v>
                </c:pt>
                <c:pt idx="4957">
                  <c:v>0.99160000000000004</c:v>
                </c:pt>
                <c:pt idx="4958">
                  <c:v>0.99180000000000001</c:v>
                </c:pt>
                <c:pt idx="4959">
                  <c:v>0.99199999999999999</c:v>
                </c:pt>
                <c:pt idx="4960">
                  <c:v>0.99219999999999997</c:v>
                </c:pt>
                <c:pt idx="4961">
                  <c:v>0.99239999999999995</c:v>
                </c:pt>
                <c:pt idx="4962">
                  <c:v>0.99260000000000004</c:v>
                </c:pt>
                <c:pt idx="4963">
                  <c:v>0.99280000000000002</c:v>
                </c:pt>
                <c:pt idx="4964">
                  <c:v>0.99299999999999999</c:v>
                </c:pt>
                <c:pt idx="4965">
                  <c:v>0.99319999999999997</c:v>
                </c:pt>
                <c:pt idx="4966">
                  <c:v>0.99339999999999995</c:v>
                </c:pt>
                <c:pt idx="4967">
                  <c:v>0.99360000000000004</c:v>
                </c:pt>
                <c:pt idx="4968">
                  <c:v>0.99380000000000002</c:v>
                </c:pt>
                <c:pt idx="4969">
                  <c:v>0.99399999999999999</c:v>
                </c:pt>
                <c:pt idx="4970">
                  <c:v>0.99419999999999997</c:v>
                </c:pt>
                <c:pt idx="4971">
                  <c:v>0.99439999999999995</c:v>
                </c:pt>
                <c:pt idx="4972">
                  <c:v>0.99460000000000004</c:v>
                </c:pt>
                <c:pt idx="4973">
                  <c:v>0.99480000000000002</c:v>
                </c:pt>
                <c:pt idx="4974">
                  <c:v>0.995</c:v>
                </c:pt>
                <c:pt idx="4975">
                  <c:v>0.99519999999999997</c:v>
                </c:pt>
                <c:pt idx="4976">
                  <c:v>0.99539999999999995</c:v>
                </c:pt>
                <c:pt idx="4977">
                  <c:v>0.99560000000000004</c:v>
                </c:pt>
                <c:pt idx="4978">
                  <c:v>0.99580000000000002</c:v>
                </c:pt>
                <c:pt idx="4979">
                  <c:v>0.996</c:v>
                </c:pt>
                <c:pt idx="4980">
                  <c:v>0.99619999999999997</c:v>
                </c:pt>
                <c:pt idx="4981">
                  <c:v>0.99639999999999995</c:v>
                </c:pt>
                <c:pt idx="4982">
                  <c:v>0.99660000000000004</c:v>
                </c:pt>
                <c:pt idx="4983">
                  <c:v>0.99680000000000002</c:v>
                </c:pt>
                <c:pt idx="4984">
                  <c:v>0.997</c:v>
                </c:pt>
                <c:pt idx="4985">
                  <c:v>0.99719999999999998</c:v>
                </c:pt>
                <c:pt idx="4986">
                  <c:v>0.99739999999999995</c:v>
                </c:pt>
                <c:pt idx="4987">
                  <c:v>0.99760000000000004</c:v>
                </c:pt>
                <c:pt idx="4988">
                  <c:v>0.99780000000000002</c:v>
                </c:pt>
                <c:pt idx="4989">
                  <c:v>0.998</c:v>
                </c:pt>
                <c:pt idx="4990">
                  <c:v>0.99819999999999998</c:v>
                </c:pt>
                <c:pt idx="4991">
                  <c:v>0.99839999999999995</c:v>
                </c:pt>
                <c:pt idx="4992">
                  <c:v>0.99860000000000004</c:v>
                </c:pt>
                <c:pt idx="4993">
                  <c:v>0.99880000000000002</c:v>
                </c:pt>
                <c:pt idx="4994">
                  <c:v>0.999</c:v>
                </c:pt>
                <c:pt idx="4995">
                  <c:v>0.99919999999999998</c:v>
                </c:pt>
                <c:pt idx="4996">
                  <c:v>0.99939999999999996</c:v>
                </c:pt>
                <c:pt idx="4997">
                  <c:v>0.99960000000000004</c:v>
                </c:pt>
                <c:pt idx="4998">
                  <c:v>0.99980000000000002</c:v>
                </c:pt>
                <c:pt idx="4999">
                  <c:v>1</c:v>
                </c:pt>
              </c:numCache>
            </c:numRef>
          </c:yVal>
          <c:smooth val="1"/>
          <c:extLst>
            <c:ext xmlns:c16="http://schemas.microsoft.com/office/drawing/2014/chart" uri="{C3380CC4-5D6E-409C-BE32-E72D297353CC}">
              <c16:uniqueId val="{00000001-E263-44C5-9F0D-6326F20E1793}"/>
            </c:ext>
          </c:extLst>
        </c:ser>
        <c:ser>
          <c:idx val="2"/>
          <c:order val="2"/>
          <c:spPr>
            <a:ln>
              <a:solidFill>
                <a:srgbClr val="5B9BD5"/>
              </a:solidFill>
              <a:prstDash val="sysDash"/>
            </a:ln>
          </c:spPr>
          <c:marker>
            <c:symbol val="none"/>
          </c:marker>
          <c:xVal>
            <c:numLit>
              <c:formatCode>General</c:formatCode>
              <c:ptCount val="2"/>
              <c:pt idx="0">
                <c:v>1046.3622499592875</c:v>
              </c:pt>
              <c:pt idx="1">
                <c:v>1046.3622499592875</c:v>
              </c:pt>
            </c:numLit>
          </c:xVal>
          <c:yVal>
            <c:numLit>
              <c:formatCode>General</c:formatCode>
              <c:ptCount val="2"/>
              <c:pt idx="0">
                <c:v>0</c:v>
              </c:pt>
              <c:pt idx="1">
                <c:v>0.5</c:v>
              </c:pt>
            </c:numLit>
          </c:yVal>
          <c:smooth val="0"/>
          <c:extLst>
            <c:ext xmlns:c16="http://schemas.microsoft.com/office/drawing/2014/chart" uri="{C3380CC4-5D6E-409C-BE32-E72D297353CC}">
              <c16:uniqueId val="{00000006-E263-44C5-9F0D-6326F20E1793}"/>
            </c:ext>
          </c:extLst>
        </c:ser>
        <c:ser>
          <c:idx val="3"/>
          <c:order val="3"/>
          <c:spPr>
            <a:ln>
              <a:solidFill>
                <a:srgbClr val="5B9BD5"/>
              </a:solidFill>
              <a:prstDash val="sysDash"/>
            </a:ln>
          </c:spPr>
          <c:marker>
            <c:symbol val="none"/>
          </c:marker>
          <c:xVal>
            <c:numLit>
              <c:formatCode>General</c:formatCode>
              <c:ptCount val="2"/>
              <c:pt idx="0">
                <c:v>-3000</c:v>
              </c:pt>
              <c:pt idx="1">
                <c:v>1046.3622499592875</c:v>
              </c:pt>
            </c:numLit>
          </c:xVal>
          <c:yVal>
            <c:numLit>
              <c:formatCode>General</c:formatCode>
              <c:ptCount val="2"/>
              <c:pt idx="0">
                <c:v>0.5</c:v>
              </c:pt>
              <c:pt idx="1">
                <c:v>0.5</c:v>
              </c:pt>
            </c:numLit>
          </c:yVal>
          <c:smooth val="0"/>
          <c:extLst>
            <c:ext xmlns:c16="http://schemas.microsoft.com/office/drawing/2014/chart" uri="{C3380CC4-5D6E-409C-BE32-E72D297353CC}">
              <c16:uniqueId val="{00000007-E263-44C5-9F0D-6326F20E1793}"/>
            </c:ext>
          </c:extLst>
        </c:ser>
        <c:ser>
          <c:idx val="4"/>
          <c:order val="4"/>
          <c:marker>
            <c:symbol val="none"/>
          </c:marker>
          <c:dPt>
            <c:idx val="0"/>
            <c:marker>
              <c:symbol val="circle"/>
              <c:size val="5"/>
              <c:spPr>
                <a:solidFill>
                  <a:srgbClr val="000000"/>
                </a:solidFill>
                <a:ln>
                  <a:solidFill>
                    <a:srgbClr val="000000"/>
                  </a:solidFill>
                  <a:prstDash val="solid"/>
                </a:ln>
              </c:spPr>
            </c:marker>
            <c:bubble3D val="0"/>
            <c:extLst>
              <c:ext xmlns:c16="http://schemas.microsoft.com/office/drawing/2014/chart" uri="{C3380CC4-5D6E-409C-BE32-E72D297353CC}">
                <c16:uniqueId val="{00000009-E263-44C5-9F0D-6326F20E1793}"/>
              </c:ext>
            </c:extLst>
          </c:dPt>
          <c:dLbls>
            <c:dLbl>
              <c:idx val="0"/>
              <c:layout>
                <c:manualLayout>
                  <c:x val="0"/>
                  <c:y val="-3.5298919220516214E-2"/>
                </c:manualLayout>
              </c:layout>
              <c:tx>
                <c:rich>
                  <a:bodyPr wrap="square" lIns="38100" tIns="19050" rIns="38100" bIns="19050" anchor="ctr">
                    <a:spAutoFit/>
                  </a:bodyPr>
                  <a:lstStyle/>
                  <a:p>
                    <a:pPr>
                      <a:defRPr sz="900" b="1">
                        <a:solidFill>
                          <a:srgbClr val="5B9BD5"/>
                        </a:solidFill>
                        <a:latin typeface="Segoe UI"/>
                        <a:ea typeface="Segoe UI"/>
                        <a:cs typeface="Segoe UI"/>
                      </a:defRPr>
                    </a:pPr>
                    <a:r>
                      <a:rPr lang="en-US"/>
                      <a:t>&lt; 1046 / 50.0% &gt;</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263-44C5-9F0D-6326F20E17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1"/>
              <c:pt idx="0">
                <c:v>1046.3622499592875</c:v>
              </c:pt>
            </c:numLit>
          </c:xVal>
          <c:yVal>
            <c:numLit>
              <c:formatCode>General</c:formatCode>
              <c:ptCount val="1"/>
              <c:pt idx="0">
                <c:v>0.5</c:v>
              </c:pt>
            </c:numLit>
          </c:yVal>
          <c:smooth val="0"/>
          <c:extLst>
            <c:ext xmlns:c16="http://schemas.microsoft.com/office/drawing/2014/chart" uri="{C3380CC4-5D6E-409C-BE32-E72D297353CC}">
              <c16:uniqueId val="{00000008-E263-44C5-9F0D-6326F20E1793}"/>
            </c:ext>
          </c:extLst>
        </c:ser>
        <c:ser>
          <c:idx val="5"/>
          <c:order val="5"/>
          <c:marker>
            <c:symbol val="none"/>
          </c:marker>
          <c:dLbls>
            <c:dLbl>
              <c:idx val="0"/>
              <c:layout>
                <c:manualLayout>
                  <c:x val="-0.13337728937728938"/>
                  <c:y val="-4.7381506096969714E-2"/>
                </c:manualLayout>
              </c:layout>
              <c:tx>
                <c:rich>
                  <a:bodyPr wrap="square" lIns="38100" tIns="19050" rIns="38100" bIns="19050" anchor="ctr">
                    <a:spAutoFit/>
                  </a:bodyPr>
                  <a:lstStyle/>
                  <a:p>
                    <a:pPr algn="ctr">
                      <a:defRPr sz="900">
                        <a:solidFill>
                          <a:srgbClr val="5B9BD5"/>
                        </a:solidFill>
                        <a:latin typeface="Segoe UI"/>
                        <a:ea typeface="Segoe UI"/>
                        <a:cs typeface="Segoe UI"/>
                      </a:defRPr>
                    </a:pPr>
                    <a:r>
                      <a:rPr lang="en-US"/>
                      <a:t>Prob.Range: 50.0%</a:t>
                    </a:r>
                  </a:p>
                  <a:p>
                    <a:pPr algn="ctr">
                      <a:defRPr sz="900">
                        <a:solidFill>
                          <a:srgbClr val="5B9BD5"/>
                        </a:solidFill>
                        <a:latin typeface="Segoe UI"/>
                        <a:ea typeface="Segoe UI"/>
                        <a:cs typeface="Segoe UI"/>
                      </a:defRPr>
                    </a:pPr>
                    <a:r>
                      <a:rPr lang="en-US"/>
                      <a:t>Exp.Value: 210.84</a:t>
                    </a:r>
                  </a:p>
                </c:rich>
              </c:tx>
              <c:spPr>
                <a:solidFill>
                  <a:srgbClr val="FFFFB9">
                    <a:alpha val="50000"/>
                  </a:srgbClr>
                </a:solidFill>
                <a:ln w="12700">
                  <a:solidFill>
                    <a:srgbClr val="5B9BD5"/>
                  </a:solidFill>
                  <a:prstDash val="solid"/>
                </a:ln>
                <a:effectLst/>
              </c:spPr>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263-44C5-9F0D-6326F20E17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1"/>
              <c:pt idx="0">
                <c:v>507.04455659810264</c:v>
              </c:pt>
            </c:numLit>
          </c:xVal>
          <c:yVal>
            <c:numLit>
              <c:formatCode>General</c:formatCode>
              <c:ptCount val="1"/>
              <c:pt idx="0">
                <c:v>0.25</c:v>
              </c:pt>
            </c:numLit>
          </c:yVal>
          <c:smooth val="0"/>
          <c:extLst>
            <c:ext xmlns:c16="http://schemas.microsoft.com/office/drawing/2014/chart" uri="{C3380CC4-5D6E-409C-BE32-E72D297353CC}">
              <c16:uniqueId val="{0000000A-E263-44C5-9F0D-6326F20E1793}"/>
            </c:ext>
          </c:extLst>
        </c:ser>
        <c:ser>
          <c:idx val="6"/>
          <c:order val="6"/>
          <c:marker>
            <c:symbol val="none"/>
          </c:marker>
          <c:dLbls>
            <c:dLbl>
              <c:idx val="0"/>
              <c:layout>
                <c:manualLayout>
                  <c:x val="-0.13337728937728938"/>
                  <c:y val="-4.7381506096969714E-2"/>
                </c:manualLayout>
              </c:layout>
              <c:tx>
                <c:rich>
                  <a:bodyPr wrap="square" lIns="38100" tIns="19050" rIns="38100" bIns="19050" anchor="ctr">
                    <a:spAutoFit/>
                  </a:bodyPr>
                  <a:lstStyle/>
                  <a:p>
                    <a:pPr algn="ctr">
                      <a:defRPr sz="900">
                        <a:solidFill>
                          <a:srgbClr val="5B9BD5"/>
                        </a:solidFill>
                        <a:latin typeface="Segoe UI"/>
                        <a:ea typeface="Segoe UI"/>
                        <a:cs typeface="Segoe UI"/>
                      </a:defRPr>
                    </a:pPr>
                    <a:r>
                      <a:rPr lang="en-US"/>
                      <a:t>Prob.Range: 50.0%</a:t>
                    </a:r>
                  </a:p>
                  <a:p>
                    <a:pPr algn="ctr">
                      <a:defRPr sz="900">
                        <a:solidFill>
                          <a:srgbClr val="5B9BD5"/>
                        </a:solidFill>
                        <a:latin typeface="Segoe UI"/>
                        <a:ea typeface="Segoe UI"/>
                        <a:cs typeface="Segoe UI"/>
                      </a:defRPr>
                    </a:pPr>
                    <a:r>
                      <a:rPr lang="en-US"/>
                      <a:t>Exp.Value: 827.16</a:t>
                    </a:r>
                  </a:p>
                </c:rich>
              </c:tx>
              <c:spPr>
                <a:solidFill>
                  <a:srgbClr val="FFFFB9">
                    <a:alpha val="50000"/>
                  </a:srgbClr>
                </a:solidFill>
                <a:ln w="12700">
                  <a:solidFill>
                    <a:srgbClr val="5B9BD5"/>
                  </a:solidFill>
                  <a:prstDash val="solid"/>
                </a:ln>
                <a:effectLst/>
              </c:spPr>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263-44C5-9F0D-6326F20E17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1"/>
              <c:pt idx="0">
                <c:v>1582.4185026257601</c:v>
              </c:pt>
            </c:numLit>
          </c:xVal>
          <c:yVal>
            <c:numLit>
              <c:formatCode>General</c:formatCode>
              <c:ptCount val="1"/>
              <c:pt idx="0">
                <c:v>0.75</c:v>
              </c:pt>
            </c:numLit>
          </c:yVal>
          <c:smooth val="0"/>
          <c:extLst>
            <c:ext xmlns:c16="http://schemas.microsoft.com/office/drawing/2014/chart" uri="{C3380CC4-5D6E-409C-BE32-E72D297353CC}">
              <c16:uniqueId val="{0000000C-E263-44C5-9F0D-6326F20E1793}"/>
            </c:ext>
          </c:extLst>
        </c:ser>
        <c:ser>
          <c:idx val="7"/>
          <c:order val="7"/>
          <c:spPr>
            <a:ln>
              <a:solidFill>
                <a:srgbClr val="D26E2A"/>
              </a:solidFill>
              <a:prstDash val="sysDash"/>
            </a:ln>
          </c:spPr>
          <c:marker>
            <c:symbol val="none"/>
          </c:marker>
          <c:xVal>
            <c:numLit>
              <c:formatCode>General</c:formatCode>
              <c:ptCount val="2"/>
              <c:pt idx="0">
                <c:v>1756.8892068834029</c:v>
              </c:pt>
              <c:pt idx="1">
                <c:v>1756.8892068834029</c:v>
              </c:pt>
            </c:numLit>
          </c:xVal>
          <c:yVal>
            <c:numLit>
              <c:formatCode>General</c:formatCode>
              <c:ptCount val="2"/>
              <c:pt idx="0">
                <c:v>0</c:v>
              </c:pt>
              <c:pt idx="1">
                <c:v>0.5</c:v>
              </c:pt>
            </c:numLit>
          </c:yVal>
          <c:smooth val="0"/>
          <c:extLst>
            <c:ext xmlns:c16="http://schemas.microsoft.com/office/drawing/2014/chart" uri="{C3380CC4-5D6E-409C-BE32-E72D297353CC}">
              <c16:uniqueId val="{00000014-E263-44C5-9F0D-6326F20E1793}"/>
            </c:ext>
          </c:extLst>
        </c:ser>
        <c:ser>
          <c:idx val="8"/>
          <c:order val="8"/>
          <c:spPr>
            <a:ln>
              <a:solidFill>
                <a:srgbClr val="D26E2A"/>
              </a:solidFill>
              <a:prstDash val="sysDash"/>
            </a:ln>
          </c:spPr>
          <c:marker>
            <c:symbol val="none"/>
          </c:marker>
          <c:xVal>
            <c:numLit>
              <c:formatCode>General</c:formatCode>
              <c:ptCount val="2"/>
              <c:pt idx="0">
                <c:v>-3000</c:v>
              </c:pt>
              <c:pt idx="1">
                <c:v>1756.8892068834029</c:v>
              </c:pt>
            </c:numLit>
          </c:xVal>
          <c:yVal>
            <c:numLit>
              <c:formatCode>General</c:formatCode>
              <c:ptCount val="2"/>
              <c:pt idx="0">
                <c:v>0.5</c:v>
              </c:pt>
              <c:pt idx="1">
                <c:v>0.5</c:v>
              </c:pt>
            </c:numLit>
          </c:yVal>
          <c:smooth val="0"/>
          <c:extLst>
            <c:ext xmlns:c16="http://schemas.microsoft.com/office/drawing/2014/chart" uri="{C3380CC4-5D6E-409C-BE32-E72D297353CC}">
              <c16:uniqueId val="{00000015-E263-44C5-9F0D-6326F20E1793}"/>
            </c:ext>
          </c:extLst>
        </c:ser>
        <c:ser>
          <c:idx val="9"/>
          <c:order val="9"/>
          <c:marker>
            <c:symbol val="none"/>
          </c:marker>
          <c:dPt>
            <c:idx val="0"/>
            <c:marker>
              <c:symbol val="circle"/>
              <c:size val="5"/>
              <c:spPr>
                <a:solidFill>
                  <a:srgbClr val="000000"/>
                </a:solidFill>
                <a:ln>
                  <a:solidFill>
                    <a:srgbClr val="000000"/>
                  </a:solidFill>
                  <a:prstDash val="solid"/>
                </a:ln>
              </c:spPr>
            </c:marker>
            <c:bubble3D val="0"/>
            <c:extLst>
              <c:ext xmlns:c16="http://schemas.microsoft.com/office/drawing/2014/chart" uri="{C3380CC4-5D6E-409C-BE32-E72D297353CC}">
                <c16:uniqueId val="{00000017-E263-44C5-9F0D-6326F20E1793}"/>
              </c:ext>
            </c:extLst>
          </c:dPt>
          <c:dLbls>
            <c:dLbl>
              <c:idx val="0"/>
              <c:layout>
                <c:manualLayout>
                  <c:x val="0"/>
                  <c:y val="3.5298919220516138E-2"/>
                </c:manualLayout>
              </c:layout>
              <c:tx>
                <c:rich>
                  <a:bodyPr wrap="square" lIns="38100" tIns="19050" rIns="38100" bIns="19050" anchor="ctr">
                    <a:spAutoFit/>
                  </a:bodyPr>
                  <a:lstStyle/>
                  <a:p>
                    <a:pPr>
                      <a:defRPr sz="900" b="1">
                        <a:solidFill>
                          <a:srgbClr val="D26E2A"/>
                        </a:solidFill>
                        <a:latin typeface="Segoe UI"/>
                        <a:ea typeface="Segoe UI"/>
                        <a:cs typeface="Segoe UI"/>
                      </a:defRPr>
                    </a:pPr>
                    <a:r>
                      <a:rPr lang="en-US"/>
                      <a:t>&lt; 1757 / 50.0% &gt;</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263-44C5-9F0D-6326F20E17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1"/>
              <c:pt idx="0">
                <c:v>1756.8892068834029</c:v>
              </c:pt>
            </c:numLit>
          </c:xVal>
          <c:yVal>
            <c:numLit>
              <c:formatCode>General</c:formatCode>
              <c:ptCount val="1"/>
              <c:pt idx="0">
                <c:v>0.5</c:v>
              </c:pt>
            </c:numLit>
          </c:yVal>
          <c:smooth val="0"/>
          <c:extLst>
            <c:ext xmlns:c16="http://schemas.microsoft.com/office/drawing/2014/chart" uri="{C3380CC4-5D6E-409C-BE32-E72D297353CC}">
              <c16:uniqueId val="{00000016-E263-44C5-9F0D-6326F20E1793}"/>
            </c:ext>
          </c:extLst>
        </c:ser>
        <c:ser>
          <c:idx val="10"/>
          <c:order val="10"/>
          <c:marker>
            <c:symbol val="none"/>
          </c:marker>
          <c:dLbls>
            <c:dLbl>
              <c:idx val="0"/>
              <c:layout>
                <c:manualLayout>
                  <c:x val="-0.13337728937728938"/>
                  <c:y val="4.7381506096969714E-2"/>
                </c:manualLayout>
              </c:layout>
              <c:tx>
                <c:rich>
                  <a:bodyPr wrap="square" lIns="38100" tIns="19050" rIns="38100" bIns="19050" anchor="ctr">
                    <a:spAutoFit/>
                  </a:bodyPr>
                  <a:lstStyle/>
                  <a:p>
                    <a:pPr algn="ctr">
                      <a:defRPr sz="900">
                        <a:solidFill>
                          <a:srgbClr val="ED7D31"/>
                        </a:solidFill>
                        <a:latin typeface="Segoe UI"/>
                        <a:ea typeface="Segoe UI"/>
                        <a:cs typeface="Segoe UI"/>
                      </a:defRPr>
                    </a:pPr>
                    <a:r>
                      <a:rPr lang="en-US"/>
                      <a:t>Prob.Range: 50.0%</a:t>
                    </a:r>
                  </a:p>
                  <a:p>
                    <a:pPr algn="ctr">
                      <a:defRPr sz="900">
                        <a:solidFill>
                          <a:srgbClr val="ED7D31"/>
                        </a:solidFill>
                        <a:latin typeface="Segoe UI"/>
                        <a:ea typeface="Segoe UI"/>
                        <a:cs typeface="Segoe UI"/>
                      </a:defRPr>
                    </a:pPr>
                    <a:r>
                      <a:rPr lang="en-US"/>
                      <a:t>Exp.Value: 526.76</a:t>
                    </a:r>
                  </a:p>
                </c:rich>
              </c:tx>
              <c:spPr>
                <a:solidFill>
                  <a:srgbClr val="FFFFB9">
                    <a:alpha val="50000"/>
                  </a:srgbClr>
                </a:solidFill>
                <a:ln w="12700">
                  <a:solidFill>
                    <a:srgbClr val="ED7D31"/>
                  </a:solidFill>
                  <a:prstDash val="solid"/>
                </a:ln>
                <a:effectLst/>
              </c:spPr>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263-44C5-9F0D-6326F20E17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1"/>
              <c:pt idx="0">
                <c:v>1147.9486659186532</c:v>
              </c:pt>
            </c:numLit>
          </c:xVal>
          <c:yVal>
            <c:numLit>
              <c:formatCode>General</c:formatCode>
              <c:ptCount val="1"/>
              <c:pt idx="0">
                <c:v>0.25</c:v>
              </c:pt>
            </c:numLit>
          </c:yVal>
          <c:smooth val="0"/>
          <c:extLst>
            <c:ext xmlns:c16="http://schemas.microsoft.com/office/drawing/2014/chart" uri="{C3380CC4-5D6E-409C-BE32-E72D297353CC}">
              <c16:uniqueId val="{00000018-E263-44C5-9F0D-6326F20E1793}"/>
            </c:ext>
          </c:extLst>
        </c:ser>
        <c:ser>
          <c:idx val="11"/>
          <c:order val="11"/>
          <c:marker>
            <c:symbol val="none"/>
          </c:marker>
          <c:dLbls>
            <c:dLbl>
              <c:idx val="0"/>
              <c:layout>
                <c:manualLayout>
                  <c:x val="-0.13337728937728938"/>
                  <c:y val="4.7381506096969714E-2"/>
                </c:manualLayout>
              </c:layout>
              <c:tx>
                <c:rich>
                  <a:bodyPr wrap="square" lIns="38100" tIns="19050" rIns="38100" bIns="19050" anchor="ctr">
                    <a:spAutoFit/>
                  </a:bodyPr>
                  <a:lstStyle/>
                  <a:p>
                    <a:pPr algn="ctr">
                      <a:defRPr sz="900">
                        <a:solidFill>
                          <a:srgbClr val="ED7D31"/>
                        </a:solidFill>
                        <a:latin typeface="Segoe UI"/>
                        <a:ea typeface="Segoe UI"/>
                        <a:cs typeface="Segoe UI"/>
                      </a:defRPr>
                    </a:pPr>
                    <a:r>
                      <a:rPr lang="en-US"/>
                      <a:t>Prob.Range: 50.0%</a:t>
                    </a:r>
                  </a:p>
                  <a:p>
                    <a:pPr algn="ctr">
                      <a:defRPr sz="900">
                        <a:solidFill>
                          <a:srgbClr val="ED7D31"/>
                        </a:solidFill>
                        <a:latin typeface="Segoe UI"/>
                        <a:ea typeface="Segoe UI"/>
                        <a:cs typeface="Segoe UI"/>
                      </a:defRPr>
                    </a:pPr>
                    <a:r>
                      <a:rPr lang="en-US"/>
                      <a:t>Exp.Value: 1226</a:t>
                    </a:r>
                  </a:p>
                </c:rich>
              </c:tx>
              <c:spPr>
                <a:solidFill>
                  <a:srgbClr val="FFFFB9">
                    <a:alpha val="50000"/>
                  </a:srgbClr>
                </a:solidFill>
                <a:ln w="12700">
                  <a:solidFill>
                    <a:srgbClr val="ED7D31"/>
                  </a:solidFill>
                  <a:prstDash val="solid"/>
                </a:ln>
                <a:effectLst/>
              </c:spPr>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263-44C5-9F0D-6326F20E179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Lit>
              <c:formatCode>General</c:formatCode>
              <c:ptCount val="1"/>
              <c:pt idx="0">
                <c:v>2374.7817037659861</c:v>
              </c:pt>
            </c:numLit>
          </c:xVal>
          <c:yVal>
            <c:numLit>
              <c:formatCode>General</c:formatCode>
              <c:ptCount val="1"/>
              <c:pt idx="0">
                <c:v>0.75</c:v>
              </c:pt>
            </c:numLit>
          </c:yVal>
          <c:smooth val="0"/>
          <c:extLst>
            <c:ext xmlns:c16="http://schemas.microsoft.com/office/drawing/2014/chart" uri="{C3380CC4-5D6E-409C-BE32-E72D297353CC}">
              <c16:uniqueId val="{0000001A-E263-44C5-9F0D-6326F20E1793}"/>
            </c:ext>
          </c:extLst>
        </c:ser>
        <c:dLbls>
          <c:showLegendKey val="0"/>
          <c:showVal val="0"/>
          <c:showCatName val="0"/>
          <c:showSerName val="0"/>
          <c:showPercent val="0"/>
          <c:showBubbleSize val="0"/>
        </c:dLbls>
        <c:axId val="1281991480"/>
        <c:axId val="1281991840"/>
      </c:scatterChart>
      <c:valAx>
        <c:axId val="1281991480"/>
        <c:scaling>
          <c:orientation val="minMax"/>
          <c:min val="-3000"/>
        </c:scaling>
        <c:delete val="0"/>
        <c:axPos val="b"/>
        <c:majorGridlines>
          <c:spPr>
            <a:ln w="3175" cap="flat" cmpd="sng" algn="ctr">
              <a:solidFill>
                <a:srgbClr val="000000">
                  <a:alpha val="10000"/>
                </a:srgbClr>
              </a:solidFill>
              <a:prstDash val="solid"/>
              <a:round/>
              <a:headEnd type="none" w="med" len="med"/>
              <a:tailEnd type="none" w="med" len="med"/>
            </a:ln>
          </c:spPr>
        </c:majorGridlines>
        <c:numFmt formatCode="#,##0" sourceLinked="0"/>
        <c:majorTickMark val="out"/>
        <c:minorTickMark val="none"/>
        <c:tickLblPos val="low"/>
        <c:crossAx val="1281991840"/>
        <c:crosses val="autoZero"/>
        <c:crossBetween val="midCat"/>
      </c:valAx>
      <c:valAx>
        <c:axId val="1281991840"/>
        <c:scaling>
          <c:orientation val="minMax"/>
          <c:max val="1"/>
          <c:min val="0"/>
        </c:scaling>
        <c:delete val="0"/>
        <c:axPos val="l"/>
        <c:majorGridlines>
          <c:spPr>
            <a:ln w="3175" cap="flat" cmpd="sng" algn="ctr">
              <a:solidFill>
                <a:srgbClr val="000000">
                  <a:alpha val="10000"/>
                </a:srgbClr>
              </a:solidFill>
              <a:prstDash val="solid"/>
              <a:round/>
              <a:headEnd type="none" w="med" len="med"/>
              <a:tailEnd type="none" w="med" len="med"/>
            </a:ln>
          </c:spPr>
        </c:majorGridlines>
        <c:title>
          <c:tx>
            <c:rich>
              <a:bodyPr/>
              <a:lstStyle/>
              <a:p>
                <a:pPr>
                  <a:defRPr sz="800" b="0" i="0">
                    <a:solidFill>
                      <a:srgbClr val="000000"/>
                    </a:solidFill>
                    <a:latin typeface="Segoe UI" panose="020B0502040204020203" pitchFamily="34" charset="0"/>
                    <a:ea typeface="Arial"/>
                    <a:cs typeface="Arial"/>
                  </a:defRPr>
                </a:pPr>
                <a:r>
                  <a:rPr lang="en-GB" sz="800" b="0" i="0">
                    <a:solidFill>
                      <a:srgbClr val="000000"/>
                    </a:solidFill>
                    <a:latin typeface="Segoe UI" panose="020B0502040204020203" pitchFamily="34" charset="0"/>
                  </a:rPr>
                  <a:t>Probability</a:t>
                </a:r>
              </a:p>
            </c:rich>
          </c:tx>
          <c:overlay val="0"/>
        </c:title>
        <c:numFmt formatCode="0%;0\&amp;;;" sourceLinked="0"/>
        <c:majorTickMark val="out"/>
        <c:minorTickMark val="none"/>
        <c:tickLblPos val="nextTo"/>
        <c:crossAx val="1281991480"/>
        <c:crosses val="autoZero"/>
        <c:crossBetween val="midCat"/>
        <c:majorUnit val="0.2"/>
        <c:minorUnit val="0.1"/>
      </c:valAx>
      <c:spPr>
        <a:noFill/>
        <a:ln w="12700">
          <a:noFill/>
          <a:prstDash val="solid"/>
        </a:ln>
        <a:effectLst/>
        <a:extLst>
          <a:ext uri="{91240B29-F687-4F45-9708-019B960494DF}">
            <a14:hiddenLine xmlns:a14="http://schemas.microsoft.com/office/drawing/2010/main" w="12700">
              <a:solidFill>
                <a:srgbClr val="000000"/>
              </a:solidFill>
              <a:prstDash val="solid"/>
            </a14:hiddenLine>
          </a:ext>
        </a:extLst>
      </c:spPr>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overlay val="0"/>
      <c:txPr>
        <a:bodyPr/>
        <a:lstStyle/>
        <a:p>
          <a:pPr>
            <a:defRPr sz="800" b="0" i="0" u="none">
              <a:solidFill>
                <a:srgbClr val="000000"/>
              </a:solidFill>
              <a:latin typeface="Segoe UI"/>
              <a:ea typeface="Segoe UI"/>
              <a:cs typeface="Segoe UI"/>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00" b="1" i="0" u="none">
                <a:solidFill>
                  <a:srgbClr val="000000"/>
                </a:solidFill>
                <a:latin typeface="Segoe UI" panose="020B0502040204020203" pitchFamily="34" charset="0"/>
                <a:ea typeface="Arial"/>
                <a:cs typeface="Arial"/>
              </a:defRPr>
            </a:pPr>
            <a:r>
              <a:rPr lang="en-US" sz="1300" b="1" i="0" u="none">
                <a:solidFill>
                  <a:srgbClr val="000000"/>
                </a:solidFill>
                <a:latin typeface="Segoe UI" panose="020B0502040204020203" pitchFamily="34" charset="0"/>
              </a:rPr>
              <a:t>Confidence Range Plot</a:t>
            </a:r>
          </a:p>
        </c:rich>
      </c:tx>
      <c:overlay val="0"/>
    </c:title>
    <c:autoTitleDeleted val="0"/>
    <c:plotArea>
      <c:layout/>
      <c:lineChart>
        <c:grouping val="standard"/>
        <c:varyColors val="0"/>
        <c:ser>
          <c:idx val="0"/>
          <c:order val="0"/>
          <c:tx>
            <c:v>Low (-3.0 sigma)</c:v>
          </c:tx>
          <c:spPr>
            <a:ln w="25400"/>
            <a:effectLst>
              <a:outerShdw blurRad="50800" dist="38100" dir="2700000" algn="tl">
                <a:prstClr val="black">
                  <a:alpha val="40000"/>
                </a:prstClr>
              </a:outerShdw>
            </a:effectLst>
          </c:spPr>
          <c:marker>
            <c:symbol val="diamond"/>
            <c:size val="5"/>
            <c:spPr>
              <a:effectLst>
                <a:outerShdw blurRad="50800" dist="38100" dir="2700000" algn="tl">
                  <a:prstClr val="black">
                    <a:alpha val="40000"/>
                  </a:prstClr>
                </a:outerShdw>
              </a:effectLst>
            </c:spPr>
          </c:marker>
          <c:cat>
            <c:strLit>
              <c:ptCount val="5"/>
              <c:pt idx="0">
                <c:v>DSCR2023</c:v>
              </c:pt>
              <c:pt idx="1">
                <c:v>DSCR2024</c:v>
              </c:pt>
              <c:pt idx="2">
                <c:v>DSCR2025</c:v>
              </c:pt>
              <c:pt idx="3">
                <c:v>DSCR2026</c:v>
              </c:pt>
              <c:pt idx="4">
                <c:v>DSCR2027</c:v>
              </c:pt>
            </c:strLit>
          </c:cat>
          <c:val>
            <c:numLit>
              <c:formatCode>General</c:formatCode>
              <c:ptCount val="5"/>
              <c:pt idx="0">
                <c:v>0.89459380903092001</c:v>
              </c:pt>
              <c:pt idx="1">
                <c:v>0.93098447178571697</c:v>
              </c:pt>
              <c:pt idx="2">
                <c:v>0.98254130321535804</c:v>
              </c:pt>
              <c:pt idx="3">
                <c:v>1.0285583217107099</c:v>
              </c:pt>
              <c:pt idx="4">
                <c:v>1.06461291096945</c:v>
              </c:pt>
            </c:numLit>
          </c:val>
          <c:smooth val="1"/>
          <c:extLst>
            <c:ext xmlns:c16="http://schemas.microsoft.com/office/drawing/2014/chart" uri="{C3380CC4-5D6E-409C-BE32-E72D297353CC}">
              <c16:uniqueId val="{00000000-8A70-4BC9-B179-F59942DA2E3D}"/>
            </c:ext>
          </c:extLst>
        </c:ser>
        <c:ser>
          <c:idx val="1"/>
          <c:order val="1"/>
          <c:tx>
            <c:v>Average</c:v>
          </c:tx>
          <c:spPr>
            <a:ln w="25400"/>
            <a:effectLst>
              <a:outerShdw blurRad="50800" dist="38100" dir="2700000" algn="tl">
                <a:prstClr val="black">
                  <a:alpha val="40000"/>
                </a:prstClr>
              </a:outerShdw>
            </a:effectLst>
          </c:spPr>
          <c:marker>
            <c:symbol val="square"/>
            <c:size val="5"/>
            <c:spPr>
              <a:effectLst>
                <a:outerShdw blurRad="50800" dist="38100" dir="2700000" algn="tl">
                  <a:prstClr val="black">
                    <a:alpha val="40000"/>
                  </a:prstClr>
                </a:outerShdw>
              </a:effectLst>
            </c:spPr>
          </c:marker>
          <c:cat>
            <c:strLit>
              <c:ptCount val="5"/>
              <c:pt idx="0">
                <c:v>DSCR2023</c:v>
              </c:pt>
              <c:pt idx="1">
                <c:v>DSCR2024</c:v>
              </c:pt>
              <c:pt idx="2">
                <c:v>DSCR2025</c:v>
              </c:pt>
              <c:pt idx="3">
                <c:v>DSCR2026</c:v>
              </c:pt>
              <c:pt idx="4">
                <c:v>DSCR2027</c:v>
              </c:pt>
            </c:strLit>
          </c:cat>
          <c:val>
            <c:numLit>
              <c:formatCode>General</c:formatCode>
              <c:ptCount val="5"/>
              <c:pt idx="0">
                <c:v>0.98461665437129198</c:v>
              </c:pt>
              <c:pt idx="1">
                <c:v>1.0847360197447</c:v>
              </c:pt>
              <c:pt idx="2">
                <c:v>1.1793443971839499</c:v>
              </c:pt>
              <c:pt idx="3">
                <c:v>1.2550948368842001</c:v>
              </c:pt>
              <c:pt idx="4">
                <c:v>1.3116415973021101</c:v>
              </c:pt>
            </c:numLit>
          </c:val>
          <c:smooth val="1"/>
          <c:extLst>
            <c:ext xmlns:c16="http://schemas.microsoft.com/office/drawing/2014/chart" uri="{C3380CC4-5D6E-409C-BE32-E72D297353CC}">
              <c16:uniqueId val="{00000001-8A70-4BC9-B179-F59942DA2E3D}"/>
            </c:ext>
          </c:extLst>
        </c:ser>
        <c:ser>
          <c:idx val="2"/>
          <c:order val="2"/>
          <c:tx>
            <c:v>High (+3.0 sigma)</c:v>
          </c:tx>
          <c:spPr>
            <a:ln w="25400"/>
            <a:effectLst>
              <a:outerShdw blurRad="50800" dist="38100" dir="2700000" algn="tl">
                <a:prstClr val="black">
                  <a:alpha val="40000"/>
                </a:prstClr>
              </a:outerShdw>
            </a:effectLst>
          </c:spPr>
          <c:marker>
            <c:symbol val="triangle"/>
            <c:size val="5"/>
            <c:spPr>
              <a:effectLst>
                <a:outerShdw blurRad="50800" dist="38100" dir="2700000" algn="tl">
                  <a:prstClr val="black">
                    <a:alpha val="40000"/>
                  </a:prstClr>
                </a:outerShdw>
              </a:effectLst>
            </c:spPr>
          </c:marker>
          <c:cat>
            <c:strLit>
              <c:ptCount val="5"/>
              <c:pt idx="0">
                <c:v>DSCR2023</c:v>
              </c:pt>
              <c:pt idx="1">
                <c:v>DSCR2024</c:v>
              </c:pt>
              <c:pt idx="2">
                <c:v>DSCR2025</c:v>
              </c:pt>
              <c:pt idx="3">
                <c:v>DSCR2026</c:v>
              </c:pt>
              <c:pt idx="4">
                <c:v>DSCR2027</c:v>
              </c:pt>
            </c:strLit>
          </c:cat>
          <c:val>
            <c:numLit>
              <c:formatCode>General</c:formatCode>
              <c:ptCount val="5"/>
              <c:pt idx="0">
                <c:v>1.07463949971166</c:v>
              </c:pt>
              <c:pt idx="1">
                <c:v>1.23848756770368</c:v>
              </c:pt>
              <c:pt idx="2">
                <c:v>1.37614749115254</c:v>
              </c:pt>
              <c:pt idx="3">
                <c:v>1.48163135205769</c:v>
              </c:pt>
              <c:pt idx="4">
                <c:v>1.5586702836347699</c:v>
              </c:pt>
            </c:numLit>
          </c:val>
          <c:smooth val="1"/>
          <c:extLst>
            <c:ext xmlns:c16="http://schemas.microsoft.com/office/drawing/2014/chart" uri="{C3380CC4-5D6E-409C-BE32-E72D297353CC}">
              <c16:uniqueId val="{00000002-8A70-4BC9-B179-F59942DA2E3D}"/>
            </c:ext>
          </c:extLst>
        </c:ser>
        <c:dLbls>
          <c:showLegendKey val="0"/>
          <c:showVal val="0"/>
          <c:showCatName val="0"/>
          <c:showSerName val="0"/>
          <c:showPercent val="0"/>
          <c:showBubbleSize val="0"/>
        </c:dLbls>
        <c:marker val="1"/>
        <c:smooth val="0"/>
        <c:axId val="1239688360"/>
        <c:axId val="1239692320"/>
      </c:lineChart>
      <c:catAx>
        <c:axId val="1239688360"/>
        <c:scaling>
          <c:orientation val="minMax"/>
        </c:scaling>
        <c:delete val="0"/>
        <c:axPos val="b"/>
        <c:majorGridlines>
          <c:spPr>
            <a:ln w="6350" cap="flat" cmpd="sng" algn="ctr">
              <a:solidFill>
                <a:srgbClr val="000000">
                  <a:alpha val="10000"/>
                </a:srgbClr>
              </a:solidFill>
              <a:prstDash val="solid"/>
              <a:round/>
              <a:headEnd type="none" w="med" len="med"/>
              <a:tailEnd type="none" w="med" len="med"/>
            </a:ln>
          </c:spPr>
        </c:majorGridlines>
        <c:numFmt formatCode="General" sourceLinked="1"/>
        <c:majorTickMark val="out"/>
        <c:minorTickMark val="none"/>
        <c:tickLblPos val="low"/>
        <c:crossAx val="1239692320"/>
        <c:crosses val="autoZero"/>
        <c:auto val="1"/>
        <c:lblAlgn val="ctr"/>
        <c:lblOffset val="100"/>
        <c:noMultiLvlLbl val="0"/>
      </c:catAx>
      <c:valAx>
        <c:axId val="1239692320"/>
        <c:scaling>
          <c:orientation val="minMax"/>
        </c:scaling>
        <c:delete val="0"/>
        <c:axPos val="l"/>
        <c:majorGridlines>
          <c:spPr>
            <a:ln w="6350" cap="flat" cmpd="sng" algn="ctr">
              <a:solidFill>
                <a:srgbClr val="000000">
                  <a:alpha val="10000"/>
                </a:srgbClr>
              </a:solidFill>
              <a:prstDash val="solid"/>
              <a:round/>
              <a:headEnd type="none" w="med" len="med"/>
              <a:tailEnd type="none" w="med" len="med"/>
            </a:ln>
          </c:spPr>
        </c:majorGridlines>
        <c:numFmt formatCode="General" sourceLinked="1"/>
        <c:majorTickMark val="out"/>
        <c:minorTickMark val="none"/>
        <c:tickLblPos val="nextTo"/>
        <c:crossAx val="1239688360"/>
        <c:crosses val="autoZero"/>
        <c:crossBetween val="between"/>
      </c:valAx>
      <c:spPr>
        <a:noFill/>
        <a:ln w="12700">
          <a:noFill/>
          <a:prstDash val="solid"/>
        </a:ln>
        <a:effectLst/>
        <a:extLst>
          <a:ext uri="{91240B29-F687-4F45-9708-019B960494DF}">
            <a14:hiddenLine xmlns:a14="http://schemas.microsoft.com/office/drawing/2010/main" w="12700">
              <a:solidFill>
                <a:srgbClr val="000000"/>
              </a:solidFill>
              <a:prstDash val="solid"/>
            </a14:hiddenLine>
          </a:ext>
        </a:extLst>
      </c:spPr>
    </c:plotArea>
    <c:legend>
      <c:legendPos val="b"/>
      <c:overlay val="0"/>
      <c:txPr>
        <a:bodyPr/>
        <a:lstStyle/>
        <a:p>
          <a:pPr>
            <a:defRPr sz="800" b="0" i="0" u="none">
              <a:solidFill>
                <a:srgbClr val="000000"/>
              </a:solidFill>
              <a:latin typeface="Segoe UI"/>
              <a:ea typeface="Segoe UI"/>
              <a:cs typeface="Segoe UI"/>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latin typeface="Arial"/>
                <a:ea typeface="Arial"/>
                <a:cs typeface="Arial"/>
              </a:defRPr>
            </a:pPr>
            <a:r>
              <a:rPr lang="en-US" sz="1300" b="1" i="0" u="none">
                <a:solidFill>
                  <a:srgbClr val="000000"/>
                </a:solidFill>
                <a:latin typeface="Segoe UI" panose="020B0502040204020203" pitchFamily="34" charset="0"/>
              </a:rPr>
              <a:t>Frequency Distribution - Net Present Value (Owner's View)</a:t>
            </a:r>
            <a:r>
              <a:rPr lang="en-US"/>
              <a:t>
</a:t>
            </a:r>
            <a:r>
              <a:rPr lang="en-US" sz="1000" b="0" i="0" u="none">
                <a:solidFill>
                  <a:srgbClr val="000000"/>
                </a:solidFill>
                <a:latin typeface="Segoe UI" panose="020B0502040204020203" pitchFamily="34" charset="0"/>
              </a:rPr>
              <a:t>Expected value: 1,038</a:t>
            </a:r>
          </a:p>
        </c:rich>
      </c:tx>
      <c:overlay val="0"/>
    </c:title>
    <c:autoTitleDeleted val="0"/>
    <c:plotArea>
      <c:layout/>
      <c:scatterChart>
        <c:scatterStyle val="lineMarker"/>
        <c:varyColors val="0"/>
        <c:ser>
          <c:idx val="0"/>
          <c:order val="0"/>
          <c:tx>
            <c:v>Net Present Value (Owner's View)</c:v>
          </c:tx>
          <c:spPr>
            <a:ln w="25400"/>
            <a:effectLst>
              <a:outerShdw blurRad="50800" dist="38100" dir="2700000" algn="tl">
                <a:prstClr val="black">
                  <a:alpha val="40000"/>
                </a:prstClr>
              </a:outerShdw>
            </a:effectLst>
          </c:spPr>
          <c:marker>
            <c:symbol val="none"/>
          </c:marker>
          <c:xVal>
            <c:numLit>
              <c:formatCode>General</c:formatCode>
              <c:ptCount val="21"/>
              <c:pt idx="0">
                <c:v>-3000</c:v>
              </c:pt>
              <c:pt idx="1">
                <c:v>-2650</c:v>
              </c:pt>
              <c:pt idx="2">
                <c:v>-2300</c:v>
              </c:pt>
              <c:pt idx="3">
                <c:v>-1950</c:v>
              </c:pt>
              <c:pt idx="4">
                <c:v>-1600</c:v>
              </c:pt>
              <c:pt idx="5">
                <c:v>-1250</c:v>
              </c:pt>
              <c:pt idx="6">
                <c:v>-900</c:v>
              </c:pt>
              <c:pt idx="7">
                <c:v>-550</c:v>
              </c:pt>
              <c:pt idx="8">
                <c:v>-200</c:v>
              </c:pt>
              <c:pt idx="9">
                <c:v>150</c:v>
              </c:pt>
              <c:pt idx="10">
                <c:v>500</c:v>
              </c:pt>
              <c:pt idx="11">
                <c:v>850</c:v>
              </c:pt>
              <c:pt idx="12">
                <c:v>1200</c:v>
              </c:pt>
              <c:pt idx="13">
                <c:v>1550</c:v>
              </c:pt>
              <c:pt idx="14">
                <c:v>1900</c:v>
              </c:pt>
              <c:pt idx="15">
                <c:v>2250</c:v>
              </c:pt>
              <c:pt idx="16">
                <c:v>2600</c:v>
              </c:pt>
              <c:pt idx="17">
                <c:v>2950</c:v>
              </c:pt>
              <c:pt idx="18">
                <c:v>3300</c:v>
              </c:pt>
              <c:pt idx="19">
                <c:v>3650</c:v>
              </c:pt>
              <c:pt idx="20">
                <c:v>4000</c:v>
              </c:pt>
            </c:numLit>
          </c:xVal>
          <c:yVal>
            <c:numLit>
              <c:formatCode>General</c:formatCode>
              <c:ptCount val="21"/>
              <c:pt idx="0">
                <c:v>0</c:v>
              </c:pt>
              <c:pt idx="1">
                <c:v>0</c:v>
              </c:pt>
              <c:pt idx="2">
                <c:v>0</c:v>
              </c:pt>
              <c:pt idx="3">
                <c:v>4.0000000000000002E-4</c:v>
              </c:pt>
              <c:pt idx="4">
                <c:v>5.9999999999999995E-4</c:v>
              </c:pt>
              <c:pt idx="5">
                <c:v>1.4E-3</c:v>
              </c:pt>
              <c:pt idx="6">
                <c:v>4.7999999999999996E-3</c:v>
              </c:pt>
              <c:pt idx="7">
                <c:v>9.4000000000000004E-3</c:v>
              </c:pt>
              <c:pt idx="8">
                <c:v>3.5200000000000002E-2</c:v>
              </c:pt>
              <c:pt idx="9">
                <c:v>7.3999999999999996E-2</c:v>
              </c:pt>
              <c:pt idx="10">
                <c:v>0.1206</c:v>
              </c:pt>
              <c:pt idx="11">
                <c:v>0.15479999999999999</c:v>
              </c:pt>
              <c:pt idx="12">
                <c:v>0.17299999999999999</c:v>
              </c:pt>
              <c:pt idx="13">
                <c:v>0.16220000000000001</c:v>
              </c:pt>
              <c:pt idx="14">
                <c:v>0.13100000000000001</c:v>
              </c:pt>
              <c:pt idx="15">
                <c:v>8.3199999999999996E-2</c:v>
              </c:pt>
              <c:pt idx="16">
                <c:v>3.5400000000000001E-2</c:v>
              </c:pt>
              <c:pt idx="17">
                <c:v>1.2E-2</c:v>
              </c:pt>
              <c:pt idx="18">
                <c:v>1.8E-3</c:v>
              </c:pt>
              <c:pt idx="19">
                <c:v>2.0000000000000001E-4</c:v>
              </c:pt>
              <c:pt idx="20">
                <c:v>0</c:v>
              </c:pt>
            </c:numLit>
          </c:yVal>
          <c:smooth val="1"/>
          <c:extLst>
            <c:ext xmlns:c16="http://schemas.microsoft.com/office/drawing/2014/chart" uri="{C3380CC4-5D6E-409C-BE32-E72D297353CC}">
              <c16:uniqueId val="{00000000-10AD-493A-A215-BD1631232203}"/>
            </c:ext>
          </c:extLst>
        </c:ser>
        <c:ser>
          <c:idx val="1"/>
          <c:order val="1"/>
          <c:tx>
            <c:v>LSegLine1</c:v>
          </c:tx>
          <c:spPr>
            <a:ln w="19050" cap="rnd" cmpd="sng" algn="ctr">
              <a:solidFill>
                <a:srgbClr val="990000"/>
              </a:solidFill>
              <a:prstDash val="solid"/>
              <a:round/>
              <a:headEnd type="none" w="med" len="med"/>
              <a:tailEnd type="none" w="med" len="med"/>
            </a:ln>
          </c:spPr>
          <c:marker>
            <c:symbol val="none"/>
          </c:marker>
          <c:xVal>
            <c:numLit>
              <c:formatCode>General</c:formatCode>
              <c:ptCount val="2"/>
              <c:pt idx="0">
                <c:v>0</c:v>
              </c:pt>
              <c:pt idx="1">
                <c:v>0</c:v>
              </c:pt>
            </c:numLit>
          </c:xVal>
          <c:yVal>
            <c:numLit>
              <c:formatCode>General</c:formatCode>
              <c:ptCount val="2"/>
              <c:pt idx="0">
                <c:v>0</c:v>
              </c:pt>
              <c:pt idx="1">
                <c:v>0.19</c:v>
              </c:pt>
            </c:numLit>
          </c:yVal>
          <c:smooth val="0"/>
          <c:extLst>
            <c:ext xmlns:c16="http://schemas.microsoft.com/office/drawing/2014/chart" uri="{C3380CC4-5D6E-409C-BE32-E72D297353CC}">
              <c16:uniqueId val="{00000003-10AD-493A-A215-BD1631232203}"/>
            </c:ext>
          </c:extLst>
        </c:ser>
        <c:dLbls>
          <c:showLegendKey val="0"/>
          <c:showVal val="0"/>
          <c:showCatName val="0"/>
          <c:showSerName val="0"/>
          <c:showPercent val="0"/>
          <c:showBubbleSize val="0"/>
        </c:dLbls>
        <c:axId val="1255431416"/>
        <c:axId val="1255428896"/>
      </c:scatterChart>
      <c:valAx>
        <c:axId val="1255431416"/>
        <c:scaling>
          <c:orientation val="minMax"/>
        </c:scaling>
        <c:delete val="0"/>
        <c:axPos val="b"/>
        <c:majorGridlines>
          <c:spPr>
            <a:ln w="6350" cap="flat" cmpd="sng" algn="ctr">
              <a:solidFill>
                <a:srgbClr val="000000">
                  <a:alpha val="10000"/>
                </a:srgbClr>
              </a:solidFill>
              <a:prstDash val="solid"/>
              <a:round/>
              <a:headEnd type="none" w="med" len="med"/>
              <a:tailEnd type="none" w="med" len="med"/>
            </a:ln>
          </c:spPr>
        </c:majorGridlines>
        <c:numFmt formatCode="#,##0" sourceLinked="0"/>
        <c:majorTickMark val="out"/>
        <c:minorTickMark val="none"/>
        <c:tickLblPos val="low"/>
        <c:crossAx val="1255428896"/>
        <c:crosses val="autoZero"/>
        <c:crossBetween val="midCat"/>
      </c:valAx>
      <c:valAx>
        <c:axId val="1255428896"/>
        <c:scaling>
          <c:orientation val="minMax"/>
          <c:min val="0"/>
        </c:scaling>
        <c:delete val="0"/>
        <c:axPos val="l"/>
        <c:majorGridlines>
          <c:spPr>
            <a:ln w="3175" cap="flat" cmpd="sng" algn="ctr">
              <a:solidFill>
                <a:srgbClr val="000000">
                  <a:alpha val="10000"/>
                </a:srgbClr>
              </a:solidFill>
              <a:prstDash val="solid"/>
              <a:round/>
              <a:headEnd type="none" w="med" len="med"/>
              <a:tailEnd type="none" w="med" len="med"/>
            </a:ln>
          </c:spPr>
        </c:majorGridlines>
        <c:title>
          <c:tx>
            <c:rich>
              <a:bodyPr/>
              <a:lstStyle/>
              <a:p>
                <a:pPr>
                  <a:defRPr sz="800" b="0" i="0">
                    <a:solidFill>
                      <a:srgbClr val="000000"/>
                    </a:solidFill>
                    <a:latin typeface="Segoe UI" panose="020B0502040204020203" pitchFamily="34" charset="0"/>
                    <a:ea typeface="Arial"/>
                    <a:cs typeface="Arial"/>
                  </a:defRPr>
                </a:pPr>
                <a:r>
                  <a:rPr lang="en-US" sz="800" b="0" i="0">
                    <a:solidFill>
                      <a:srgbClr val="000000"/>
                    </a:solidFill>
                    <a:latin typeface="Segoe UI" panose="020B0502040204020203" pitchFamily="34" charset="0"/>
                  </a:rPr>
                  <a:t>Probability</a:t>
                </a:r>
              </a:p>
            </c:rich>
          </c:tx>
          <c:overlay val="0"/>
        </c:title>
        <c:numFmt formatCode="0%;0\&amp;;;" sourceLinked="0"/>
        <c:majorTickMark val="out"/>
        <c:minorTickMark val="none"/>
        <c:tickLblPos val="nextTo"/>
        <c:crossAx val="1255431416"/>
        <c:crosses val="autoZero"/>
        <c:crossBetween val="midCat"/>
      </c:valAx>
      <c:spPr>
        <a:noFill/>
        <a:ln w="12700">
          <a:noFill/>
          <a:prstDash val="solid"/>
        </a:ln>
        <a:effectLst/>
        <a:extLst>
          <a:ext uri="{91240B29-F687-4F45-9708-019B960494DF}">
            <a14:hiddenLine xmlns:a14="http://schemas.microsoft.com/office/drawing/2010/main" w="12700">
              <a:solidFill>
                <a:srgbClr val="000000"/>
              </a:solidFill>
              <a:prstDash val="solid"/>
            </a14:hiddenLine>
          </a:ext>
        </a:extLst>
      </c:spPr>
    </c:plotArea>
    <c:legend>
      <c:legendPos val="b"/>
      <c:legendEntry>
        <c:idx val="1"/>
        <c:delete val="1"/>
      </c:legendEntry>
      <c:overlay val="0"/>
      <c:txPr>
        <a:bodyPr/>
        <a:lstStyle/>
        <a:p>
          <a:pPr>
            <a:defRPr sz="800" b="0" i="0" u="none">
              <a:solidFill>
                <a:srgbClr val="000000"/>
              </a:solidFill>
              <a:latin typeface="Segoe UI"/>
              <a:ea typeface="Segoe UI"/>
              <a:cs typeface="Segoe UI"/>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Expected Value</a:t>
            </a:r>
          </a:p>
        </c:rich>
      </c:tx>
      <c:layout>
        <c:manualLayout>
          <c:xMode val="edge"/>
          <c:yMode val="edge"/>
          <c:x val="0.35293050424204347"/>
          <c:y val="1.38696255201109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81597703582798E-2"/>
          <c:y val="0.10171058714748035"/>
          <c:w val="0.82805755891721944"/>
          <c:h val="0.77159821041787258"/>
        </c:manualLayout>
      </c:layout>
      <c:scatterChart>
        <c:scatterStyle val="lineMarker"/>
        <c:varyColors val="0"/>
        <c:ser>
          <c:idx val="0"/>
          <c:order val="0"/>
          <c:spPr>
            <a:ln w="19050" cap="rnd">
              <a:solidFill>
                <a:schemeClr val="accent1"/>
              </a:solidFill>
              <a:round/>
            </a:ln>
            <a:effectLst>
              <a:outerShdw blurRad="50800" dist="38100" dir="2700000" algn="tl">
                <a:prstClr val="black">
                  <a:alpha val="40000"/>
                </a:prstClr>
              </a:outerShdw>
            </a:effectLst>
          </c:spPr>
          <c:marker>
            <c:symbol val="circle"/>
            <c:size val="5"/>
            <c:spPr>
              <a:solidFill>
                <a:schemeClr val="accent1"/>
              </a:solidFill>
              <a:ln w="9525">
                <a:solidFill>
                  <a:schemeClr val="accent1"/>
                </a:solidFill>
              </a:ln>
              <a:effectLst>
                <a:outerShdw blurRad="50800" dist="38100" dir="2700000" algn="tl">
                  <a:prstClr val="black">
                    <a:alpha val="40000"/>
                  </a:prstClr>
                </a:outerShdw>
              </a:effectLst>
            </c:spPr>
          </c:marker>
          <c:xVal>
            <c:numRef>
              <c:f>'RA-AR-F2'!$B$4:$B$24</c:f>
              <c:numCache>
                <c:formatCode>#,##0</c:formatCode>
                <c:ptCount val="21"/>
                <c:pt idx="0">
                  <c:v>-3000</c:v>
                </c:pt>
                <c:pt idx="1">
                  <c:v>-2650</c:v>
                </c:pt>
                <c:pt idx="2">
                  <c:v>-2300</c:v>
                </c:pt>
                <c:pt idx="3">
                  <c:v>-1950</c:v>
                </c:pt>
                <c:pt idx="4">
                  <c:v>-1600</c:v>
                </c:pt>
                <c:pt idx="5">
                  <c:v>-1250</c:v>
                </c:pt>
                <c:pt idx="6">
                  <c:v>-900</c:v>
                </c:pt>
                <c:pt idx="7">
                  <c:v>-550</c:v>
                </c:pt>
                <c:pt idx="8">
                  <c:v>-200</c:v>
                </c:pt>
                <c:pt idx="9">
                  <c:v>150</c:v>
                </c:pt>
                <c:pt idx="10">
                  <c:v>500</c:v>
                </c:pt>
                <c:pt idx="11">
                  <c:v>850</c:v>
                </c:pt>
                <c:pt idx="12">
                  <c:v>1200</c:v>
                </c:pt>
                <c:pt idx="13">
                  <c:v>1550</c:v>
                </c:pt>
                <c:pt idx="14">
                  <c:v>1900</c:v>
                </c:pt>
                <c:pt idx="15">
                  <c:v>2250</c:v>
                </c:pt>
                <c:pt idx="16">
                  <c:v>2600</c:v>
                </c:pt>
                <c:pt idx="17">
                  <c:v>2950</c:v>
                </c:pt>
                <c:pt idx="18">
                  <c:v>3300</c:v>
                </c:pt>
                <c:pt idx="19">
                  <c:v>3650</c:v>
                </c:pt>
                <c:pt idx="20">
                  <c:v>4000</c:v>
                </c:pt>
              </c:numCache>
            </c:numRef>
          </c:xVal>
          <c:yVal>
            <c:numRef>
              <c:f>'RA-AR-F2'!$C$4:$C$24</c:f>
              <c:numCache>
                <c:formatCode>0.0%</c:formatCode>
                <c:ptCount val="21"/>
                <c:pt idx="0">
                  <c:v>0</c:v>
                </c:pt>
                <c:pt idx="1">
                  <c:v>0</c:v>
                </c:pt>
                <c:pt idx="2">
                  <c:v>0</c:v>
                </c:pt>
                <c:pt idx="3">
                  <c:v>4.0000000000000002E-4</c:v>
                </c:pt>
                <c:pt idx="4">
                  <c:v>5.9999999999999995E-4</c:v>
                </c:pt>
                <c:pt idx="5">
                  <c:v>1.4E-3</c:v>
                </c:pt>
                <c:pt idx="6">
                  <c:v>4.7999999999999996E-3</c:v>
                </c:pt>
                <c:pt idx="7">
                  <c:v>9.4000000000000004E-3</c:v>
                </c:pt>
                <c:pt idx="8">
                  <c:v>3.5200000000000002E-2</c:v>
                </c:pt>
                <c:pt idx="9">
                  <c:v>7.3999999999999996E-2</c:v>
                </c:pt>
                <c:pt idx="10">
                  <c:v>0.1206</c:v>
                </c:pt>
                <c:pt idx="11">
                  <c:v>0.15479999999999999</c:v>
                </c:pt>
                <c:pt idx="12">
                  <c:v>0.17299999999999999</c:v>
                </c:pt>
                <c:pt idx="13">
                  <c:v>0.16220000000000001</c:v>
                </c:pt>
                <c:pt idx="14">
                  <c:v>0.13100000000000001</c:v>
                </c:pt>
                <c:pt idx="15">
                  <c:v>8.3199999999999996E-2</c:v>
                </c:pt>
                <c:pt idx="16">
                  <c:v>3.5400000000000001E-2</c:v>
                </c:pt>
                <c:pt idx="17">
                  <c:v>1.2E-2</c:v>
                </c:pt>
                <c:pt idx="18">
                  <c:v>1.8E-3</c:v>
                </c:pt>
                <c:pt idx="19">
                  <c:v>2.0000000000000001E-4</c:v>
                </c:pt>
                <c:pt idx="20">
                  <c:v>0</c:v>
                </c:pt>
              </c:numCache>
            </c:numRef>
          </c:yVal>
          <c:smooth val="1"/>
          <c:extLst>
            <c:ext xmlns:c16="http://schemas.microsoft.com/office/drawing/2014/chart" uri="{C3380CC4-5D6E-409C-BE32-E72D297353CC}">
              <c16:uniqueId val="{00000000-2B81-485B-AED8-6C1D1BA98692}"/>
            </c:ext>
          </c:extLst>
        </c:ser>
        <c:dLbls>
          <c:showLegendKey val="0"/>
          <c:showVal val="0"/>
          <c:showCatName val="0"/>
          <c:showSerName val="0"/>
          <c:showPercent val="0"/>
          <c:showBubbleSize val="0"/>
        </c:dLbls>
        <c:axId val="955157696"/>
        <c:axId val="955156384"/>
      </c:scatterChart>
      <c:valAx>
        <c:axId val="955157696"/>
        <c:scaling>
          <c:orientation val="minMax"/>
          <c:max val="4000"/>
          <c:min val="-3000"/>
        </c:scaling>
        <c:delete val="0"/>
        <c:axPos val="b"/>
        <c:majorGridlines>
          <c:spPr>
            <a:ln w="9525" cap="flat" cmpd="sng" algn="ctr">
              <a:solidFill>
                <a:sysClr val="window" lastClr="FFFFFF">
                  <a:lumMod val="95000"/>
                </a:sysClr>
              </a:solidFill>
              <a:prstDash val="solid"/>
              <a:round/>
              <a:headEnd type="none" w="med" len="med"/>
              <a:tailEnd type="none" w="med" len="me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Expected Return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955156384"/>
        <c:crosses val="autoZero"/>
        <c:crossBetween val="midCat"/>
      </c:valAx>
      <c:valAx>
        <c:axId val="955156384"/>
        <c:scaling>
          <c:orientation val="minMax"/>
          <c:max val="0.17299999999999999"/>
          <c:min val="0"/>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Probability</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22225" cap="flat" cmpd="sng" algn="ctr">
            <a:solidFill>
              <a:srgbClr val="339966"/>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9551576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t>Expected Value</a:t>
            </a:r>
          </a:p>
        </c:rich>
      </c:tx>
      <c:layout>
        <c:manualLayout>
          <c:xMode val="edge"/>
          <c:yMode val="edge"/>
          <c:x val="0.3905137186223"/>
          <c:y val="1.38696255201109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xMode val="edge"/>
          <c:yMode val="edge"/>
          <c:x val="5.1585989077270647E-2"/>
          <c:y val="8.3786580642177325E-2"/>
          <c:w val="0.89811892176430608"/>
          <c:h val="0.84951408882259904"/>
        </c:manualLayout>
      </c:layout>
      <c:scatterChart>
        <c:scatterStyle val="lineMarker"/>
        <c:varyColors val="0"/>
        <c:ser>
          <c:idx val="0"/>
          <c:order val="0"/>
          <c:tx>
            <c:v>Risk Aversion</c:v>
          </c:tx>
          <c:spPr>
            <a:ln w="19050" cap="rnd">
              <a:solidFill>
                <a:schemeClr val="accent1"/>
              </a:solidFill>
              <a:round/>
            </a:ln>
            <a:effectLst>
              <a:outerShdw blurRad="50800" dist="38100" dir="2700000" algn="tl">
                <a:prstClr val="black">
                  <a:alpha val="40000"/>
                </a:prstClr>
              </a:outerShdw>
            </a:effectLst>
          </c:spPr>
          <c:marker>
            <c:symbol val="circle"/>
            <c:size val="5"/>
            <c:spPr>
              <a:solidFill>
                <a:schemeClr val="accent1"/>
              </a:solidFill>
              <a:ln w="9525">
                <a:solidFill>
                  <a:schemeClr val="accent1"/>
                </a:solidFill>
              </a:ln>
              <a:effectLst>
                <a:outerShdw blurRad="50800" dist="38100" dir="2700000" algn="tl">
                  <a:prstClr val="black">
                    <a:alpha val="40000"/>
                  </a:prstClr>
                </a:outerShdw>
              </a:effectLst>
            </c:spPr>
          </c:marker>
          <c:xVal>
            <c:numRef>
              <c:f>'RA-AR-F2'!$G$4:$G$24</c:f>
              <c:numCache>
                <c:formatCode>#,##0</c:formatCode>
                <c:ptCount val="21"/>
                <c:pt idx="0">
                  <c:v>-184645.35464535462</c:v>
                </c:pt>
                <c:pt idx="1">
                  <c:v>-163103.39660339657</c:v>
                </c:pt>
                <c:pt idx="2">
                  <c:v>-141561.43856143852</c:v>
                </c:pt>
                <c:pt idx="3">
                  <c:v>-120019.48051948049</c:v>
                </c:pt>
                <c:pt idx="4">
                  <c:v>-98477.522477522463</c:v>
                </c:pt>
                <c:pt idx="5">
                  <c:v>-76935.564435564418</c:v>
                </c:pt>
                <c:pt idx="6">
                  <c:v>-55393.606393606387</c:v>
                </c:pt>
                <c:pt idx="7">
                  <c:v>-33851.648351648349</c:v>
                </c:pt>
                <c:pt idx="8">
                  <c:v>-12309.690309690308</c:v>
                </c:pt>
                <c:pt idx="9">
                  <c:v>150</c:v>
                </c:pt>
                <c:pt idx="10">
                  <c:v>500</c:v>
                </c:pt>
                <c:pt idx="11">
                  <c:v>850</c:v>
                </c:pt>
                <c:pt idx="12">
                  <c:v>1200</c:v>
                </c:pt>
                <c:pt idx="13">
                  <c:v>1550</c:v>
                </c:pt>
                <c:pt idx="14">
                  <c:v>1900</c:v>
                </c:pt>
                <c:pt idx="15">
                  <c:v>2250</c:v>
                </c:pt>
                <c:pt idx="16">
                  <c:v>2600</c:v>
                </c:pt>
                <c:pt idx="17">
                  <c:v>2950</c:v>
                </c:pt>
                <c:pt idx="18">
                  <c:v>3300</c:v>
                </c:pt>
                <c:pt idx="19">
                  <c:v>3650</c:v>
                </c:pt>
                <c:pt idx="20">
                  <c:v>4000</c:v>
                </c:pt>
              </c:numCache>
            </c:numRef>
          </c:xVal>
          <c:yVal>
            <c:numRef>
              <c:f>'RA-AR-F2'!$C$4:$C$24</c:f>
              <c:numCache>
                <c:formatCode>0.0%</c:formatCode>
                <c:ptCount val="21"/>
                <c:pt idx="0">
                  <c:v>0</c:v>
                </c:pt>
                <c:pt idx="1">
                  <c:v>0</c:v>
                </c:pt>
                <c:pt idx="2">
                  <c:v>0</c:v>
                </c:pt>
                <c:pt idx="3">
                  <c:v>4.0000000000000002E-4</c:v>
                </c:pt>
                <c:pt idx="4">
                  <c:v>5.9999999999999995E-4</c:v>
                </c:pt>
                <c:pt idx="5">
                  <c:v>1.4E-3</c:v>
                </c:pt>
                <c:pt idx="6">
                  <c:v>4.7999999999999996E-3</c:v>
                </c:pt>
                <c:pt idx="7">
                  <c:v>9.4000000000000004E-3</c:v>
                </c:pt>
                <c:pt idx="8">
                  <c:v>3.5200000000000002E-2</c:v>
                </c:pt>
                <c:pt idx="9">
                  <c:v>7.3999999999999996E-2</c:v>
                </c:pt>
                <c:pt idx="10">
                  <c:v>0.1206</c:v>
                </c:pt>
                <c:pt idx="11">
                  <c:v>0.15479999999999999</c:v>
                </c:pt>
                <c:pt idx="12">
                  <c:v>0.17299999999999999</c:v>
                </c:pt>
                <c:pt idx="13">
                  <c:v>0.16220000000000001</c:v>
                </c:pt>
                <c:pt idx="14">
                  <c:v>0.13100000000000001</c:v>
                </c:pt>
                <c:pt idx="15">
                  <c:v>8.3199999999999996E-2</c:v>
                </c:pt>
                <c:pt idx="16">
                  <c:v>3.5400000000000001E-2</c:v>
                </c:pt>
                <c:pt idx="17">
                  <c:v>1.2E-2</c:v>
                </c:pt>
                <c:pt idx="18">
                  <c:v>1.8E-3</c:v>
                </c:pt>
                <c:pt idx="19">
                  <c:v>2.0000000000000001E-4</c:v>
                </c:pt>
                <c:pt idx="20">
                  <c:v>0</c:v>
                </c:pt>
              </c:numCache>
            </c:numRef>
          </c:yVal>
          <c:smooth val="1"/>
          <c:extLst>
            <c:ext xmlns:c16="http://schemas.microsoft.com/office/drawing/2014/chart" uri="{C3380CC4-5D6E-409C-BE32-E72D297353CC}">
              <c16:uniqueId val="{00000000-B1FA-4BFA-9EAE-4DE4F503FB4A}"/>
            </c:ext>
          </c:extLst>
        </c:ser>
        <c:ser>
          <c:idx val="1"/>
          <c:order val="1"/>
          <c:tx>
            <c:v>Risk Neutrality</c:v>
          </c:tx>
          <c:spPr>
            <a:ln w="19050" cap="rnd">
              <a:solidFill>
                <a:schemeClr val="accent2"/>
              </a:solidFill>
              <a:round/>
            </a:ln>
            <a:effectLst>
              <a:outerShdw blurRad="50800" dist="38100" dir="2700000" algn="tl">
                <a:prstClr val="black">
                  <a:alpha val="40000"/>
                </a:prstClr>
              </a:outerShdw>
            </a:effectLst>
          </c:spPr>
          <c:marker>
            <c:symbol val="circle"/>
            <c:size val="5"/>
            <c:spPr>
              <a:solidFill>
                <a:schemeClr val="accent2"/>
              </a:solidFill>
              <a:ln w="9525">
                <a:solidFill>
                  <a:schemeClr val="accent2"/>
                </a:solidFill>
              </a:ln>
              <a:effectLst>
                <a:outerShdw blurRad="50800" dist="38100" dir="2700000" algn="tl">
                  <a:prstClr val="black">
                    <a:alpha val="40000"/>
                  </a:prstClr>
                </a:outerShdw>
              </a:effectLst>
            </c:spPr>
          </c:marker>
          <c:xVal>
            <c:numRef>
              <c:f>'RA-AR-F2'!$B$4:$B$24</c:f>
              <c:numCache>
                <c:formatCode>#,##0</c:formatCode>
                <c:ptCount val="21"/>
                <c:pt idx="0">
                  <c:v>-3000</c:v>
                </c:pt>
                <c:pt idx="1">
                  <c:v>-2650</c:v>
                </c:pt>
                <c:pt idx="2">
                  <c:v>-2300</c:v>
                </c:pt>
                <c:pt idx="3">
                  <c:v>-1950</c:v>
                </c:pt>
                <c:pt idx="4">
                  <c:v>-1600</c:v>
                </c:pt>
                <c:pt idx="5">
                  <c:v>-1250</c:v>
                </c:pt>
                <c:pt idx="6">
                  <c:v>-900</c:v>
                </c:pt>
                <c:pt idx="7">
                  <c:v>-550</c:v>
                </c:pt>
                <c:pt idx="8">
                  <c:v>-200</c:v>
                </c:pt>
                <c:pt idx="9">
                  <c:v>150</c:v>
                </c:pt>
                <c:pt idx="10">
                  <c:v>500</c:v>
                </c:pt>
                <c:pt idx="11">
                  <c:v>850</c:v>
                </c:pt>
                <c:pt idx="12">
                  <c:v>1200</c:v>
                </c:pt>
                <c:pt idx="13">
                  <c:v>1550</c:v>
                </c:pt>
                <c:pt idx="14">
                  <c:v>1900</c:v>
                </c:pt>
                <c:pt idx="15">
                  <c:v>2250</c:v>
                </c:pt>
                <c:pt idx="16">
                  <c:v>2600</c:v>
                </c:pt>
                <c:pt idx="17">
                  <c:v>2950</c:v>
                </c:pt>
                <c:pt idx="18">
                  <c:v>3300</c:v>
                </c:pt>
                <c:pt idx="19">
                  <c:v>3650</c:v>
                </c:pt>
                <c:pt idx="20">
                  <c:v>4000</c:v>
                </c:pt>
              </c:numCache>
            </c:numRef>
          </c:xVal>
          <c:yVal>
            <c:numRef>
              <c:f>'RA-AR-F2'!$C$4:$C$24</c:f>
              <c:numCache>
                <c:formatCode>0.0%</c:formatCode>
                <c:ptCount val="21"/>
                <c:pt idx="0">
                  <c:v>0</c:v>
                </c:pt>
                <c:pt idx="1">
                  <c:v>0</c:v>
                </c:pt>
                <c:pt idx="2">
                  <c:v>0</c:v>
                </c:pt>
                <c:pt idx="3">
                  <c:v>4.0000000000000002E-4</c:v>
                </c:pt>
                <c:pt idx="4">
                  <c:v>5.9999999999999995E-4</c:v>
                </c:pt>
                <c:pt idx="5">
                  <c:v>1.4E-3</c:v>
                </c:pt>
                <c:pt idx="6">
                  <c:v>4.7999999999999996E-3</c:v>
                </c:pt>
                <c:pt idx="7">
                  <c:v>9.4000000000000004E-3</c:v>
                </c:pt>
                <c:pt idx="8">
                  <c:v>3.5200000000000002E-2</c:v>
                </c:pt>
                <c:pt idx="9">
                  <c:v>7.3999999999999996E-2</c:v>
                </c:pt>
                <c:pt idx="10">
                  <c:v>0.1206</c:v>
                </c:pt>
                <c:pt idx="11">
                  <c:v>0.15479999999999999</c:v>
                </c:pt>
                <c:pt idx="12">
                  <c:v>0.17299999999999999</c:v>
                </c:pt>
                <c:pt idx="13">
                  <c:v>0.16220000000000001</c:v>
                </c:pt>
                <c:pt idx="14">
                  <c:v>0.13100000000000001</c:v>
                </c:pt>
                <c:pt idx="15">
                  <c:v>8.3199999999999996E-2</c:v>
                </c:pt>
                <c:pt idx="16">
                  <c:v>3.5400000000000001E-2</c:v>
                </c:pt>
                <c:pt idx="17">
                  <c:v>1.2E-2</c:v>
                </c:pt>
                <c:pt idx="18">
                  <c:v>1.8E-3</c:v>
                </c:pt>
                <c:pt idx="19">
                  <c:v>2.0000000000000001E-4</c:v>
                </c:pt>
                <c:pt idx="20">
                  <c:v>0</c:v>
                </c:pt>
              </c:numCache>
            </c:numRef>
          </c:yVal>
          <c:smooth val="1"/>
          <c:extLst>
            <c:ext xmlns:c16="http://schemas.microsoft.com/office/drawing/2014/chart" uri="{C3380CC4-5D6E-409C-BE32-E72D297353CC}">
              <c16:uniqueId val="{00000001-B1FA-4BFA-9EAE-4DE4F503FB4A}"/>
            </c:ext>
          </c:extLst>
        </c:ser>
        <c:dLbls>
          <c:showLegendKey val="0"/>
          <c:showVal val="0"/>
          <c:showCatName val="0"/>
          <c:showSerName val="0"/>
          <c:showPercent val="0"/>
          <c:showBubbleSize val="0"/>
        </c:dLbls>
        <c:axId val="955157696"/>
        <c:axId val="955156384"/>
      </c:scatterChart>
      <c:valAx>
        <c:axId val="955157696"/>
        <c:scaling>
          <c:orientation val="minMax"/>
          <c:max val="4000"/>
          <c:min val="-184645.35464535462"/>
        </c:scaling>
        <c:delete val="0"/>
        <c:axPos val="b"/>
        <c:majorGridlines>
          <c:spPr>
            <a:ln w="9525" cap="flat" cmpd="sng" algn="ctr">
              <a:solidFill>
                <a:sysClr val="window" lastClr="FFFFFF">
                  <a:lumMod val="95000"/>
                </a:sysClr>
              </a:solidFill>
              <a:prstDash val="solid"/>
              <a:round/>
              <a:headEnd type="none" w="med" len="med"/>
              <a:tailEnd type="none" w="med" len="me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Expected Return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955156384"/>
        <c:crosses val="autoZero"/>
        <c:crossBetween val="midCat"/>
      </c:valAx>
      <c:valAx>
        <c:axId val="955156384"/>
        <c:scaling>
          <c:orientation val="minMax"/>
          <c:max val="0.17299999999999999"/>
          <c:min val="0"/>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Probability</a:t>
                </a:r>
              </a:p>
              <a:p>
                <a:pPr>
                  <a:defRPr/>
                </a:pP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22225" cap="flat" cmpd="sng" algn="ctr">
            <a:solidFill>
              <a:srgbClr val="339966"/>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9551576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a:t>Investor Risk Preference (Neutral)</a:t>
            </a:r>
          </a:p>
        </c:rich>
      </c:tx>
      <c:layout>
        <c:manualLayout>
          <c:xMode val="edge"/>
          <c:yMode val="edge"/>
          <c:x val="0.33141521866728685"/>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xMode val="edge"/>
          <c:yMode val="edge"/>
          <c:x val="5.1585989077270647E-2"/>
          <c:y val="8.3786580642177325E-2"/>
          <c:w val="0.89811892176430608"/>
          <c:h val="0.84951408882259904"/>
        </c:manualLayout>
      </c:layout>
      <c:scatterChart>
        <c:scatterStyle val="lineMarker"/>
        <c:varyColors val="0"/>
        <c:ser>
          <c:idx val="0"/>
          <c:order val="0"/>
          <c:spPr>
            <a:ln w="19050" cap="rnd">
              <a:solidFill>
                <a:schemeClr val="accent1"/>
              </a:solidFill>
              <a:round/>
            </a:ln>
            <a:effectLst>
              <a:outerShdw blurRad="50800" dist="38100" dir="2700000" algn="tl">
                <a:prstClr val="black">
                  <a:alpha val="40000"/>
                </a:prstClr>
              </a:outerShdw>
            </a:effectLst>
          </c:spPr>
          <c:marker>
            <c:symbol val="circle"/>
            <c:size val="5"/>
            <c:spPr>
              <a:solidFill>
                <a:schemeClr val="accent1"/>
              </a:solidFill>
              <a:ln w="9525">
                <a:solidFill>
                  <a:schemeClr val="accent1"/>
                </a:solidFill>
              </a:ln>
              <a:effectLst>
                <a:outerShdw blurRad="50800" dist="38100" dir="2700000" algn="tl">
                  <a:prstClr val="black">
                    <a:alpha val="40000"/>
                  </a:prstClr>
                </a:outerShdw>
              </a:effectLst>
            </c:spPr>
          </c:marker>
          <c:xVal>
            <c:numRef>
              <c:f>'RA-AR-F2'!$B$4:$B$24</c:f>
              <c:numCache>
                <c:formatCode>#,##0</c:formatCode>
                <c:ptCount val="21"/>
                <c:pt idx="0">
                  <c:v>-3000</c:v>
                </c:pt>
                <c:pt idx="1">
                  <c:v>-2650</c:v>
                </c:pt>
                <c:pt idx="2">
                  <c:v>-2300</c:v>
                </c:pt>
                <c:pt idx="3">
                  <c:v>-1950</c:v>
                </c:pt>
                <c:pt idx="4">
                  <c:v>-1600</c:v>
                </c:pt>
                <c:pt idx="5">
                  <c:v>-1250</c:v>
                </c:pt>
                <c:pt idx="6">
                  <c:v>-900</c:v>
                </c:pt>
                <c:pt idx="7">
                  <c:v>-550</c:v>
                </c:pt>
                <c:pt idx="8">
                  <c:v>-200</c:v>
                </c:pt>
                <c:pt idx="9">
                  <c:v>150</c:v>
                </c:pt>
                <c:pt idx="10">
                  <c:v>500</c:v>
                </c:pt>
                <c:pt idx="11">
                  <c:v>850</c:v>
                </c:pt>
                <c:pt idx="12">
                  <c:v>1200</c:v>
                </c:pt>
                <c:pt idx="13">
                  <c:v>1550</c:v>
                </c:pt>
                <c:pt idx="14">
                  <c:v>1900</c:v>
                </c:pt>
                <c:pt idx="15">
                  <c:v>2250</c:v>
                </c:pt>
                <c:pt idx="16">
                  <c:v>2600</c:v>
                </c:pt>
                <c:pt idx="17">
                  <c:v>2950</c:v>
                </c:pt>
                <c:pt idx="18">
                  <c:v>3300</c:v>
                </c:pt>
                <c:pt idx="19">
                  <c:v>3650</c:v>
                </c:pt>
                <c:pt idx="20">
                  <c:v>4000</c:v>
                </c:pt>
              </c:numCache>
            </c:numRef>
          </c:xVal>
          <c:yVal>
            <c:numRef>
              <c:f>'RA-AR-F2'!$B$4:$B$24</c:f>
              <c:numCache>
                <c:formatCode>#,##0</c:formatCode>
                <c:ptCount val="21"/>
                <c:pt idx="0">
                  <c:v>-3000</c:v>
                </c:pt>
                <c:pt idx="1">
                  <c:v>-2650</c:v>
                </c:pt>
                <c:pt idx="2">
                  <c:v>-2300</c:v>
                </c:pt>
                <c:pt idx="3">
                  <c:v>-1950</c:v>
                </c:pt>
                <c:pt idx="4">
                  <c:v>-1600</c:v>
                </c:pt>
                <c:pt idx="5">
                  <c:v>-1250</c:v>
                </c:pt>
                <c:pt idx="6">
                  <c:v>-900</c:v>
                </c:pt>
                <c:pt idx="7">
                  <c:v>-550</c:v>
                </c:pt>
                <c:pt idx="8">
                  <c:v>-200</c:v>
                </c:pt>
                <c:pt idx="9">
                  <c:v>150</c:v>
                </c:pt>
                <c:pt idx="10">
                  <c:v>500</c:v>
                </c:pt>
                <c:pt idx="11">
                  <c:v>850</c:v>
                </c:pt>
                <c:pt idx="12">
                  <c:v>1200</c:v>
                </c:pt>
                <c:pt idx="13">
                  <c:v>1550</c:v>
                </c:pt>
                <c:pt idx="14">
                  <c:v>1900</c:v>
                </c:pt>
                <c:pt idx="15">
                  <c:v>2250</c:v>
                </c:pt>
                <c:pt idx="16">
                  <c:v>2600</c:v>
                </c:pt>
                <c:pt idx="17">
                  <c:v>2950</c:v>
                </c:pt>
                <c:pt idx="18">
                  <c:v>3300</c:v>
                </c:pt>
                <c:pt idx="19">
                  <c:v>3650</c:v>
                </c:pt>
                <c:pt idx="20">
                  <c:v>4000</c:v>
                </c:pt>
              </c:numCache>
            </c:numRef>
          </c:yVal>
          <c:smooth val="1"/>
          <c:extLst>
            <c:ext xmlns:c16="http://schemas.microsoft.com/office/drawing/2014/chart" uri="{C3380CC4-5D6E-409C-BE32-E72D297353CC}">
              <c16:uniqueId val="{00000000-BAAE-421C-83A4-A9EF0E9B7954}"/>
            </c:ext>
          </c:extLst>
        </c:ser>
        <c:dLbls>
          <c:showLegendKey val="0"/>
          <c:showVal val="0"/>
          <c:showCatName val="0"/>
          <c:showSerName val="0"/>
          <c:showPercent val="0"/>
          <c:showBubbleSize val="0"/>
        </c:dLbls>
        <c:axId val="823897912"/>
        <c:axId val="823898240"/>
      </c:scatterChart>
      <c:valAx>
        <c:axId val="823897912"/>
        <c:scaling>
          <c:orientation val="minMax"/>
          <c:max val="4000"/>
          <c:min val="-3000"/>
        </c:scaling>
        <c:delete val="0"/>
        <c:axPos val="b"/>
        <c:majorGridlines>
          <c:spPr>
            <a:ln w="9525" cap="flat" cmpd="sng" algn="ctr">
              <a:solidFill>
                <a:sysClr val="window" lastClr="FFFFFF">
                  <a:lumMod val="95000"/>
                </a:sysClr>
              </a:solidFill>
              <a:prstDash val="solid"/>
              <a:round/>
              <a:headEnd type="none" w="med" len="med"/>
              <a:tailEnd type="none" w="med" len="me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a:t>Actual Return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23898240"/>
        <c:crosses val="autoZero"/>
        <c:crossBetween val="midCat"/>
      </c:valAx>
      <c:valAx>
        <c:axId val="823898240"/>
        <c:scaling>
          <c:orientation val="minMax"/>
          <c:max val="4000"/>
          <c:min val="-3000"/>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Effective Return</a:t>
                </a:r>
              </a:p>
            </c:rich>
          </c:tx>
          <c:layout>
            <c:manualLayout>
              <c:xMode val="edge"/>
              <c:yMode val="edge"/>
              <c:x val="0"/>
              <c:y val="0.359525371828521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22225" cap="flat" cmpd="sng" algn="ctr">
            <a:solidFill>
              <a:srgbClr val="339966"/>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238979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519753093981974"/>
          <c:y val="2.842384433504001E-2"/>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10035851075838545"/>
          <c:y val="0.17312705185888005"/>
          <c:w val="0.87186456221347364"/>
          <c:h val="0.6175726178249602"/>
        </c:manualLayout>
      </c:layout>
      <c:lineChart>
        <c:grouping val="standard"/>
        <c:varyColors val="0"/>
        <c:ser>
          <c:idx val="0"/>
          <c:order val="0"/>
          <c:tx>
            <c:strRef>
              <c:f>Assumptions!$D$10</c:f>
              <c:strCache>
                <c:ptCount val="1"/>
                <c:pt idx="0">
                  <c:v>Occupancy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Assumptions!$F$3:$N$3</c:f>
              <c:numCache>
                <c:formatCode>General</c:formatCode>
                <c:ptCount val="9"/>
                <c:pt idx="0">
                  <c:v>2002</c:v>
                </c:pt>
                <c:pt idx="1">
                  <c:v>2003</c:v>
                </c:pt>
                <c:pt idx="2">
                  <c:v>2004</c:v>
                </c:pt>
                <c:pt idx="3">
                  <c:v>2005</c:v>
                </c:pt>
                <c:pt idx="4">
                  <c:v>2006</c:v>
                </c:pt>
                <c:pt idx="5">
                  <c:v>2007</c:v>
                </c:pt>
                <c:pt idx="6">
                  <c:v>2008</c:v>
                </c:pt>
                <c:pt idx="7">
                  <c:v>2009</c:v>
                </c:pt>
                <c:pt idx="8">
                  <c:v>2010</c:v>
                </c:pt>
              </c:numCache>
            </c:numRef>
          </c:cat>
          <c:val>
            <c:numRef>
              <c:f>Assumptions!$F$4:$N$4</c:f>
              <c:numCache>
                <c:formatCode>0.0%</c:formatCode>
                <c:ptCount val="9"/>
                <c:pt idx="0">
                  <c:v>0.4</c:v>
                </c:pt>
                <c:pt idx="1">
                  <c:v>0.48195913512213462</c:v>
                </c:pt>
                <c:pt idx="2">
                  <c:v>0.54068542162469202</c:v>
                </c:pt>
                <c:pt idx="3">
                  <c:v>0.58276464465750122</c:v>
                </c:pt>
                <c:pt idx="4">
                  <c:v>0.61291572548512685</c:v>
                </c:pt>
                <c:pt idx="5">
                  <c:v>0.63451991894576165</c:v>
                </c:pt>
                <c:pt idx="6">
                  <c:v>0.65</c:v>
                </c:pt>
                <c:pt idx="7">
                  <c:v>0.65</c:v>
                </c:pt>
                <c:pt idx="8">
                  <c:v>0.65</c:v>
                </c:pt>
              </c:numCache>
            </c:numRef>
          </c:val>
          <c:smooth val="0"/>
          <c:extLst>
            <c:ext xmlns:c16="http://schemas.microsoft.com/office/drawing/2014/chart" uri="{C3380CC4-5D6E-409C-BE32-E72D297353CC}">
              <c16:uniqueId val="{00000000-FB27-4B84-A75C-08702541A4B4}"/>
            </c:ext>
          </c:extLst>
        </c:ser>
        <c:dLbls>
          <c:showLegendKey val="0"/>
          <c:showVal val="0"/>
          <c:showCatName val="0"/>
          <c:showSerName val="0"/>
          <c:showPercent val="0"/>
          <c:showBubbleSize val="0"/>
        </c:dLbls>
        <c:marker val="1"/>
        <c:smooth val="0"/>
        <c:axId val="1082371088"/>
        <c:axId val="1082365600"/>
      </c:lineChart>
      <c:catAx>
        <c:axId val="1082371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82365600"/>
        <c:crosses val="autoZero"/>
        <c:auto val="1"/>
        <c:lblAlgn val="ctr"/>
        <c:lblOffset val="100"/>
        <c:tickLblSkip val="1"/>
        <c:tickMarkSkip val="1"/>
        <c:noMultiLvlLbl val="0"/>
      </c:catAx>
      <c:valAx>
        <c:axId val="108236560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823710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100"/>
              <a:t>Investor Risk Preference (Aversion)</a:t>
            </a:r>
          </a:p>
        </c:rich>
      </c:tx>
      <c:layout>
        <c:manualLayout>
          <c:xMode val="edge"/>
          <c:yMode val="edge"/>
          <c:x val="0.3370410977108874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xMode val="edge"/>
          <c:yMode val="edge"/>
          <c:x val="5.1585989077270647E-2"/>
          <c:y val="6.8612045740978414E-2"/>
          <c:w val="0.89811892176430608"/>
          <c:h val="0.84951408882259904"/>
        </c:manualLayout>
      </c:layout>
      <c:scatterChart>
        <c:scatterStyle val="lineMarker"/>
        <c:varyColors val="0"/>
        <c:ser>
          <c:idx val="0"/>
          <c:order val="0"/>
          <c:spPr>
            <a:ln w="19050" cap="rnd">
              <a:solidFill>
                <a:schemeClr val="accent1"/>
              </a:solidFill>
              <a:round/>
            </a:ln>
            <a:effectLst>
              <a:outerShdw blurRad="50800" dist="38100" dir="2700000" algn="tl">
                <a:prstClr val="black">
                  <a:alpha val="40000"/>
                </a:prstClr>
              </a:outerShdw>
            </a:effectLst>
          </c:spPr>
          <c:marker>
            <c:symbol val="circle"/>
            <c:size val="5"/>
            <c:spPr>
              <a:solidFill>
                <a:schemeClr val="accent1"/>
              </a:solidFill>
              <a:ln w="9525">
                <a:solidFill>
                  <a:schemeClr val="accent1"/>
                </a:solidFill>
              </a:ln>
              <a:effectLst>
                <a:outerShdw blurRad="50800" dist="38100" dir="2700000" algn="tl">
                  <a:prstClr val="black">
                    <a:alpha val="40000"/>
                  </a:prstClr>
                </a:outerShdw>
              </a:effectLst>
            </c:spPr>
          </c:marker>
          <c:xVal>
            <c:numRef>
              <c:f>'RA-AR-F2'!$B$4:$B$24</c:f>
              <c:numCache>
                <c:formatCode>#,##0</c:formatCode>
                <c:ptCount val="21"/>
                <c:pt idx="0">
                  <c:v>-3000</c:v>
                </c:pt>
                <c:pt idx="1">
                  <c:v>-2650</c:v>
                </c:pt>
                <c:pt idx="2">
                  <c:v>-2300</c:v>
                </c:pt>
                <c:pt idx="3">
                  <c:v>-1950</c:v>
                </c:pt>
                <c:pt idx="4">
                  <c:v>-1600</c:v>
                </c:pt>
                <c:pt idx="5">
                  <c:v>-1250</c:v>
                </c:pt>
                <c:pt idx="6">
                  <c:v>-900</c:v>
                </c:pt>
                <c:pt idx="7">
                  <c:v>-550</c:v>
                </c:pt>
                <c:pt idx="8">
                  <c:v>-200</c:v>
                </c:pt>
                <c:pt idx="9">
                  <c:v>150</c:v>
                </c:pt>
                <c:pt idx="10">
                  <c:v>500</c:v>
                </c:pt>
                <c:pt idx="11">
                  <c:v>850</c:v>
                </c:pt>
                <c:pt idx="12">
                  <c:v>1200</c:v>
                </c:pt>
                <c:pt idx="13">
                  <c:v>1550</c:v>
                </c:pt>
                <c:pt idx="14">
                  <c:v>1900</c:v>
                </c:pt>
                <c:pt idx="15">
                  <c:v>2250</c:v>
                </c:pt>
                <c:pt idx="16">
                  <c:v>2600</c:v>
                </c:pt>
                <c:pt idx="17">
                  <c:v>2950</c:v>
                </c:pt>
                <c:pt idx="18">
                  <c:v>3300</c:v>
                </c:pt>
                <c:pt idx="19">
                  <c:v>3650</c:v>
                </c:pt>
                <c:pt idx="20">
                  <c:v>4000</c:v>
                </c:pt>
              </c:numCache>
            </c:numRef>
          </c:xVal>
          <c:yVal>
            <c:numRef>
              <c:f>'RA-AR-F2'!$G$4:$G$24</c:f>
              <c:numCache>
                <c:formatCode>#,##0</c:formatCode>
                <c:ptCount val="21"/>
                <c:pt idx="0">
                  <c:v>-184645.35464535462</c:v>
                </c:pt>
                <c:pt idx="1">
                  <c:v>-163103.39660339657</c:v>
                </c:pt>
                <c:pt idx="2">
                  <c:v>-141561.43856143852</c:v>
                </c:pt>
                <c:pt idx="3">
                  <c:v>-120019.48051948049</c:v>
                </c:pt>
                <c:pt idx="4">
                  <c:v>-98477.522477522463</c:v>
                </c:pt>
                <c:pt idx="5">
                  <c:v>-76935.564435564418</c:v>
                </c:pt>
                <c:pt idx="6">
                  <c:v>-55393.606393606387</c:v>
                </c:pt>
                <c:pt idx="7">
                  <c:v>-33851.648351648349</c:v>
                </c:pt>
                <c:pt idx="8">
                  <c:v>-12309.690309690308</c:v>
                </c:pt>
                <c:pt idx="9">
                  <c:v>150</c:v>
                </c:pt>
                <c:pt idx="10">
                  <c:v>500</c:v>
                </c:pt>
                <c:pt idx="11">
                  <c:v>850</c:v>
                </c:pt>
                <c:pt idx="12">
                  <c:v>1200</c:v>
                </c:pt>
                <c:pt idx="13">
                  <c:v>1550</c:v>
                </c:pt>
                <c:pt idx="14">
                  <c:v>1900</c:v>
                </c:pt>
                <c:pt idx="15">
                  <c:v>2250</c:v>
                </c:pt>
                <c:pt idx="16">
                  <c:v>2600</c:v>
                </c:pt>
                <c:pt idx="17">
                  <c:v>2950</c:v>
                </c:pt>
                <c:pt idx="18">
                  <c:v>3300</c:v>
                </c:pt>
                <c:pt idx="19">
                  <c:v>3650</c:v>
                </c:pt>
                <c:pt idx="20">
                  <c:v>4000</c:v>
                </c:pt>
              </c:numCache>
            </c:numRef>
          </c:yVal>
          <c:smooth val="1"/>
          <c:extLst>
            <c:ext xmlns:c16="http://schemas.microsoft.com/office/drawing/2014/chart" uri="{C3380CC4-5D6E-409C-BE32-E72D297353CC}">
              <c16:uniqueId val="{00000000-E157-4AFF-B4AC-690B75A222A4}"/>
            </c:ext>
          </c:extLst>
        </c:ser>
        <c:dLbls>
          <c:showLegendKey val="0"/>
          <c:showVal val="0"/>
          <c:showCatName val="0"/>
          <c:showSerName val="0"/>
          <c:showPercent val="0"/>
          <c:showBubbleSize val="0"/>
        </c:dLbls>
        <c:axId val="823897912"/>
        <c:axId val="823898240"/>
      </c:scatterChart>
      <c:valAx>
        <c:axId val="823897912"/>
        <c:scaling>
          <c:orientation val="minMax"/>
          <c:max val="4000"/>
          <c:min val="-3000"/>
        </c:scaling>
        <c:delete val="0"/>
        <c:axPos val="b"/>
        <c:majorGridlines>
          <c:spPr>
            <a:ln w="9525" cap="flat" cmpd="sng" algn="ctr">
              <a:solidFill>
                <a:sysClr val="window" lastClr="FFFFFF">
                  <a:lumMod val="95000"/>
                </a:sysClr>
              </a:solidFill>
              <a:prstDash val="solid"/>
              <a:round/>
              <a:headEnd type="none" w="med" len="med"/>
              <a:tailEnd type="none" w="med" len="me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a:t>Actual Return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23898240"/>
        <c:crosses val="autoZero"/>
        <c:crossBetween val="midCat"/>
      </c:valAx>
      <c:valAx>
        <c:axId val="823898240"/>
        <c:scaling>
          <c:orientation val="minMax"/>
          <c:max val="4000"/>
          <c:min val="-184645.35464535462"/>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Effective Return</a:t>
                </a:r>
              </a:p>
            </c:rich>
          </c:tx>
          <c:layout>
            <c:manualLayout>
              <c:xMode val="edge"/>
              <c:yMode val="edge"/>
              <c:x val="0"/>
              <c:y val="0.359525371828521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22225" cap="flat" cmpd="sng" algn="ctr">
            <a:solidFill>
              <a:srgbClr val="339966"/>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238979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0750705804835691"/>
          <c:y val="4.7493648445995046E-2"/>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9.3833862050608494E-2"/>
          <c:y val="0.19261312980875767"/>
          <c:w val="0.87846367995950625"/>
          <c:h val="0.593670605574938"/>
        </c:manualLayout>
      </c:layout>
      <c:lineChart>
        <c:grouping val="standard"/>
        <c:varyColors val="0"/>
        <c:ser>
          <c:idx val="0"/>
          <c:order val="0"/>
          <c:tx>
            <c:strRef>
              <c:f>Assumptions!$D$22</c:f>
              <c:strCache>
                <c:ptCount val="1"/>
                <c:pt idx="0">
                  <c:v>Accommodation rates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Assumptions!$F$3:$N$3</c:f>
              <c:numCache>
                <c:formatCode>General</c:formatCode>
                <c:ptCount val="9"/>
                <c:pt idx="0">
                  <c:v>2002</c:v>
                </c:pt>
                <c:pt idx="1">
                  <c:v>2003</c:v>
                </c:pt>
                <c:pt idx="2">
                  <c:v>2004</c:v>
                </c:pt>
                <c:pt idx="3">
                  <c:v>2005</c:v>
                </c:pt>
                <c:pt idx="4">
                  <c:v>2006</c:v>
                </c:pt>
                <c:pt idx="5">
                  <c:v>2007</c:v>
                </c:pt>
                <c:pt idx="6">
                  <c:v>2008</c:v>
                </c:pt>
                <c:pt idx="7">
                  <c:v>2009</c:v>
                </c:pt>
                <c:pt idx="8">
                  <c:v>2010</c:v>
                </c:pt>
              </c:numCache>
            </c:numRef>
          </c:cat>
          <c:val>
            <c:numRef>
              <c:f>Assumptions!$F$5:$N$5</c:f>
              <c:numCache>
                <c:formatCode>#,##0.00</c:formatCode>
                <c:ptCount val="9"/>
                <c:pt idx="0">
                  <c:v>30</c:v>
                </c:pt>
                <c:pt idx="1">
                  <c:v>30.6</c:v>
                </c:pt>
                <c:pt idx="2">
                  <c:v>31.212</c:v>
                </c:pt>
                <c:pt idx="3">
                  <c:v>31.836240000000004</c:v>
                </c:pt>
                <c:pt idx="4">
                  <c:v>32.4729648</c:v>
                </c:pt>
                <c:pt idx="5">
                  <c:v>33.122424096000003</c:v>
                </c:pt>
                <c:pt idx="6">
                  <c:v>33.784872577920005</c:v>
                </c:pt>
                <c:pt idx="7">
                  <c:v>34.460570029478404</c:v>
                </c:pt>
                <c:pt idx="8">
                  <c:v>35.149781430067975</c:v>
                </c:pt>
              </c:numCache>
            </c:numRef>
          </c:val>
          <c:smooth val="0"/>
          <c:extLst>
            <c:ext xmlns:c16="http://schemas.microsoft.com/office/drawing/2014/chart" uri="{C3380CC4-5D6E-409C-BE32-E72D297353CC}">
              <c16:uniqueId val="{00000000-3650-432D-9860-045DC1822DAD}"/>
            </c:ext>
          </c:extLst>
        </c:ser>
        <c:dLbls>
          <c:showLegendKey val="0"/>
          <c:showVal val="0"/>
          <c:showCatName val="0"/>
          <c:showSerName val="0"/>
          <c:showPercent val="0"/>
          <c:showBubbleSize val="0"/>
        </c:dLbls>
        <c:marker val="1"/>
        <c:smooth val="0"/>
        <c:axId val="1082369912"/>
        <c:axId val="1082364816"/>
      </c:lineChart>
      <c:catAx>
        <c:axId val="1082369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82364816"/>
        <c:crosses val="autoZero"/>
        <c:auto val="1"/>
        <c:lblAlgn val="ctr"/>
        <c:lblOffset val="100"/>
        <c:tickLblSkip val="1"/>
        <c:tickMarkSkip val="1"/>
        <c:noMultiLvlLbl val="0"/>
      </c:catAx>
      <c:valAx>
        <c:axId val="108236481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8236991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Debt Service</a:t>
            </a:r>
          </a:p>
        </c:rich>
      </c:tx>
      <c:layout>
        <c:manualLayout>
          <c:xMode val="edge"/>
          <c:yMode val="edge"/>
          <c:x val="0.4469736161407139"/>
          <c:y val="2.0356234096692113E-2"/>
        </c:manualLayout>
      </c:layout>
      <c:overlay val="0"/>
      <c:spPr>
        <a:noFill/>
        <a:ln w="25400">
          <a:noFill/>
        </a:ln>
      </c:spPr>
    </c:title>
    <c:autoTitleDeleted val="0"/>
    <c:plotArea>
      <c:layout>
        <c:manualLayout>
          <c:layoutTarget val="inner"/>
          <c:xMode val="edge"/>
          <c:yMode val="edge"/>
          <c:x val="4.7077082255561301E-2"/>
          <c:y val="9.1603053435114504E-2"/>
          <c:w val="0.94361096740817385"/>
          <c:h val="0.75402883799830367"/>
        </c:manualLayout>
      </c:layout>
      <c:lineChart>
        <c:grouping val="standard"/>
        <c:varyColors val="0"/>
        <c:ser>
          <c:idx val="0"/>
          <c:order val="0"/>
          <c:tx>
            <c:strRef>
              <c:f>'CF-Owner'!$A$69</c:f>
              <c:strCache>
                <c:ptCount val="1"/>
                <c:pt idx="0">
                  <c:v>Debt Service Coverage (Based on annual net cash flow)</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'CF-Owner'!$G$69:$L$69</c:f>
              <c:numCache>
                <c:formatCode>0.0_)</c:formatCode>
                <c:ptCount val="6"/>
                <c:pt idx="0">
                  <c:v>0.99250552261453229</c:v>
                </c:pt>
                <c:pt idx="1">
                  <c:v>1.104351180162201</c:v>
                </c:pt>
                <c:pt idx="2">
                  <c:v>1.2103784613481505</c:v>
                </c:pt>
                <c:pt idx="3">
                  <c:v>1.2973819052266988</c:v>
                </c:pt>
                <c:pt idx="4">
                  <c:v>1.3655108101651263</c:v>
                </c:pt>
                <c:pt idx="5">
                  <c:v>1.4197191245976823</c:v>
                </c:pt>
              </c:numCache>
            </c:numRef>
          </c:val>
          <c:smooth val="0"/>
          <c:extLst>
            <c:ext xmlns:c15="http://schemas.microsoft.com/office/drawing/2012/chart" uri="{02D57815-91ED-43cb-92C2-25804820EDAC}">
              <c15:filteredCategoryTitle>
                <c15:cat>
                  <c:multiLvlStrRef>
                    <c:extLst>
                      <c:ext uri="{02D57815-91ED-43cb-92C2-25804820EDAC}">
                        <c15:formulaRef>
                          <c15:sqref>'CF-Owner'!#REF!</c15:sqref>
                        </c15:formulaRef>
                      </c:ext>
                    </c:extLst>
                  </c:multiLvlStrRef>
                </c15:cat>
              </c15:filteredCategoryTitle>
            </c:ext>
            <c:ext xmlns:c16="http://schemas.microsoft.com/office/drawing/2014/chart" uri="{C3380CC4-5D6E-409C-BE32-E72D297353CC}">
              <c16:uniqueId val="{00000000-5BCA-4F51-80FB-11219199C0F2}"/>
            </c:ext>
          </c:extLst>
        </c:ser>
        <c:ser>
          <c:idx val="1"/>
          <c:order val="1"/>
          <c:tx>
            <c:strRef>
              <c:f>'CF-Owner'!$A$70</c:f>
              <c:strCache>
                <c:ptCount val="1"/>
                <c:pt idx="0">
                  <c:v>Debt Service Coverage (Based on accumulated funds)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wrap="square" lIns="38100" tIns="19050" rIns="38100" bIns="19050" anchor="ctr">
                <a:spAutoFit/>
              </a:bodyPr>
              <a:lstStyle/>
              <a:p>
                <a:pPr>
                  <a:defRPr sz="1000" b="0" i="0" u="none" strike="noStrike" baseline="0">
                    <a:solidFill>
                      <a:srgbClr val="000000"/>
                    </a:solidFill>
                    <a:latin typeface="Arial"/>
                    <a:ea typeface="Arial"/>
                    <a:cs typeface="Aria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'CF-Owner'!$G$70:$L$70</c:f>
              <c:numCache>
                <c:formatCode>0.0_)</c:formatCode>
                <c:ptCount val="6"/>
                <c:pt idx="0">
                  <c:v>0.99250552261453229</c:v>
                </c:pt>
                <c:pt idx="1">
                  <c:v>1.0968567027767333</c:v>
                </c:pt>
                <c:pt idx="2">
                  <c:v>1.3072351641248838</c:v>
                </c:pt>
                <c:pt idx="3">
                  <c:v>1.6046170693515827</c:v>
                </c:pt>
                <c:pt idx="4">
                  <c:v>1.970127879516709</c:v>
                </c:pt>
                <c:pt idx="5">
                  <c:v>2.3898470041143911</c:v>
                </c:pt>
              </c:numCache>
            </c:numRef>
          </c:val>
          <c:smooth val="0"/>
          <c:extLst>
            <c:ext xmlns:c15="http://schemas.microsoft.com/office/drawing/2012/chart" uri="{02D57815-91ED-43cb-92C2-25804820EDAC}">
              <c15:filteredCategoryTitle>
                <c15:cat>
                  <c:multiLvlStrRef>
                    <c:extLst>
                      <c:ext uri="{02D57815-91ED-43cb-92C2-25804820EDAC}">
                        <c15:formulaRef>
                          <c15:sqref>'CF-Owner'!#REF!</c15:sqref>
                        </c15:formulaRef>
                      </c:ext>
                    </c:extLst>
                  </c:multiLvlStrRef>
                </c15:cat>
              </c15:filteredCategoryTitle>
            </c:ext>
            <c:ext xmlns:c16="http://schemas.microsoft.com/office/drawing/2014/chart" uri="{C3380CC4-5D6E-409C-BE32-E72D297353CC}">
              <c16:uniqueId val="{00000001-5BCA-4F51-80FB-11219199C0F2}"/>
            </c:ext>
          </c:extLst>
        </c:ser>
        <c:dLbls>
          <c:showLegendKey val="0"/>
          <c:showVal val="1"/>
          <c:showCatName val="0"/>
          <c:showSerName val="0"/>
          <c:showPercent val="0"/>
          <c:showBubbleSize val="0"/>
        </c:dLbls>
        <c:marker val="1"/>
        <c:smooth val="0"/>
        <c:axId val="470705120"/>
        <c:axId val="470709040"/>
      </c:lineChart>
      <c:catAx>
        <c:axId val="4707051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GB"/>
                  <a:t>Year</a:t>
                </a:r>
              </a:p>
            </c:rich>
          </c:tx>
          <c:layout>
            <c:manualLayout>
              <c:xMode val="edge"/>
              <c:yMode val="edge"/>
              <c:x val="0.5018106570098293"/>
              <c:y val="0.89991518235793044"/>
            </c:manualLayout>
          </c:layout>
          <c:overlay val="0"/>
          <c:spPr>
            <a:noFill/>
            <a:ln w="25400">
              <a:noFill/>
            </a:ln>
          </c:spPr>
        </c:title>
        <c:numFmt formatCode="0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70709040"/>
        <c:crosses val="autoZero"/>
        <c:auto val="1"/>
        <c:lblAlgn val="ctr"/>
        <c:lblOffset val="100"/>
        <c:tickLblSkip val="1"/>
        <c:tickMarkSkip val="1"/>
        <c:noMultiLvlLbl val="0"/>
      </c:catAx>
      <c:valAx>
        <c:axId val="470709040"/>
        <c:scaling>
          <c:orientation val="minMax"/>
        </c:scaling>
        <c:delete val="0"/>
        <c:axPos val="l"/>
        <c:majorGridlines>
          <c:spPr>
            <a:ln w="3175">
              <a:solidFill>
                <a:srgbClr val="000000"/>
              </a:solidFill>
              <a:prstDash val="solid"/>
            </a:ln>
          </c:spPr>
        </c:majorGridlines>
        <c:numFmt formatCode="0.0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70705120"/>
        <c:crosses val="autoZero"/>
        <c:crossBetween val="between"/>
      </c:valAx>
      <c:spPr>
        <a:solidFill>
          <a:srgbClr val="C0C0C0"/>
        </a:solidFill>
        <a:ln w="12700">
          <a:solidFill>
            <a:srgbClr val="808080"/>
          </a:solidFill>
          <a:prstDash val="solid"/>
        </a:ln>
      </c:spPr>
    </c:plotArea>
    <c:legend>
      <c:legendPos val="b"/>
      <c:layout>
        <c:manualLayout>
          <c:xMode val="edge"/>
          <c:yMode val="edge"/>
          <c:x val="0.13398861872736678"/>
          <c:y val="0.95928753180661575"/>
          <c:w val="0.77030522503879983"/>
          <c:h val="3.64715860899067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300" b="1" i="0" u="none">
                <a:solidFill>
                  <a:srgbClr val="000000"/>
                </a:solidFill>
                <a:latin typeface="Segoe UI" panose="020B0502040204020203" pitchFamily="34" charset="0"/>
              </a:rPr>
              <a:t>Sensitivity of model results</a:t>
            </a:r>
            <a:r>
              <a:rPr lang="en-US"/>
              <a:t>
</a:t>
            </a:r>
            <a:r>
              <a:rPr lang="en-US" sz="1000" b="0" i="0" u="none">
                <a:solidFill>
                  <a:srgbClr val="000000"/>
                </a:solidFill>
                <a:latin typeface="Segoe UI" panose="020B0502040204020203" pitchFamily="34" charset="0"/>
              </a:rPr>
              <a:t>Risk Variables Table</a:t>
            </a:r>
          </a:p>
        </c:rich>
      </c:tx>
      <c:overlay val="0"/>
    </c:title>
    <c:autoTitleDeleted val="0"/>
    <c:plotArea>
      <c:layout/>
      <c:barChart>
        <c:barDir val="bar"/>
        <c:grouping val="clustered"/>
        <c:varyColors val="0"/>
        <c:ser>
          <c:idx val="0"/>
          <c:order val="0"/>
          <c:tx>
            <c:v>Net Present Value (Owner's View)</c:v>
          </c:tx>
          <c:spPr>
            <a:effectLst>
              <a:outerShdw blurRad="50800" dist="38100" dir="2700000" algn="tl">
                <a:prstClr val="black">
                  <a:alpha val="40000"/>
                </a:prstClr>
              </a:outerShdw>
            </a:effectLst>
          </c:spPr>
          <c:invertIfNegative val="0"/>
          <c:cat>
            <c:strLit>
              <c:ptCount val="8"/>
              <c:pt idx="0">
                <c:v>Occupancy-Ceiling</c:v>
              </c:pt>
              <c:pt idx="1">
                <c:v>General Inflation Rate</c:v>
              </c:pt>
              <c:pt idx="2">
                <c:v>Occupancy-Duration</c:v>
              </c:pt>
              <c:pt idx="3">
                <c:v>Accommodation-Growth rate</c:v>
              </c:pt>
              <c:pt idx="4">
                <c:v>Food Income per guestnight</c:v>
              </c:pt>
              <c:pt idx="5">
                <c:v>Growth factor - Labour Inflator</c:v>
              </c:pt>
              <c:pt idx="6">
                <c:v>Cost of food (% on food revenue)</c:v>
              </c:pt>
              <c:pt idx="7">
                <c:v>Cost of beverages (% on beverages revenue)</c:v>
              </c:pt>
            </c:strLit>
          </c:cat>
          <c:val>
            <c:numLit>
              <c:formatCode>General</c:formatCode>
              <c:ptCount val="8"/>
              <c:pt idx="0">
                <c:v>9.9504282991413593</c:v>
              </c:pt>
              <c:pt idx="1">
                <c:v>2.1760889232506102</c:v>
              </c:pt>
              <c:pt idx="2">
                <c:v>-1.4708398248154</c:v>
              </c:pt>
              <c:pt idx="3">
                <c:v>0.96178715116013902</c:v>
              </c:pt>
              <c:pt idx="4">
                <c:v>0.85187923685540201</c:v>
              </c:pt>
              <c:pt idx="5">
                <c:v>-0.61793647587509504</c:v>
              </c:pt>
              <c:pt idx="6">
                <c:v>-0.54643986758364904</c:v>
              </c:pt>
              <c:pt idx="7">
                <c:v>-0.21243345388481299</c:v>
              </c:pt>
            </c:numLit>
          </c:val>
          <c:extLst>
            <c:ext xmlns:c16="http://schemas.microsoft.com/office/drawing/2014/chart" uri="{C3380CC4-5D6E-409C-BE32-E72D297353CC}">
              <c16:uniqueId val="{00000000-A430-44D4-8270-89537782B217}"/>
            </c:ext>
          </c:extLst>
        </c:ser>
        <c:ser>
          <c:idx val="1"/>
          <c:order val="1"/>
          <c:tx>
            <c:v>Net Present Value (Project View)</c:v>
          </c:tx>
          <c:spPr>
            <a:effectLst>
              <a:outerShdw blurRad="50800" dist="38100" dir="2700000" algn="tl">
                <a:prstClr val="black">
                  <a:alpha val="40000"/>
                </a:prstClr>
              </a:outerShdw>
            </a:effectLst>
          </c:spPr>
          <c:invertIfNegative val="0"/>
          <c:cat>
            <c:strLit>
              <c:ptCount val="8"/>
              <c:pt idx="0">
                <c:v>Occupancy-Ceiling</c:v>
              </c:pt>
              <c:pt idx="1">
                <c:v>General Inflation Rate</c:v>
              </c:pt>
              <c:pt idx="2">
                <c:v>Occupancy-Duration</c:v>
              </c:pt>
              <c:pt idx="3">
                <c:v>Accommodation-Growth rate</c:v>
              </c:pt>
              <c:pt idx="4">
                <c:v>Food Income per guestnight</c:v>
              </c:pt>
              <c:pt idx="5">
                <c:v>Growth factor - Labour Inflator</c:v>
              </c:pt>
              <c:pt idx="6">
                <c:v>Cost of food (% on food revenue)</c:v>
              </c:pt>
              <c:pt idx="7">
                <c:v>Cost of beverages (% on beverages revenue)</c:v>
              </c:pt>
            </c:strLit>
          </c:cat>
          <c:val>
            <c:numLit>
              <c:formatCode>General</c:formatCode>
              <c:ptCount val="8"/>
              <c:pt idx="0">
                <c:v>6.4454496485709702</c:v>
              </c:pt>
              <c:pt idx="1">
                <c:v>1.4948488590603599</c:v>
              </c:pt>
              <c:pt idx="2">
                <c:v>-0.92995180952184797</c:v>
              </c:pt>
              <c:pt idx="3">
                <c:v>0.62708032001994696</c:v>
              </c:pt>
              <c:pt idx="4">
                <c:v>0.54441040265660101</c:v>
              </c:pt>
              <c:pt idx="5">
                <c:v>-0.39906939634636202</c:v>
              </c:pt>
              <c:pt idx="6">
                <c:v>-0.34798722262069198</c:v>
              </c:pt>
              <c:pt idx="7">
                <c:v>-0.13529959169683201</c:v>
              </c:pt>
            </c:numLit>
          </c:val>
          <c:extLst>
            <c:ext xmlns:c16="http://schemas.microsoft.com/office/drawing/2014/chart" uri="{C3380CC4-5D6E-409C-BE32-E72D297353CC}">
              <c16:uniqueId val="{00000001-A430-44D4-8270-89537782B217}"/>
            </c:ext>
          </c:extLst>
        </c:ser>
        <c:ser>
          <c:idx val="2"/>
          <c:order val="2"/>
          <c:tx>
            <c:v>DSCR2023</c:v>
          </c:tx>
          <c:spPr>
            <a:effectLst>
              <a:outerShdw blurRad="50800" dist="38100" dir="2700000" algn="tl">
                <a:prstClr val="black">
                  <a:alpha val="40000"/>
                </a:prstClr>
              </a:outerShdw>
            </a:effectLst>
          </c:spPr>
          <c:invertIfNegative val="0"/>
          <c:cat>
            <c:strLit>
              <c:ptCount val="8"/>
              <c:pt idx="0">
                <c:v>Occupancy-Ceiling</c:v>
              </c:pt>
              <c:pt idx="1">
                <c:v>General Inflation Rate</c:v>
              </c:pt>
              <c:pt idx="2">
                <c:v>Occupancy-Duration</c:v>
              </c:pt>
              <c:pt idx="3">
                <c:v>Accommodation-Growth rate</c:v>
              </c:pt>
              <c:pt idx="4">
                <c:v>Food Income per guestnight</c:v>
              </c:pt>
              <c:pt idx="5">
                <c:v>Growth factor - Labour Inflator</c:v>
              </c:pt>
              <c:pt idx="6">
                <c:v>Cost of food (% on food revenue)</c:v>
              </c:pt>
              <c:pt idx="7">
                <c:v>Cost of beverages (% on beverages revenue)</c:v>
              </c:pt>
            </c:strLit>
          </c:cat>
          <c:val>
            <c:numLit>
              <c:formatCode>General</c:formatCode>
              <c:ptCount val="8"/>
              <c:pt idx="0">
                <c:v>0.43697856416763903</c:v>
              </c:pt>
              <c:pt idx="1">
                <c:v>-7.6379999999999998E-3</c:v>
              </c:pt>
              <c:pt idx="2">
                <c:v>-0.14157453429063699</c:v>
              </c:pt>
              <c:pt idx="3">
                <c:v>1.8429999999999998E-2</c:v>
              </c:pt>
              <c:pt idx="4">
                <c:v>6.3890000000000002E-2</c:v>
              </c:pt>
              <c:pt idx="5">
                <c:v>-2.9360000000000001E-2</c:v>
              </c:pt>
              <c:pt idx="6">
                <c:v>-4.7010000000000003E-2</c:v>
              </c:pt>
              <c:pt idx="7">
                <c:v>-1.8280000000000001E-2</c:v>
              </c:pt>
            </c:numLit>
          </c:val>
          <c:extLst>
            <c:ext xmlns:c16="http://schemas.microsoft.com/office/drawing/2014/chart" uri="{C3380CC4-5D6E-409C-BE32-E72D297353CC}">
              <c16:uniqueId val="{00000002-A430-44D4-8270-89537782B217}"/>
            </c:ext>
          </c:extLst>
        </c:ser>
        <c:ser>
          <c:idx val="3"/>
          <c:order val="3"/>
          <c:tx>
            <c:v>DSCR2024</c:v>
          </c:tx>
          <c:spPr>
            <a:effectLst>
              <a:outerShdw blurRad="50800" dist="38100" dir="2700000" algn="tl">
                <a:prstClr val="black">
                  <a:alpha val="40000"/>
                </a:prstClr>
              </a:outerShdw>
            </a:effectLst>
          </c:spPr>
          <c:invertIfNegative val="0"/>
          <c:cat>
            <c:strLit>
              <c:ptCount val="8"/>
              <c:pt idx="0">
                <c:v>Occupancy-Ceiling</c:v>
              </c:pt>
              <c:pt idx="1">
                <c:v>General Inflation Rate</c:v>
              </c:pt>
              <c:pt idx="2">
                <c:v>Occupancy-Duration</c:v>
              </c:pt>
              <c:pt idx="3">
                <c:v>Accommodation-Growth rate</c:v>
              </c:pt>
              <c:pt idx="4">
                <c:v>Food Income per guestnight</c:v>
              </c:pt>
              <c:pt idx="5">
                <c:v>Growth factor - Labour Inflator</c:v>
              </c:pt>
              <c:pt idx="6">
                <c:v>Cost of food (% on food revenue)</c:v>
              </c:pt>
              <c:pt idx="7">
                <c:v>Cost of beverages (% on beverages revenue)</c:v>
              </c:pt>
            </c:strLit>
          </c:cat>
          <c:val>
            <c:numLit>
              <c:formatCode>General</c:formatCode>
              <c:ptCount val="8"/>
              <c:pt idx="0">
                <c:v>0.73424843689973796</c:v>
              </c:pt>
              <c:pt idx="1">
                <c:v>-1.4120000000000001E-2</c:v>
              </c:pt>
              <c:pt idx="2">
                <c:v>-0.20111247689456699</c:v>
              </c:pt>
              <c:pt idx="3">
                <c:v>3.9989999999999998E-2</c:v>
              </c:pt>
              <c:pt idx="4">
                <c:v>6.8060747049389997E-2</c:v>
              </c:pt>
              <c:pt idx="5">
                <c:v>-3.6929999999999998E-2</c:v>
              </c:pt>
              <c:pt idx="6">
                <c:v>-4.7899999999999998E-2</c:v>
              </c:pt>
              <c:pt idx="7">
                <c:v>-1.8630000000000001E-2</c:v>
              </c:pt>
            </c:numLit>
          </c:val>
          <c:extLst>
            <c:ext xmlns:c16="http://schemas.microsoft.com/office/drawing/2014/chart" uri="{C3380CC4-5D6E-409C-BE32-E72D297353CC}">
              <c16:uniqueId val="{00000003-A430-44D4-8270-89537782B217}"/>
            </c:ext>
          </c:extLst>
        </c:ser>
        <c:ser>
          <c:idx val="4"/>
          <c:order val="4"/>
          <c:tx>
            <c:v>DSCR2025</c:v>
          </c:tx>
          <c:spPr>
            <a:effectLst>
              <a:outerShdw blurRad="50800" dist="38100" dir="2700000" algn="tl">
                <a:prstClr val="black">
                  <a:alpha val="40000"/>
                </a:prstClr>
              </a:outerShdw>
            </a:effectLst>
          </c:spPr>
          <c:invertIfNegative val="0"/>
          <c:cat>
            <c:strLit>
              <c:ptCount val="8"/>
              <c:pt idx="0">
                <c:v>Occupancy-Ceiling</c:v>
              </c:pt>
              <c:pt idx="1">
                <c:v>General Inflation Rate</c:v>
              </c:pt>
              <c:pt idx="2">
                <c:v>Occupancy-Duration</c:v>
              </c:pt>
              <c:pt idx="3">
                <c:v>Accommodation-Growth rate</c:v>
              </c:pt>
              <c:pt idx="4">
                <c:v>Food Income per guestnight</c:v>
              </c:pt>
              <c:pt idx="5">
                <c:v>Growth factor - Labour Inflator</c:v>
              </c:pt>
              <c:pt idx="6">
                <c:v>Cost of food (% on food revenue)</c:v>
              </c:pt>
              <c:pt idx="7">
                <c:v>Cost of beverages (% on beverages revenue)</c:v>
              </c:pt>
            </c:strLit>
          </c:cat>
          <c:val>
            <c:numLit>
              <c:formatCode>General</c:formatCode>
              <c:ptCount val="8"/>
              <c:pt idx="0">
                <c:v>0.90747940867711596</c:v>
              </c:pt>
              <c:pt idx="1">
                <c:v>-1.771E-2</c:v>
              </c:pt>
              <c:pt idx="2">
                <c:v>-0.206620446216808</c:v>
              </c:pt>
              <c:pt idx="3">
                <c:v>6.1385780727613998E-2</c:v>
              </c:pt>
              <c:pt idx="4">
                <c:v>7.0529999999999995E-2</c:v>
              </c:pt>
              <c:pt idx="5">
                <c:v>-4.3970000000000002E-2</c:v>
              </c:pt>
              <c:pt idx="6">
                <c:v>-4.7399999999999998E-2</c:v>
              </c:pt>
              <c:pt idx="7">
                <c:v>-1.8429999999999998E-2</c:v>
              </c:pt>
            </c:numLit>
          </c:val>
          <c:extLst>
            <c:ext xmlns:c16="http://schemas.microsoft.com/office/drawing/2014/chart" uri="{C3380CC4-5D6E-409C-BE32-E72D297353CC}">
              <c16:uniqueId val="{00000004-A430-44D4-8270-89537782B217}"/>
            </c:ext>
          </c:extLst>
        </c:ser>
        <c:ser>
          <c:idx val="5"/>
          <c:order val="5"/>
          <c:tx>
            <c:v>DSCR2026</c:v>
          </c:tx>
          <c:spPr>
            <a:effectLst>
              <a:outerShdw blurRad="50800" dist="38100" dir="2700000" algn="tl">
                <a:prstClr val="black">
                  <a:alpha val="40000"/>
                </a:prstClr>
              </a:outerShdw>
            </a:effectLst>
          </c:spPr>
          <c:invertIfNegative val="0"/>
          <c:cat>
            <c:strLit>
              <c:ptCount val="8"/>
              <c:pt idx="0">
                <c:v>Occupancy-Ceiling</c:v>
              </c:pt>
              <c:pt idx="1">
                <c:v>General Inflation Rate</c:v>
              </c:pt>
              <c:pt idx="2">
                <c:v>Occupancy-Duration</c:v>
              </c:pt>
              <c:pt idx="3">
                <c:v>Accommodation-Growth rate</c:v>
              </c:pt>
              <c:pt idx="4">
                <c:v>Food Income per guestnight</c:v>
              </c:pt>
              <c:pt idx="5">
                <c:v>Growth factor - Labour Inflator</c:v>
              </c:pt>
              <c:pt idx="6">
                <c:v>Cost of food (% on food revenue)</c:v>
              </c:pt>
              <c:pt idx="7">
                <c:v>Cost of beverages (% on beverages revenue)</c:v>
              </c:pt>
            </c:strLit>
          </c:cat>
          <c:val>
            <c:numLit>
              <c:formatCode>General</c:formatCode>
              <c:ptCount val="8"/>
              <c:pt idx="0">
                <c:v>1.0178412652004301</c:v>
              </c:pt>
              <c:pt idx="1">
                <c:v>-2.0709999999999999E-2</c:v>
              </c:pt>
              <c:pt idx="2">
                <c:v>-0.190604865009594</c:v>
              </c:pt>
              <c:pt idx="3">
                <c:v>8.2799999999999999E-2</c:v>
              </c:pt>
              <c:pt idx="4">
                <c:v>7.2800000000000004E-2</c:v>
              </c:pt>
              <c:pt idx="5">
                <c:v>-5.1229999999999998E-2</c:v>
              </c:pt>
              <c:pt idx="6">
                <c:v>-4.6690000000000002E-2</c:v>
              </c:pt>
              <c:pt idx="7">
                <c:v>-1.8149999999999999E-2</c:v>
              </c:pt>
            </c:numLit>
          </c:val>
          <c:extLst>
            <c:ext xmlns:c16="http://schemas.microsoft.com/office/drawing/2014/chart" uri="{C3380CC4-5D6E-409C-BE32-E72D297353CC}">
              <c16:uniqueId val="{00000005-A430-44D4-8270-89537782B217}"/>
            </c:ext>
          </c:extLst>
        </c:ser>
        <c:ser>
          <c:idx val="6"/>
          <c:order val="6"/>
          <c:tx>
            <c:v>DSCR2027</c:v>
          </c:tx>
          <c:spPr>
            <a:effectLst>
              <a:outerShdw blurRad="50800" dist="38100" dir="2700000" algn="tl">
                <a:prstClr val="black">
                  <a:alpha val="40000"/>
                </a:prstClr>
              </a:outerShdw>
            </a:effectLst>
          </c:spPr>
          <c:invertIfNegative val="0"/>
          <c:cat>
            <c:strLit>
              <c:ptCount val="8"/>
              <c:pt idx="0">
                <c:v>Occupancy-Ceiling</c:v>
              </c:pt>
              <c:pt idx="1">
                <c:v>General Inflation Rate</c:v>
              </c:pt>
              <c:pt idx="2">
                <c:v>Occupancy-Duration</c:v>
              </c:pt>
              <c:pt idx="3">
                <c:v>Accommodation-Growth rate</c:v>
              </c:pt>
              <c:pt idx="4">
                <c:v>Food Income per guestnight</c:v>
              </c:pt>
              <c:pt idx="5">
                <c:v>Growth factor - Labour Inflator</c:v>
              </c:pt>
              <c:pt idx="6">
                <c:v>Cost of food (% on food revenue)</c:v>
              </c:pt>
              <c:pt idx="7">
                <c:v>Cost of beverages (% on beverages revenue)</c:v>
              </c:pt>
            </c:strLit>
          </c:cat>
          <c:val>
            <c:numLit>
              <c:formatCode>General</c:formatCode>
              <c:ptCount val="8"/>
              <c:pt idx="0">
                <c:v>1.0948405123442699</c:v>
              </c:pt>
              <c:pt idx="1">
                <c:v>-2.375E-2</c:v>
              </c:pt>
              <c:pt idx="2">
                <c:v>-0.16707597653233</c:v>
              </c:pt>
              <c:pt idx="3">
                <c:v>0.104544574603747</c:v>
              </c:pt>
              <c:pt idx="4">
                <c:v>7.5209999999999999E-2</c:v>
              </c:pt>
              <c:pt idx="5">
                <c:v>-5.901E-2</c:v>
              </c:pt>
              <c:pt idx="6">
                <c:v>-4.6039999999999998E-2</c:v>
              </c:pt>
              <c:pt idx="7">
                <c:v>-1.7899999999999999E-2</c:v>
              </c:pt>
            </c:numLit>
          </c:val>
          <c:extLst>
            <c:ext xmlns:c16="http://schemas.microsoft.com/office/drawing/2014/chart" uri="{C3380CC4-5D6E-409C-BE32-E72D297353CC}">
              <c16:uniqueId val="{00000006-A430-44D4-8270-89537782B217}"/>
            </c:ext>
          </c:extLst>
        </c:ser>
        <c:dLbls>
          <c:showLegendKey val="0"/>
          <c:showVal val="0"/>
          <c:showCatName val="0"/>
          <c:showSerName val="0"/>
          <c:showPercent val="0"/>
          <c:showBubbleSize val="0"/>
        </c:dLbls>
        <c:gapWidth val="150"/>
        <c:axId val="875697592"/>
        <c:axId val="875697952"/>
      </c:barChart>
      <c:catAx>
        <c:axId val="875697592"/>
        <c:scaling>
          <c:orientation val="maxMin"/>
        </c:scaling>
        <c:delete val="0"/>
        <c:axPos val="l"/>
        <c:numFmt formatCode="General" sourceLinked="0"/>
        <c:majorTickMark val="cross"/>
        <c:minorTickMark val="none"/>
        <c:tickLblPos val="low"/>
        <c:txPr>
          <a:bodyPr/>
          <a:lstStyle/>
          <a:p>
            <a:pPr>
              <a:defRPr sz="900">
                <a:latin typeface="Arial"/>
                <a:ea typeface="Arial"/>
                <a:cs typeface="Arial"/>
              </a:defRPr>
            </a:pPr>
            <a:endParaRPr lang="en-US"/>
          </a:p>
        </c:txPr>
        <c:crossAx val="875697952"/>
        <c:crosses val="autoZero"/>
        <c:auto val="1"/>
        <c:lblAlgn val="ctr"/>
        <c:lblOffset val="100"/>
        <c:noMultiLvlLbl val="0"/>
      </c:catAx>
      <c:valAx>
        <c:axId val="875697952"/>
        <c:scaling>
          <c:orientation val="minMax"/>
        </c:scaling>
        <c:delete val="0"/>
        <c:axPos val="b"/>
        <c:majorGridlines>
          <c:spPr>
            <a:ln w="6350" cap="flat" cmpd="sng" algn="ctr">
              <a:solidFill>
                <a:srgbClr val="000000">
                  <a:alpha val="10000"/>
                </a:srgbClr>
              </a:solidFill>
              <a:prstDash val="solid"/>
              <a:round/>
              <a:headEnd type="none" w="med" len="med"/>
              <a:tailEnd type="none" w="med" len="med"/>
            </a:ln>
          </c:spPr>
        </c:majorGridlines>
        <c:title>
          <c:tx>
            <c:rich>
              <a:bodyPr/>
              <a:lstStyle/>
              <a:p>
                <a:pPr>
                  <a:defRPr sz="800" b="0" i="0">
                    <a:solidFill>
                      <a:srgbClr val="000000"/>
                    </a:solidFill>
                    <a:latin typeface="Segoe UI" panose="020B0502040204020203" pitchFamily="34" charset="0"/>
                    <a:ea typeface="Arial"/>
                    <a:cs typeface="Arial"/>
                  </a:defRPr>
                </a:pPr>
                <a:r>
                  <a:rPr lang="en-US" sz="800" b="0" i="0">
                    <a:solidFill>
                      <a:srgbClr val="000000"/>
                    </a:solidFill>
                    <a:latin typeface="Segoe UI" panose="020B0502040204020203" pitchFamily="34" charset="0"/>
                  </a:rPr>
                  <a:t>sensitivity index</a:t>
                </a:r>
              </a:p>
            </c:rich>
          </c:tx>
          <c:overlay val="0"/>
        </c:title>
        <c:numFmt formatCode="0" sourceLinked="0"/>
        <c:majorTickMark val="out"/>
        <c:minorTickMark val="none"/>
        <c:tickLblPos val="nextTo"/>
        <c:txPr>
          <a:bodyPr/>
          <a:lstStyle/>
          <a:p>
            <a:pPr>
              <a:defRPr sz="900">
                <a:latin typeface="Arial"/>
                <a:ea typeface="Arial"/>
                <a:cs typeface="Arial"/>
              </a:defRPr>
            </a:pPr>
            <a:endParaRPr lang="en-US"/>
          </a:p>
        </c:txPr>
        <c:crossAx val="875697592"/>
        <c:crosses val="max"/>
        <c:crossBetween val="between"/>
      </c:valAx>
      <c:spPr>
        <a:noFill/>
        <a:ln>
          <a:noFill/>
        </a:ln>
        <a:effectLst/>
        <a:extLst>
          <a:ext uri="{91240B29-F687-4F45-9708-019B960494DF}">
            <a14:hiddenLine xmlns:a14="http://schemas.microsoft.com/office/drawing/2010/main">
              <a:noFill/>
            </a14:hiddenLine>
          </a:ext>
        </a:extLst>
      </c:spPr>
    </c:plotArea>
    <c:legend>
      <c:legendPos val="b"/>
      <c:overlay val="0"/>
      <c:txPr>
        <a:bodyPr/>
        <a:lstStyle/>
        <a:p>
          <a:pPr>
            <a:defRPr sz="800" b="0" i="0" u="none">
              <a:solidFill>
                <a:srgbClr val="000000"/>
              </a:solidFill>
              <a:latin typeface="Segoe UI"/>
              <a:ea typeface="Segoe UI"/>
              <a:cs typeface="Segoe UI"/>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a:ea typeface="Arial"/>
                <a:cs typeface="Arial"/>
              </a:defRPr>
            </a:pPr>
            <a:r>
              <a:rPr lang="en-US" sz="1300" b="1" i="0" u="none">
                <a:solidFill>
                  <a:srgbClr val="000000"/>
                </a:solidFill>
                <a:latin typeface="Segoe UI" panose="020B0502040204020203" pitchFamily="34" charset="0"/>
              </a:rPr>
              <a:t>Net Present Value (Owner's View)</a:t>
            </a:r>
            <a:r>
              <a:rPr lang="en-US"/>
              <a:t>
</a:t>
            </a:r>
            <a:r>
              <a:rPr lang="en-US" sz="1000" b="0" i="0" u="none">
                <a:solidFill>
                  <a:srgbClr val="000000"/>
                </a:solidFill>
                <a:latin typeface="Segoe UI" panose="020B0502040204020203" pitchFamily="34" charset="0"/>
              </a:rPr>
              <a:t>At risk variable range limits</a:t>
            </a:r>
          </a:p>
        </c:rich>
      </c:tx>
      <c:overlay val="0"/>
    </c:title>
    <c:autoTitleDeleted val="0"/>
    <c:plotArea>
      <c:layout/>
      <c:barChart>
        <c:barDir val="bar"/>
        <c:grouping val="clustered"/>
        <c:varyColors val="0"/>
        <c:ser>
          <c:idx val="0"/>
          <c:order val="0"/>
          <c:tx>
            <c:v>Series1</c:v>
          </c:tx>
          <c:spPr>
            <a:ln w="12700">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9FD-4330-BA3E-5841FBF3DC35}"/>
                </c:ext>
              </c:extLst>
            </c:dLbl>
            <c:dLbl>
              <c:idx val="1"/>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FD-4330-BA3E-5841FBF3DC35}"/>
                </c:ext>
              </c:extLst>
            </c:dLbl>
            <c:dLbl>
              <c:idx val="2"/>
              <c:tx>
                <c:rich>
                  <a:bodyPr wrap="square" lIns="38100" tIns="19050" rIns="38100" bIns="19050" anchor="ctr">
                    <a:spAutoFit/>
                  </a:bodyPr>
                  <a:lstStyle/>
                  <a:p>
                    <a:pPr>
                      <a:defRPr sz="900">
                        <a:latin typeface="Segoe UI"/>
                        <a:ea typeface="Segoe UI"/>
                        <a:cs typeface="Segoe UI"/>
                      </a:defRPr>
                    </a:pPr>
                    <a:r>
                      <a:rPr lang="en-US"/>
                      <a:t>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9FD-4330-BA3E-5841FBF3DC35}"/>
                </c:ext>
              </c:extLst>
            </c:dLbl>
            <c:dLbl>
              <c:idx val="3"/>
              <c:layout>
                <c:manualLayout>
                  <c:x val="0"/>
                  <c:y val="3.3073219273132552E-2"/>
                </c:manualLayout>
              </c:layout>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9FD-4330-BA3E-5841FBF3DC35}"/>
                </c:ext>
              </c:extLst>
            </c:dLbl>
            <c:dLbl>
              <c:idx val="4"/>
              <c:tx>
                <c:rich>
                  <a:bodyPr wrap="square" lIns="38100" tIns="19050" rIns="38100" bIns="19050" anchor="ctr">
                    <a:spAutoFit/>
                  </a:bodyPr>
                  <a:lstStyle/>
                  <a:p>
                    <a:pPr>
                      <a:defRPr sz="900">
                        <a:latin typeface="Segoe UI"/>
                        <a:ea typeface="Segoe UI"/>
                        <a:cs typeface="Segoe UI"/>
                      </a:defRPr>
                    </a:pPr>
                    <a:r>
                      <a:rPr lang="en-US"/>
                      <a:t>4</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9FD-4330-BA3E-5841FBF3DC35}"/>
                </c:ext>
              </c:extLst>
            </c:dLbl>
            <c:dLbl>
              <c:idx val="5"/>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9FD-4330-BA3E-5841FBF3DC35}"/>
                </c:ext>
              </c:extLst>
            </c:dLbl>
            <c:dLbl>
              <c:idx val="6"/>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9FD-4330-BA3E-5841FBF3DC35}"/>
                </c:ext>
              </c:extLst>
            </c:dLbl>
            <c:dLbl>
              <c:idx val="7"/>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9FD-4330-BA3E-5841FBF3DC35}"/>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General Inflation Rate</c:v>
              </c:pt>
              <c:pt idx="2">
                <c:v>Accommodation-Growth rate</c:v>
              </c:pt>
              <c:pt idx="3">
                <c:v>Growth factor - Labour Inflator</c:v>
              </c:pt>
              <c:pt idx="4">
                <c:v>Occupancy-Duration</c:v>
              </c:pt>
              <c:pt idx="5">
                <c:v>Food Income per guestnight</c:v>
              </c:pt>
              <c:pt idx="6">
                <c:v>Cost of food (% on food revenue)</c:v>
              </c:pt>
              <c:pt idx="7">
                <c:v>Cost of beverages (% on beverages revenue)</c:v>
              </c:pt>
            </c:strLit>
          </c:cat>
          <c:val>
            <c:numLit>
              <c:formatCode>General</c:formatCode>
              <c:ptCount val="8"/>
              <c:pt idx="0">
                <c:v>-2039.33114724692</c:v>
              </c:pt>
              <c:pt idx="1">
                <c:v>301.04115869553499</c:v>
              </c:pt>
              <c:pt idx="2">
                <c:v>76.501804167721303</c:v>
              </c:pt>
              <c:pt idx="3">
                <c:v>1222.0531335625301</c:v>
              </c:pt>
              <c:pt idx="4">
                <c:v>1439.8098042869699</c:v>
              </c:pt>
              <c:pt idx="5">
                <c:v>697.62980525826003</c:v>
              </c:pt>
              <c:pt idx="6">
                <c:v>1033.7602082557801</c:v>
              </c:pt>
              <c:pt idx="7">
                <c:v>1033.7602082557801</c:v>
              </c:pt>
            </c:numLit>
          </c:val>
          <c:extLst>
            <c:ext xmlns:c16="http://schemas.microsoft.com/office/drawing/2014/chart" uri="{C3380CC4-5D6E-409C-BE32-E72D297353CC}">
              <c16:uniqueId val="{00000000-09FD-4330-BA3E-5841FBF3DC35}"/>
            </c:ext>
          </c:extLst>
        </c:ser>
        <c:ser>
          <c:idx val="1"/>
          <c:order val="1"/>
          <c:tx>
            <c:v>Series2</c:v>
          </c:tx>
          <c:spPr>
            <a:ln>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65.0%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9FD-4330-BA3E-5841FBF3DC35}"/>
                </c:ext>
              </c:extLst>
            </c:dLbl>
            <c:dLbl>
              <c:idx val="1"/>
              <c:tx>
                <c:rich>
                  <a:bodyPr wrap="square" lIns="38100" tIns="19050" rIns="38100" bIns="19050" anchor="ctr">
                    <a:spAutoFit/>
                  </a:bodyPr>
                  <a:lstStyle/>
                  <a:p>
                    <a:pPr>
                      <a:defRPr sz="900">
                        <a:latin typeface="Segoe UI"/>
                        <a:ea typeface="Segoe UI"/>
                        <a:cs typeface="Segoe UI"/>
                      </a:defRPr>
                    </a:pPr>
                    <a:r>
                      <a:rPr lang="en-US"/>
                      <a:t>3.00%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09FD-4330-BA3E-5841FBF3DC35}"/>
                </c:ext>
              </c:extLst>
            </c:dLbl>
            <c:dLbl>
              <c:idx val="2"/>
              <c:tx>
                <c:rich>
                  <a:bodyPr wrap="square" lIns="38100" tIns="19050" rIns="38100" bIns="19050" anchor="ctr">
                    <a:spAutoFit/>
                  </a:bodyPr>
                  <a:lstStyle/>
                  <a:p>
                    <a:pPr>
                      <a:defRPr sz="900">
                        <a:latin typeface="Segoe UI"/>
                        <a:ea typeface="Segoe UI"/>
                        <a:cs typeface="Segoe UI"/>
                      </a:defRPr>
                    </a:pPr>
                    <a:r>
                      <a:rPr lang="en-US"/>
                      <a:t>2.0%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09FD-4330-BA3E-5841FBF3DC35}"/>
                </c:ext>
              </c:extLst>
            </c:dLbl>
            <c:dLbl>
              <c:idx val="3"/>
              <c:layout>
                <c:manualLayout>
                  <c:x val="0"/>
                  <c:y val="-3.3073219273132407E-2"/>
                </c:manualLayout>
              </c:layout>
              <c:tx>
                <c:rich>
                  <a:bodyPr wrap="square" lIns="38100" tIns="19050" rIns="38100" bIns="19050" anchor="ctr">
                    <a:spAutoFit/>
                  </a:bodyPr>
                  <a:lstStyle/>
                  <a:p>
                    <a:pPr>
                      <a:defRPr sz="900">
                        <a:latin typeface="Segoe UI"/>
                        <a:ea typeface="Segoe UI"/>
                        <a:cs typeface="Segoe UI"/>
                      </a:defRPr>
                    </a:pPr>
                    <a:r>
                      <a:rPr lang="en-US"/>
                      <a:t>3.50%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09FD-4330-BA3E-5841FBF3DC35}"/>
                </c:ext>
              </c:extLst>
            </c:dLbl>
            <c:dLbl>
              <c:idx val="4"/>
              <c:tx>
                <c:rich>
                  <a:bodyPr wrap="square" lIns="38100" tIns="19050" rIns="38100" bIns="19050" anchor="ctr">
                    <a:spAutoFit/>
                  </a:bodyPr>
                  <a:lstStyle/>
                  <a:p>
                    <a:pPr>
                      <a:defRPr sz="900">
                        <a:latin typeface="Segoe UI"/>
                        <a:ea typeface="Segoe UI"/>
                        <a:cs typeface="Segoe UI"/>
                      </a:defRPr>
                    </a:pPr>
                    <a:r>
                      <a:rPr lang="en-US"/>
                      <a:t>6</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09FD-4330-BA3E-5841FBF3DC35}"/>
                </c:ext>
              </c:extLst>
            </c:dLbl>
            <c:dLbl>
              <c:idx val="5"/>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09FD-4330-BA3E-5841FBF3DC35}"/>
                </c:ext>
              </c:extLst>
            </c:dLbl>
            <c:dLbl>
              <c:idx val="6"/>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09FD-4330-BA3E-5841FBF3DC35}"/>
                </c:ext>
              </c:extLst>
            </c:dLbl>
            <c:dLbl>
              <c:idx val="7"/>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09FD-4330-BA3E-5841FBF3DC35}"/>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General Inflation Rate</c:v>
              </c:pt>
              <c:pt idx="2">
                <c:v>Accommodation-Growth rate</c:v>
              </c:pt>
              <c:pt idx="3">
                <c:v>Growth factor - Labour Inflator</c:v>
              </c:pt>
              <c:pt idx="4">
                <c:v>Occupancy-Duration</c:v>
              </c:pt>
              <c:pt idx="5">
                <c:v>Food Income per guestnight</c:v>
              </c:pt>
              <c:pt idx="6">
                <c:v>Cost of food (% on food revenue)</c:v>
              </c:pt>
              <c:pt idx="7">
                <c:v>Cost of beverages (% on beverages revenue)</c:v>
              </c:pt>
            </c:strLit>
          </c:cat>
          <c:val>
            <c:numLit>
              <c:formatCode>General</c:formatCode>
              <c:ptCount val="8"/>
              <c:pt idx="0">
                <c:v>974.618063067653</c:v>
              </c:pt>
              <c:pt idx="1">
                <c:v>974.618063067653</c:v>
              </c:pt>
              <c:pt idx="2">
                <c:v>974.618063067653</c:v>
              </c:pt>
              <c:pt idx="3">
                <c:v>974.618063067653</c:v>
              </c:pt>
              <c:pt idx="4">
                <c:v>974.618063067653</c:v>
              </c:pt>
              <c:pt idx="5">
                <c:v>974.618063067653</c:v>
              </c:pt>
              <c:pt idx="6">
                <c:v>974.618063067653</c:v>
              </c:pt>
              <c:pt idx="7">
                <c:v>974.618063067653</c:v>
              </c:pt>
            </c:numLit>
          </c:val>
          <c:extLst>
            <c:ext xmlns:c16="http://schemas.microsoft.com/office/drawing/2014/chart" uri="{C3380CC4-5D6E-409C-BE32-E72D297353CC}">
              <c16:uniqueId val="{00000001-09FD-4330-BA3E-5841FBF3DC35}"/>
            </c:ext>
          </c:extLst>
        </c:ser>
        <c:ser>
          <c:idx val="2"/>
          <c:order val="2"/>
          <c:tx>
            <c:v>Series3</c:v>
          </c:tx>
          <c:spPr>
            <a:ln>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80.0%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09FD-4330-BA3E-5841FBF3DC35}"/>
                </c:ext>
              </c:extLst>
            </c:dLbl>
            <c:dLbl>
              <c:idx val="1"/>
              <c:tx>
                <c:rich>
                  <a:bodyPr wrap="square" lIns="38100" tIns="19050" rIns="38100" bIns="19050" anchor="ctr">
                    <a:spAutoFit/>
                  </a:bodyPr>
                  <a:lstStyle/>
                  <a:p>
                    <a:pPr>
                      <a:defRPr sz="900">
                        <a:latin typeface="Segoe UI"/>
                        <a:ea typeface="Segoe UI"/>
                        <a:cs typeface="Segoe UI"/>
                      </a:defRPr>
                    </a:pPr>
                    <a:r>
                      <a:rPr lang="en-US"/>
                      <a:t>5.00%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09FD-4330-BA3E-5841FBF3DC35}"/>
                </c:ext>
              </c:extLst>
            </c:dLbl>
            <c:dLbl>
              <c:idx val="2"/>
              <c:tx>
                <c:rich>
                  <a:bodyPr wrap="square" lIns="38100" tIns="19050" rIns="38100" bIns="19050" anchor="ctr">
                    <a:spAutoFit/>
                  </a:bodyPr>
                  <a:lstStyle/>
                  <a:p>
                    <a:pPr>
                      <a:defRPr sz="900">
                        <a:latin typeface="Segoe UI"/>
                        <a:ea typeface="Segoe UI"/>
                        <a:cs typeface="Segoe UI"/>
                      </a:defRPr>
                    </a:pPr>
                    <a:r>
                      <a:rPr lang="en-US"/>
                      <a:t>3.0%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09FD-4330-BA3E-5841FBF3DC35}"/>
                </c:ext>
              </c:extLst>
            </c:dLbl>
            <c:dLbl>
              <c:idx val="3"/>
              <c:tx>
                <c:rich>
                  <a:bodyPr wrap="square" lIns="38100" tIns="19050" rIns="38100" bIns="19050" anchor="ctr">
                    <a:spAutoFit/>
                  </a:bodyPr>
                  <a:lstStyle/>
                  <a:p>
                    <a:pPr>
                      <a:defRPr sz="900">
                        <a:latin typeface="Segoe UI"/>
                        <a:ea typeface="Segoe UI"/>
                        <a:cs typeface="Segoe UI"/>
                      </a:defRPr>
                    </a:pPr>
                    <a:r>
                      <a:rPr lang="en-US"/>
                      <a:t>6.00%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09FD-4330-BA3E-5841FBF3DC35}"/>
                </c:ext>
              </c:extLst>
            </c:dLbl>
            <c:dLbl>
              <c:idx val="4"/>
              <c:tx>
                <c:rich>
                  <a:bodyPr wrap="square" lIns="38100" tIns="19050" rIns="38100" bIns="19050" anchor="ctr">
                    <a:spAutoFit/>
                  </a:bodyPr>
                  <a:lstStyle/>
                  <a:p>
                    <a:pPr>
                      <a:defRPr sz="900">
                        <a:latin typeface="Segoe UI"/>
                        <a:ea typeface="Segoe UI"/>
                        <a:cs typeface="Segoe UI"/>
                      </a:defRPr>
                    </a:pPr>
                    <a:r>
                      <a:rPr lang="en-US"/>
                      <a:t>7</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09FD-4330-BA3E-5841FBF3DC35}"/>
                </c:ext>
              </c:extLst>
            </c:dLbl>
            <c:dLbl>
              <c:idx val="5"/>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09FD-4330-BA3E-5841FBF3DC35}"/>
                </c:ext>
              </c:extLst>
            </c:dLbl>
            <c:dLbl>
              <c:idx val="6"/>
              <c:tx>
                <c:rich>
                  <a:bodyPr wrap="square" lIns="38100" tIns="19050" rIns="38100" bIns="19050" anchor="ctr">
                    <a:spAutoFit/>
                  </a:bodyPr>
                  <a:lstStyle/>
                  <a:p>
                    <a:pPr>
                      <a:defRPr sz="900">
                        <a:latin typeface="Segoe UI"/>
                        <a:ea typeface="Segoe UI"/>
                        <a:cs typeface="Segoe UI"/>
                      </a:defRPr>
                    </a:pPr>
                    <a:r>
                      <a:rPr lang="en-US"/>
                      <a:t>50.0%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09FD-4330-BA3E-5841FBF3DC35}"/>
                </c:ext>
              </c:extLst>
            </c:dLbl>
            <c:dLbl>
              <c:idx val="7"/>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09FD-4330-BA3E-5841FBF3DC35}"/>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General Inflation Rate</c:v>
              </c:pt>
              <c:pt idx="2">
                <c:v>Accommodation-Growth rate</c:v>
              </c:pt>
              <c:pt idx="3">
                <c:v>Growth factor - Labour Inflator</c:v>
              </c:pt>
              <c:pt idx="4">
                <c:v>Occupancy-Duration</c:v>
              </c:pt>
              <c:pt idx="5">
                <c:v>Food Income per guestnight</c:v>
              </c:pt>
              <c:pt idx="6">
                <c:v>Cost of food (% on food revenue)</c:v>
              </c:pt>
              <c:pt idx="7">
                <c:v>Cost of beverages (% on beverages revenue)</c:v>
              </c:pt>
            </c:strLit>
          </c:cat>
          <c:val>
            <c:numLit>
              <c:formatCode>General</c:formatCode>
              <c:ptCount val="8"/>
              <c:pt idx="0">
                <c:v>3235.0799708035802</c:v>
              </c:pt>
              <c:pt idx="1">
                <c:v>2543.6914440876499</c:v>
              </c:pt>
              <c:pt idx="2">
                <c:v>1454.2037164431499</c:v>
              </c:pt>
              <c:pt idx="3">
                <c:v>513.35420522449101</c:v>
              </c:pt>
              <c:pt idx="4">
                <c:v>752.70795724785398</c:v>
              </c:pt>
              <c:pt idx="5">
                <c:v>1251.6063208770399</c:v>
              </c:pt>
              <c:pt idx="6">
                <c:v>915.47591787952604</c:v>
              </c:pt>
              <c:pt idx="7">
                <c:v>915.47591787952604</c:v>
              </c:pt>
            </c:numLit>
          </c:val>
          <c:extLst>
            <c:ext xmlns:c16="http://schemas.microsoft.com/office/drawing/2014/chart" uri="{C3380CC4-5D6E-409C-BE32-E72D297353CC}">
              <c16:uniqueId val="{00000002-09FD-4330-BA3E-5841FBF3DC35}"/>
            </c:ext>
          </c:extLst>
        </c:ser>
        <c:dLbls>
          <c:showLegendKey val="0"/>
          <c:showVal val="0"/>
          <c:showCatName val="0"/>
          <c:showSerName val="0"/>
          <c:showPercent val="0"/>
          <c:showBubbleSize val="0"/>
        </c:dLbls>
        <c:gapWidth val="50"/>
        <c:overlap val="100"/>
        <c:axId val="997910456"/>
        <c:axId val="997916936"/>
      </c:barChart>
      <c:catAx>
        <c:axId val="997910456"/>
        <c:scaling>
          <c:orientation val="maxMin"/>
        </c:scaling>
        <c:delete val="0"/>
        <c:axPos val="l"/>
        <c:majorGridlines>
          <c:spPr>
            <a:ln w="6350" cap="flat" cmpd="sng" algn="ctr">
              <a:solidFill>
                <a:srgbClr val="000000">
                  <a:alpha val="10000"/>
                </a:srgbClr>
              </a:solidFill>
              <a:prstDash val="solid"/>
              <a:round/>
              <a:headEnd type="none" w="med" len="med"/>
              <a:tailEnd type="none" w="med" len="med"/>
            </a:ln>
          </c:spPr>
        </c:majorGridlines>
        <c:numFmt formatCode="General" sourceLinked="1"/>
        <c:majorTickMark val="cross"/>
        <c:minorTickMark val="none"/>
        <c:tickLblPos val="low"/>
        <c:crossAx val="997916936"/>
        <c:crossesAt val="974.61806306765266"/>
        <c:auto val="1"/>
        <c:lblAlgn val="ctr"/>
        <c:lblOffset val="100"/>
        <c:noMultiLvlLbl val="0"/>
      </c:catAx>
      <c:valAx>
        <c:axId val="997916936"/>
        <c:scaling>
          <c:orientation val="minMax"/>
        </c:scaling>
        <c:delete val="0"/>
        <c:axPos val="b"/>
        <c:majorGridlines>
          <c:spPr>
            <a:ln w="6350" cap="flat" cmpd="sng" algn="ctr">
              <a:solidFill>
                <a:srgbClr val="000000">
                  <a:alpha val="10000"/>
                </a:srgbClr>
              </a:solidFill>
              <a:prstDash val="solid"/>
              <a:round/>
              <a:headEnd type="none" w="med" len="med"/>
              <a:tailEnd type="none" w="med" len="med"/>
            </a:ln>
          </c:spPr>
        </c:majorGridlines>
        <c:title>
          <c:tx>
            <c:rich>
              <a:bodyPr/>
              <a:lstStyle/>
              <a:p>
                <a:pPr>
                  <a:defRPr sz="800" b="0" i="0">
                    <a:solidFill>
                      <a:srgbClr val="000000"/>
                    </a:solidFill>
                    <a:latin typeface="Segoe UI" panose="020B0502040204020203" pitchFamily="34" charset="0"/>
                    <a:ea typeface="Arial"/>
                    <a:cs typeface="Arial"/>
                  </a:defRPr>
                </a:pPr>
                <a:r>
                  <a:rPr lang="en-US" sz="800" b="0" i="0">
                    <a:solidFill>
                      <a:srgbClr val="000000"/>
                    </a:solidFill>
                    <a:latin typeface="Segoe UI" panose="020B0502040204020203" pitchFamily="34" charset="0"/>
                  </a:rPr>
                  <a:t>Net Present Value (Owner's View)</a:t>
                </a:r>
              </a:p>
            </c:rich>
          </c:tx>
          <c:overlay val="0"/>
        </c:title>
        <c:numFmt formatCode="#,##0" sourceLinked="0"/>
        <c:majorTickMark val="out"/>
        <c:minorTickMark val="none"/>
        <c:tickLblPos val="nextTo"/>
        <c:txPr>
          <a:bodyPr/>
          <a:lstStyle/>
          <a:p>
            <a:pPr>
              <a:defRPr sz="900">
                <a:latin typeface="Arial"/>
                <a:ea typeface="Arial"/>
                <a:cs typeface="Arial"/>
              </a:defRPr>
            </a:pPr>
            <a:endParaRPr lang="en-US"/>
          </a:p>
        </c:txPr>
        <c:crossAx val="997910456"/>
        <c:crosses val="max"/>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a:ea typeface="Arial"/>
                <a:cs typeface="Arial"/>
              </a:defRPr>
            </a:pPr>
            <a:r>
              <a:rPr lang="en-US" sz="1300" b="1" i="0" u="none">
                <a:solidFill>
                  <a:srgbClr val="000000"/>
                </a:solidFill>
                <a:latin typeface="Segoe UI" panose="020B0502040204020203" pitchFamily="34" charset="0"/>
              </a:rPr>
              <a:t>Net Present Value (Project View)</a:t>
            </a:r>
            <a:r>
              <a:rPr lang="en-US"/>
              <a:t>
</a:t>
            </a:r>
            <a:r>
              <a:rPr lang="en-US" sz="1000" b="0" i="0" u="none">
                <a:solidFill>
                  <a:srgbClr val="000000"/>
                </a:solidFill>
                <a:latin typeface="Segoe UI" panose="020B0502040204020203" pitchFamily="34" charset="0"/>
              </a:rPr>
              <a:t>At risk variable range limits</a:t>
            </a:r>
          </a:p>
        </c:rich>
      </c:tx>
      <c:overlay val="0"/>
    </c:title>
    <c:autoTitleDeleted val="0"/>
    <c:plotArea>
      <c:layout/>
      <c:barChart>
        <c:barDir val="bar"/>
        <c:grouping val="clustered"/>
        <c:varyColors val="0"/>
        <c:ser>
          <c:idx val="0"/>
          <c:order val="0"/>
          <c:tx>
            <c:v>Series1</c:v>
          </c:tx>
          <c:spPr>
            <a:ln w="12700">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9F4-4755-B64B-0A3B2E33D7E0}"/>
                </c:ext>
              </c:extLst>
            </c:dLbl>
            <c:dLbl>
              <c:idx val="1"/>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9F4-4755-B64B-0A3B2E33D7E0}"/>
                </c:ext>
              </c:extLst>
            </c:dLbl>
            <c:dLbl>
              <c:idx val="2"/>
              <c:tx>
                <c:rich>
                  <a:bodyPr wrap="square" lIns="38100" tIns="19050" rIns="38100" bIns="19050" anchor="ctr">
                    <a:spAutoFit/>
                  </a:bodyPr>
                  <a:lstStyle/>
                  <a:p>
                    <a:pPr>
                      <a:defRPr sz="900">
                        <a:latin typeface="Segoe UI"/>
                        <a:ea typeface="Segoe UI"/>
                        <a:cs typeface="Segoe UI"/>
                      </a:defRPr>
                    </a:pPr>
                    <a:r>
                      <a:rPr lang="en-US"/>
                      <a:t>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9F4-4755-B64B-0A3B2E33D7E0}"/>
                </c:ext>
              </c:extLst>
            </c:dLbl>
            <c:dLbl>
              <c:idx val="3"/>
              <c:layout>
                <c:manualLayout>
                  <c:x val="0"/>
                  <c:y val="3.3073219273132552E-2"/>
                </c:manualLayout>
              </c:layout>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9F4-4755-B64B-0A3B2E33D7E0}"/>
                </c:ext>
              </c:extLst>
            </c:dLbl>
            <c:dLbl>
              <c:idx val="4"/>
              <c:tx>
                <c:rich>
                  <a:bodyPr wrap="square" lIns="38100" tIns="19050" rIns="38100" bIns="19050" anchor="ctr">
                    <a:spAutoFit/>
                  </a:bodyPr>
                  <a:lstStyle/>
                  <a:p>
                    <a:pPr>
                      <a:defRPr sz="900">
                        <a:latin typeface="Segoe UI"/>
                        <a:ea typeface="Segoe UI"/>
                        <a:cs typeface="Segoe UI"/>
                      </a:defRPr>
                    </a:pPr>
                    <a:r>
                      <a:rPr lang="en-US"/>
                      <a:t>4</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9F4-4755-B64B-0A3B2E33D7E0}"/>
                </c:ext>
              </c:extLst>
            </c:dLbl>
            <c:dLbl>
              <c:idx val="5"/>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9F4-4755-B64B-0A3B2E33D7E0}"/>
                </c:ext>
              </c:extLst>
            </c:dLbl>
            <c:dLbl>
              <c:idx val="6"/>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F9F4-4755-B64B-0A3B2E33D7E0}"/>
                </c:ext>
              </c:extLst>
            </c:dLbl>
            <c:dLbl>
              <c:idx val="7"/>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9F4-4755-B64B-0A3B2E33D7E0}"/>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General Inflation Rate</c:v>
              </c:pt>
              <c:pt idx="2">
                <c:v>Accommodation-Growth rate</c:v>
              </c:pt>
              <c:pt idx="3">
                <c:v>Growth factor - Labour Inflator</c:v>
              </c:pt>
              <c:pt idx="4">
                <c:v>Occupancy-Duration</c:v>
              </c:pt>
              <c:pt idx="5">
                <c:v>Food Income per guestnight</c:v>
              </c:pt>
              <c:pt idx="6">
                <c:v>Cost of food (% on food revenue)</c:v>
              </c:pt>
              <c:pt idx="7">
                <c:v>Cost of beverages (% on beverages revenue)</c:v>
              </c:pt>
            </c:strLit>
          </c:cat>
          <c:val>
            <c:numLit>
              <c:formatCode>General</c:formatCode>
              <c:ptCount val="8"/>
              <c:pt idx="0">
                <c:v>-1653.68863024865</c:v>
              </c:pt>
              <c:pt idx="1">
                <c:v>872.42072484256801</c:v>
              </c:pt>
              <c:pt idx="2">
                <c:v>663.58042845252203</c:v>
              </c:pt>
              <c:pt idx="3">
                <c:v>1932.3012085441601</c:v>
              </c:pt>
              <c:pt idx="4">
                <c:v>2156.8746259039499</c:v>
              </c:pt>
              <c:pt idx="5">
                <c:v>1358.75514487803</c:v>
              </c:pt>
              <c:pt idx="6">
                <c:v>1724.36459740186</c:v>
              </c:pt>
              <c:pt idx="7">
                <c:v>1724.36459740186</c:v>
              </c:pt>
            </c:numLit>
          </c:val>
          <c:extLst>
            <c:ext xmlns:c16="http://schemas.microsoft.com/office/drawing/2014/chart" uri="{C3380CC4-5D6E-409C-BE32-E72D297353CC}">
              <c16:uniqueId val="{00000000-F9F4-4755-B64B-0A3B2E33D7E0}"/>
            </c:ext>
          </c:extLst>
        </c:ser>
        <c:ser>
          <c:idx val="1"/>
          <c:order val="1"/>
          <c:tx>
            <c:v>Series2</c:v>
          </c:tx>
          <c:spPr>
            <a:ln>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65.0%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9F4-4755-B64B-0A3B2E33D7E0}"/>
                </c:ext>
              </c:extLst>
            </c:dLbl>
            <c:dLbl>
              <c:idx val="1"/>
              <c:tx>
                <c:rich>
                  <a:bodyPr wrap="square" lIns="38100" tIns="19050" rIns="38100" bIns="19050" anchor="ctr">
                    <a:spAutoFit/>
                  </a:bodyPr>
                  <a:lstStyle/>
                  <a:p>
                    <a:pPr>
                      <a:defRPr sz="900">
                        <a:latin typeface="Segoe UI"/>
                        <a:ea typeface="Segoe UI"/>
                        <a:cs typeface="Segoe UI"/>
                      </a:defRPr>
                    </a:pPr>
                    <a:r>
                      <a:rPr lang="en-US"/>
                      <a:t>3.00%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F9F4-4755-B64B-0A3B2E33D7E0}"/>
                </c:ext>
              </c:extLst>
            </c:dLbl>
            <c:dLbl>
              <c:idx val="2"/>
              <c:tx>
                <c:rich>
                  <a:bodyPr wrap="square" lIns="38100" tIns="19050" rIns="38100" bIns="19050" anchor="ctr">
                    <a:spAutoFit/>
                  </a:bodyPr>
                  <a:lstStyle/>
                  <a:p>
                    <a:pPr>
                      <a:defRPr sz="900">
                        <a:latin typeface="Segoe UI"/>
                        <a:ea typeface="Segoe UI"/>
                        <a:cs typeface="Segoe UI"/>
                      </a:defRPr>
                    </a:pPr>
                    <a:r>
                      <a:rPr lang="en-US"/>
                      <a:t>2.0%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F9F4-4755-B64B-0A3B2E33D7E0}"/>
                </c:ext>
              </c:extLst>
            </c:dLbl>
            <c:dLbl>
              <c:idx val="3"/>
              <c:layout>
                <c:manualLayout>
                  <c:x val="0"/>
                  <c:y val="-3.3073219273132407E-2"/>
                </c:manualLayout>
              </c:layout>
              <c:tx>
                <c:rich>
                  <a:bodyPr wrap="square" lIns="38100" tIns="19050" rIns="38100" bIns="19050" anchor="ctr">
                    <a:spAutoFit/>
                  </a:bodyPr>
                  <a:lstStyle/>
                  <a:p>
                    <a:pPr>
                      <a:defRPr sz="900">
                        <a:latin typeface="Segoe UI"/>
                        <a:ea typeface="Segoe UI"/>
                        <a:cs typeface="Segoe UI"/>
                      </a:defRPr>
                    </a:pPr>
                    <a:r>
                      <a:rPr lang="en-US"/>
                      <a:t>3.50%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F9F4-4755-B64B-0A3B2E33D7E0}"/>
                </c:ext>
              </c:extLst>
            </c:dLbl>
            <c:dLbl>
              <c:idx val="4"/>
              <c:tx>
                <c:rich>
                  <a:bodyPr wrap="square" lIns="38100" tIns="19050" rIns="38100" bIns="19050" anchor="ctr">
                    <a:spAutoFit/>
                  </a:bodyPr>
                  <a:lstStyle/>
                  <a:p>
                    <a:pPr>
                      <a:defRPr sz="900">
                        <a:latin typeface="Segoe UI"/>
                        <a:ea typeface="Segoe UI"/>
                        <a:cs typeface="Segoe UI"/>
                      </a:defRPr>
                    </a:pPr>
                    <a:r>
                      <a:rPr lang="en-US"/>
                      <a:t>6</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F9F4-4755-B64B-0A3B2E33D7E0}"/>
                </c:ext>
              </c:extLst>
            </c:dLbl>
            <c:dLbl>
              <c:idx val="5"/>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F9F4-4755-B64B-0A3B2E33D7E0}"/>
                </c:ext>
              </c:extLst>
            </c:dLbl>
            <c:dLbl>
              <c:idx val="6"/>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F9F4-4755-B64B-0A3B2E33D7E0}"/>
                </c:ext>
              </c:extLst>
            </c:dLbl>
            <c:dLbl>
              <c:idx val="7"/>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F9F4-4755-B64B-0A3B2E33D7E0}"/>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General Inflation Rate</c:v>
              </c:pt>
              <c:pt idx="2">
                <c:v>Accommodation-Growth rate</c:v>
              </c:pt>
              <c:pt idx="3">
                <c:v>Growth factor - Labour Inflator</c:v>
              </c:pt>
              <c:pt idx="4">
                <c:v>Occupancy-Duration</c:v>
              </c:pt>
              <c:pt idx="5">
                <c:v>Food Income per guestnight</c:v>
              </c:pt>
              <c:pt idx="6">
                <c:v>Cost of food (% on food revenue)</c:v>
              </c:pt>
              <c:pt idx="7">
                <c:v>Cost of beverages (% on beverages revenue)</c:v>
              </c:pt>
            </c:strLit>
          </c:cat>
          <c:val>
            <c:numLit>
              <c:formatCode>General</c:formatCode>
              <c:ptCount val="8"/>
              <c:pt idx="0">
                <c:v>1660.19507500288</c:v>
              </c:pt>
              <c:pt idx="1">
                <c:v>1660.19507500288</c:v>
              </c:pt>
              <c:pt idx="2">
                <c:v>1660.19507500288</c:v>
              </c:pt>
              <c:pt idx="3">
                <c:v>1660.19507500288</c:v>
              </c:pt>
              <c:pt idx="4">
                <c:v>1660.19507500288</c:v>
              </c:pt>
              <c:pt idx="5">
                <c:v>1660.19507500288</c:v>
              </c:pt>
              <c:pt idx="6">
                <c:v>1660.19507500288</c:v>
              </c:pt>
              <c:pt idx="7">
                <c:v>1660.19507500288</c:v>
              </c:pt>
            </c:numLit>
          </c:val>
          <c:extLst>
            <c:ext xmlns:c16="http://schemas.microsoft.com/office/drawing/2014/chart" uri="{C3380CC4-5D6E-409C-BE32-E72D297353CC}">
              <c16:uniqueId val="{00000001-F9F4-4755-B64B-0A3B2E33D7E0}"/>
            </c:ext>
          </c:extLst>
        </c:ser>
        <c:ser>
          <c:idx val="2"/>
          <c:order val="2"/>
          <c:tx>
            <c:v>Series3</c:v>
          </c:tx>
          <c:spPr>
            <a:ln>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80.0%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F9F4-4755-B64B-0A3B2E33D7E0}"/>
                </c:ext>
              </c:extLst>
            </c:dLbl>
            <c:dLbl>
              <c:idx val="1"/>
              <c:tx>
                <c:rich>
                  <a:bodyPr wrap="square" lIns="38100" tIns="19050" rIns="38100" bIns="19050" anchor="ctr">
                    <a:spAutoFit/>
                  </a:bodyPr>
                  <a:lstStyle/>
                  <a:p>
                    <a:pPr>
                      <a:defRPr sz="900">
                        <a:latin typeface="Segoe UI"/>
                        <a:ea typeface="Segoe UI"/>
                        <a:cs typeface="Segoe UI"/>
                      </a:defRPr>
                    </a:pPr>
                    <a:r>
                      <a:rPr lang="en-US"/>
                      <a:t>5.00%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F9F4-4755-B64B-0A3B2E33D7E0}"/>
                </c:ext>
              </c:extLst>
            </c:dLbl>
            <c:dLbl>
              <c:idx val="2"/>
              <c:tx>
                <c:rich>
                  <a:bodyPr wrap="square" lIns="38100" tIns="19050" rIns="38100" bIns="19050" anchor="ctr">
                    <a:spAutoFit/>
                  </a:bodyPr>
                  <a:lstStyle/>
                  <a:p>
                    <a:pPr>
                      <a:defRPr sz="900">
                        <a:latin typeface="Segoe UI"/>
                        <a:ea typeface="Segoe UI"/>
                        <a:cs typeface="Segoe UI"/>
                      </a:defRPr>
                    </a:pPr>
                    <a:r>
                      <a:rPr lang="en-US"/>
                      <a:t>3.0%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F9F4-4755-B64B-0A3B2E33D7E0}"/>
                </c:ext>
              </c:extLst>
            </c:dLbl>
            <c:dLbl>
              <c:idx val="3"/>
              <c:tx>
                <c:rich>
                  <a:bodyPr wrap="square" lIns="38100" tIns="19050" rIns="38100" bIns="19050" anchor="ctr">
                    <a:spAutoFit/>
                  </a:bodyPr>
                  <a:lstStyle/>
                  <a:p>
                    <a:pPr>
                      <a:defRPr sz="900">
                        <a:latin typeface="Segoe UI"/>
                        <a:ea typeface="Segoe UI"/>
                        <a:cs typeface="Segoe UI"/>
                      </a:defRPr>
                    </a:pPr>
                    <a:r>
                      <a:rPr lang="en-US"/>
                      <a:t>6.00%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F9F4-4755-B64B-0A3B2E33D7E0}"/>
                </c:ext>
              </c:extLst>
            </c:dLbl>
            <c:dLbl>
              <c:idx val="4"/>
              <c:tx>
                <c:rich>
                  <a:bodyPr wrap="square" lIns="38100" tIns="19050" rIns="38100" bIns="19050" anchor="ctr">
                    <a:spAutoFit/>
                  </a:bodyPr>
                  <a:lstStyle/>
                  <a:p>
                    <a:pPr>
                      <a:defRPr sz="900">
                        <a:latin typeface="Segoe UI"/>
                        <a:ea typeface="Segoe UI"/>
                        <a:cs typeface="Segoe UI"/>
                      </a:defRPr>
                    </a:pPr>
                    <a:r>
                      <a:rPr lang="en-US"/>
                      <a:t>7</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F9F4-4755-B64B-0A3B2E33D7E0}"/>
                </c:ext>
              </c:extLst>
            </c:dLbl>
            <c:dLbl>
              <c:idx val="5"/>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F9F4-4755-B64B-0A3B2E33D7E0}"/>
                </c:ext>
              </c:extLst>
            </c:dLbl>
            <c:dLbl>
              <c:idx val="6"/>
              <c:tx>
                <c:rich>
                  <a:bodyPr wrap="square" lIns="38100" tIns="19050" rIns="38100" bIns="19050" anchor="ctr">
                    <a:spAutoFit/>
                  </a:bodyPr>
                  <a:lstStyle/>
                  <a:p>
                    <a:pPr>
                      <a:defRPr sz="900">
                        <a:latin typeface="Segoe UI"/>
                        <a:ea typeface="Segoe UI"/>
                        <a:cs typeface="Segoe UI"/>
                      </a:defRPr>
                    </a:pPr>
                    <a:r>
                      <a:rPr lang="en-US"/>
                      <a:t>50.0%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F9F4-4755-B64B-0A3B2E33D7E0}"/>
                </c:ext>
              </c:extLst>
            </c:dLbl>
            <c:dLbl>
              <c:idx val="7"/>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F9F4-4755-B64B-0A3B2E33D7E0}"/>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General Inflation Rate</c:v>
              </c:pt>
              <c:pt idx="2">
                <c:v>Accommodation-Growth rate</c:v>
              </c:pt>
              <c:pt idx="3">
                <c:v>Growth factor - Labour Inflator</c:v>
              </c:pt>
              <c:pt idx="4">
                <c:v>Occupancy-Duration</c:v>
              </c:pt>
              <c:pt idx="5">
                <c:v>Food Income per guestnight</c:v>
              </c:pt>
              <c:pt idx="6">
                <c:v>Cost of food (% on food revenue)</c:v>
              </c:pt>
              <c:pt idx="7">
                <c:v>Cost of beverages (% on beverages revenue)</c:v>
              </c:pt>
            </c:strLit>
          </c:cat>
          <c:val>
            <c:numLit>
              <c:formatCode>General</c:formatCode>
              <c:ptCount val="8"/>
              <c:pt idx="0">
                <c:v>4145.6078539415203</c:v>
              </c:pt>
              <c:pt idx="1">
                <c:v>3494.4708580423298</c:v>
              </c:pt>
              <c:pt idx="2">
                <c:v>2192.7984976890598</c:v>
              </c:pt>
              <c:pt idx="3">
                <c:v>1152.16480968938</c:v>
              </c:pt>
              <c:pt idx="4">
                <c:v>1420.86282396246</c:v>
              </c:pt>
              <c:pt idx="5">
                <c:v>1961.63500512772</c:v>
              </c:pt>
              <c:pt idx="6">
                <c:v>1596.02555260389</c:v>
              </c:pt>
              <c:pt idx="7">
                <c:v>1596.02555260389</c:v>
              </c:pt>
            </c:numLit>
          </c:val>
          <c:extLst>
            <c:ext xmlns:c16="http://schemas.microsoft.com/office/drawing/2014/chart" uri="{C3380CC4-5D6E-409C-BE32-E72D297353CC}">
              <c16:uniqueId val="{00000002-F9F4-4755-B64B-0A3B2E33D7E0}"/>
            </c:ext>
          </c:extLst>
        </c:ser>
        <c:dLbls>
          <c:showLegendKey val="0"/>
          <c:showVal val="0"/>
          <c:showCatName val="0"/>
          <c:showSerName val="0"/>
          <c:showPercent val="0"/>
          <c:showBubbleSize val="0"/>
        </c:dLbls>
        <c:gapWidth val="50"/>
        <c:overlap val="100"/>
        <c:axId val="992853416"/>
        <c:axId val="992853776"/>
      </c:barChart>
      <c:catAx>
        <c:axId val="992853416"/>
        <c:scaling>
          <c:orientation val="maxMin"/>
        </c:scaling>
        <c:delete val="0"/>
        <c:axPos val="l"/>
        <c:numFmt formatCode="General" sourceLinked="1"/>
        <c:majorTickMark val="cross"/>
        <c:minorTickMark val="none"/>
        <c:tickLblPos val="low"/>
        <c:crossAx val="992853776"/>
        <c:crossesAt val="1660.1950750028773"/>
        <c:auto val="1"/>
        <c:lblAlgn val="ctr"/>
        <c:lblOffset val="100"/>
        <c:noMultiLvlLbl val="0"/>
      </c:catAx>
      <c:valAx>
        <c:axId val="992853776"/>
        <c:scaling>
          <c:orientation val="minMax"/>
        </c:scaling>
        <c:delete val="0"/>
        <c:axPos val="b"/>
        <c:majorGridlines>
          <c:spPr>
            <a:ln w="6350" cap="flat" cmpd="sng" algn="ctr">
              <a:solidFill>
                <a:srgbClr val="000000">
                  <a:alpha val="10000"/>
                </a:srgbClr>
              </a:solidFill>
              <a:prstDash val="solid"/>
              <a:round/>
              <a:headEnd type="none" w="med" len="med"/>
              <a:tailEnd type="none" w="med" len="med"/>
            </a:ln>
          </c:spPr>
        </c:majorGridlines>
        <c:title>
          <c:tx>
            <c:rich>
              <a:bodyPr/>
              <a:lstStyle/>
              <a:p>
                <a:pPr>
                  <a:defRPr sz="800" b="0" i="0">
                    <a:solidFill>
                      <a:srgbClr val="000000"/>
                    </a:solidFill>
                    <a:latin typeface="Segoe UI" panose="020B0502040204020203" pitchFamily="34" charset="0"/>
                    <a:ea typeface="Arial"/>
                    <a:cs typeface="Arial"/>
                  </a:defRPr>
                </a:pPr>
                <a:r>
                  <a:rPr lang="en-US" sz="800" b="0" i="0">
                    <a:solidFill>
                      <a:srgbClr val="000000"/>
                    </a:solidFill>
                    <a:latin typeface="Segoe UI" panose="020B0502040204020203" pitchFamily="34" charset="0"/>
                  </a:rPr>
                  <a:t>Net Present Value (Project View)</a:t>
                </a:r>
              </a:p>
            </c:rich>
          </c:tx>
          <c:overlay val="0"/>
        </c:title>
        <c:numFmt formatCode="#,##0" sourceLinked="0"/>
        <c:majorTickMark val="out"/>
        <c:minorTickMark val="none"/>
        <c:tickLblPos val="nextTo"/>
        <c:txPr>
          <a:bodyPr/>
          <a:lstStyle/>
          <a:p>
            <a:pPr>
              <a:defRPr sz="900">
                <a:latin typeface="Arial"/>
                <a:ea typeface="Arial"/>
                <a:cs typeface="Arial"/>
              </a:defRPr>
            </a:pPr>
            <a:endParaRPr lang="en-US"/>
          </a:p>
        </c:txPr>
        <c:crossAx val="992853416"/>
        <c:crosses val="max"/>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a:ea typeface="Arial"/>
                <a:cs typeface="Arial"/>
              </a:defRPr>
            </a:pPr>
            <a:r>
              <a:rPr lang="en-US" sz="1300" b="1" i="0" u="none">
                <a:solidFill>
                  <a:srgbClr val="000000"/>
                </a:solidFill>
                <a:latin typeface="Segoe UI" panose="020B0502040204020203" pitchFamily="34" charset="0"/>
              </a:rPr>
              <a:t>DSCR2023</a:t>
            </a:r>
            <a:r>
              <a:rPr lang="en-US"/>
              <a:t>
</a:t>
            </a:r>
            <a:r>
              <a:rPr lang="en-US" sz="1000" b="0" i="0" u="none">
                <a:solidFill>
                  <a:srgbClr val="000000"/>
                </a:solidFill>
                <a:latin typeface="Segoe UI" panose="020B0502040204020203" pitchFamily="34" charset="0"/>
              </a:rPr>
              <a:t>At risk variable range limits</a:t>
            </a:r>
          </a:p>
        </c:rich>
      </c:tx>
      <c:overlay val="0"/>
    </c:title>
    <c:autoTitleDeleted val="0"/>
    <c:plotArea>
      <c:layout/>
      <c:barChart>
        <c:barDir val="bar"/>
        <c:grouping val="clustered"/>
        <c:varyColors val="0"/>
        <c:ser>
          <c:idx val="0"/>
          <c:order val="0"/>
          <c:tx>
            <c:v>Series1</c:v>
          </c:tx>
          <c:spPr>
            <a:ln w="12700">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ADE-4D99-9308-B51C739D1596}"/>
                </c:ext>
              </c:extLst>
            </c:dLbl>
            <c:dLbl>
              <c:idx val="1"/>
              <c:tx>
                <c:rich>
                  <a:bodyPr wrap="square" lIns="38100" tIns="19050" rIns="38100" bIns="19050" anchor="ctr">
                    <a:spAutoFit/>
                  </a:bodyPr>
                  <a:lstStyle/>
                  <a:p>
                    <a:pPr>
                      <a:defRPr sz="900">
                        <a:latin typeface="Segoe UI"/>
                        <a:ea typeface="Segoe UI"/>
                        <a:cs typeface="Segoe UI"/>
                      </a:defRPr>
                    </a:pPr>
                    <a:r>
                      <a:rPr lang="en-US"/>
                      <a:t>4</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ADE-4D99-9308-B51C739D1596}"/>
                </c:ext>
              </c:extLst>
            </c:dLbl>
            <c:dLbl>
              <c:idx val="2"/>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ADE-4D99-9308-B51C739D1596}"/>
                </c:ext>
              </c:extLst>
            </c:dLbl>
            <c:dLbl>
              <c:idx val="3"/>
              <c:layout>
                <c:manualLayout>
                  <c:x val="0"/>
                  <c:y val="3.3073219273132552E-2"/>
                </c:manualLayout>
              </c:layout>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ADE-4D99-9308-B51C739D1596}"/>
                </c:ext>
              </c:extLst>
            </c:dLbl>
            <c:dLbl>
              <c:idx val="4"/>
              <c:tx>
                <c:rich>
                  <a:bodyPr wrap="square" lIns="38100" tIns="19050" rIns="38100" bIns="19050" anchor="ctr">
                    <a:spAutoFit/>
                  </a:bodyPr>
                  <a:lstStyle/>
                  <a:p>
                    <a:pPr>
                      <a:defRPr sz="900">
                        <a:latin typeface="Segoe UI"/>
                        <a:ea typeface="Segoe UI"/>
                        <a:cs typeface="Segoe UI"/>
                      </a:defRPr>
                    </a:pPr>
                    <a:r>
                      <a:rPr lang="en-US"/>
                      <a:t>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ADE-4D99-9308-B51C739D1596}"/>
                </c:ext>
              </c:extLst>
            </c:dLbl>
            <c:dLbl>
              <c:idx val="5"/>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ADE-4D99-9308-B51C739D1596}"/>
                </c:ext>
              </c:extLst>
            </c:dLbl>
            <c:dLbl>
              <c:idx val="6"/>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ADE-4D99-9308-B51C739D1596}"/>
                </c:ext>
              </c:extLst>
            </c:dLbl>
            <c:dLbl>
              <c:idx val="7"/>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ADE-4D99-9308-B51C739D1596}"/>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Occupancy-Duration</c:v>
              </c:pt>
              <c:pt idx="2">
                <c:v>Food Income per guestnight</c:v>
              </c:pt>
              <c:pt idx="3">
                <c:v>Growth factor - Labour Inflator</c:v>
              </c:pt>
              <c:pt idx="4">
                <c:v>Accommodation-Growth rate</c:v>
              </c:pt>
              <c:pt idx="5">
                <c:v>Cost of food (% on food revenue)</c:v>
              </c:pt>
              <c:pt idx="6">
                <c:v>Cost of beverages (% on beverages revenue)</c:v>
              </c:pt>
              <c:pt idx="7">
                <c:v>General Inflation Rate</c:v>
              </c:pt>
            </c:strLit>
          </c:cat>
          <c:val>
            <c:numLit>
              <c:formatCode>General</c:formatCode>
              <c:ptCount val="8"/>
              <c:pt idx="0">
                <c:v>0.85899991023130695</c:v>
              </c:pt>
              <c:pt idx="1">
                <c:v>1.0572644572145899</c:v>
              </c:pt>
              <c:pt idx="2">
                <c:v>0.97136559184631299</c:v>
              </c:pt>
              <c:pt idx="3">
                <c:v>1.0048235970941299</c:v>
              </c:pt>
              <c:pt idx="4">
                <c:v>0.97421444771801002</c:v>
              </c:pt>
              <c:pt idx="5">
                <c:v>0.99768974395324705</c:v>
              </c:pt>
              <c:pt idx="6">
                <c:v>0.99768974395324705</c:v>
              </c:pt>
              <c:pt idx="7">
                <c:v>0.99500876467336696</c:v>
              </c:pt>
            </c:numLit>
          </c:val>
          <c:extLst>
            <c:ext xmlns:c16="http://schemas.microsoft.com/office/drawing/2014/chart" uri="{C3380CC4-5D6E-409C-BE32-E72D297353CC}">
              <c16:uniqueId val="{00000000-BADE-4D99-9308-B51C739D1596}"/>
            </c:ext>
          </c:extLst>
        </c:ser>
        <c:ser>
          <c:idx val="1"/>
          <c:order val="1"/>
          <c:tx>
            <c:v>Series2</c:v>
          </c:tx>
          <c:spPr>
            <a:ln>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65.0%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ADE-4D99-9308-B51C739D1596}"/>
                </c:ext>
              </c:extLst>
            </c:dLbl>
            <c:dLbl>
              <c:idx val="1"/>
              <c:tx>
                <c:rich>
                  <a:bodyPr wrap="square" lIns="38100" tIns="19050" rIns="38100" bIns="19050" anchor="ctr">
                    <a:spAutoFit/>
                  </a:bodyPr>
                  <a:lstStyle/>
                  <a:p>
                    <a:pPr>
                      <a:defRPr sz="900">
                        <a:latin typeface="Segoe UI"/>
                        <a:ea typeface="Segoe UI"/>
                        <a:cs typeface="Segoe UI"/>
                      </a:defRPr>
                    </a:pPr>
                    <a:r>
                      <a:rPr lang="en-US"/>
                      <a:t>6</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ADE-4D99-9308-B51C739D1596}"/>
                </c:ext>
              </c:extLst>
            </c:dLbl>
            <c:dLbl>
              <c:idx val="2"/>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ADE-4D99-9308-B51C739D1596}"/>
                </c:ext>
              </c:extLst>
            </c:dLbl>
            <c:dLbl>
              <c:idx val="3"/>
              <c:layout>
                <c:manualLayout>
                  <c:x val="0"/>
                  <c:y val="-3.3073219273132407E-2"/>
                </c:manualLayout>
              </c:layout>
              <c:tx>
                <c:rich>
                  <a:bodyPr wrap="square" lIns="38100" tIns="19050" rIns="38100" bIns="19050" anchor="ctr">
                    <a:spAutoFit/>
                  </a:bodyPr>
                  <a:lstStyle/>
                  <a:p>
                    <a:pPr>
                      <a:defRPr sz="900">
                        <a:latin typeface="Segoe UI"/>
                        <a:ea typeface="Segoe UI"/>
                        <a:cs typeface="Segoe UI"/>
                      </a:defRPr>
                    </a:pPr>
                    <a:r>
                      <a:rPr lang="en-US"/>
                      <a:t>3.50%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BADE-4D99-9308-B51C739D1596}"/>
                </c:ext>
              </c:extLst>
            </c:dLbl>
            <c:dLbl>
              <c:idx val="4"/>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BADE-4D99-9308-B51C739D1596}"/>
                </c:ext>
              </c:extLst>
            </c:dLbl>
            <c:dLbl>
              <c:idx val="5"/>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BADE-4D99-9308-B51C739D1596}"/>
                </c:ext>
              </c:extLst>
            </c:dLbl>
            <c:dLbl>
              <c:idx val="6"/>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BADE-4D99-9308-B51C739D1596}"/>
                </c:ext>
              </c:extLst>
            </c:dLbl>
            <c:dLbl>
              <c:idx val="7"/>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BADE-4D99-9308-B51C739D1596}"/>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Occupancy-Duration</c:v>
              </c:pt>
              <c:pt idx="2">
                <c:v>Food Income per guestnight</c:v>
              </c:pt>
              <c:pt idx="3">
                <c:v>Growth factor - Labour Inflator</c:v>
              </c:pt>
              <c:pt idx="4">
                <c:v>Accommodation-Growth rate</c:v>
              </c:pt>
              <c:pt idx="5">
                <c:v>Cost of food (% on food revenue)</c:v>
              </c:pt>
              <c:pt idx="6">
                <c:v>Cost of beverages (% on beverages revenue)</c:v>
              </c:pt>
              <c:pt idx="7">
                <c:v>General Inflation Rate</c:v>
              </c:pt>
            </c:strLit>
          </c:cat>
          <c:val>
            <c:numLit>
              <c:formatCode>General</c:formatCode>
              <c:ptCount val="8"/>
              <c:pt idx="0">
                <c:v>0.99250552261453195</c:v>
              </c:pt>
              <c:pt idx="1">
                <c:v>0.99250552261453195</c:v>
              </c:pt>
              <c:pt idx="2">
                <c:v>0.99250552261453195</c:v>
              </c:pt>
              <c:pt idx="3">
                <c:v>0.99250552261453195</c:v>
              </c:pt>
              <c:pt idx="4">
                <c:v>0.99250552261453195</c:v>
              </c:pt>
              <c:pt idx="5">
                <c:v>0.99250552261453195</c:v>
              </c:pt>
              <c:pt idx="6">
                <c:v>0.99250552261453195</c:v>
              </c:pt>
              <c:pt idx="7">
                <c:v>0.99250552261453195</c:v>
              </c:pt>
            </c:numLit>
          </c:val>
          <c:extLst>
            <c:ext xmlns:c16="http://schemas.microsoft.com/office/drawing/2014/chart" uri="{C3380CC4-5D6E-409C-BE32-E72D297353CC}">
              <c16:uniqueId val="{00000001-BADE-4D99-9308-B51C739D1596}"/>
            </c:ext>
          </c:extLst>
        </c:ser>
        <c:ser>
          <c:idx val="2"/>
          <c:order val="2"/>
          <c:tx>
            <c:v>Series3</c:v>
          </c:tx>
          <c:spPr>
            <a:ln>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80.0%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BADE-4D99-9308-B51C739D1596}"/>
                </c:ext>
              </c:extLst>
            </c:dLbl>
            <c:dLbl>
              <c:idx val="1"/>
              <c:tx>
                <c:rich>
                  <a:bodyPr wrap="square" lIns="38100" tIns="19050" rIns="38100" bIns="19050" anchor="ctr">
                    <a:spAutoFit/>
                  </a:bodyPr>
                  <a:lstStyle/>
                  <a:p>
                    <a:pPr>
                      <a:defRPr sz="900">
                        <a:latin typeface="Segoe UI"/>
                        <a:ea typeface="Segoe UI"/>
                        <a:cs typeface="Segoe UI"/>
                      </a:defRPr>
                    </a:pPr>
                    <a:r>
                      <a:rPr lang="en-US"/>
                      <a:t>7</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BADE-4D99-9308-B51C739D1596}"/>
                </c:ext>
              </c:extLst>
            </c:dLbl>
            <c:dLbl>
              <c:idx val="2"/>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BADE-4D99-9308-B51C739D1596}"/>
                </c:ext>
              </c:extLst>
            </c:dLbl>
            <c:dLbl>
              <c:idx val="3"/>
              <c:tx>
                <c:rich>
                  <a:bodyPr wrap="square" lIns="38100" tIns="19050" rIns="38100" bIns="19050" anchor="ctr">
                    <a:spAutoFit/>
                  </a:bodyPr>
                  <a:lstStyle/>
                  <a:p>
                    <a:pPr>
                      <a:defRPr sz="900">
                        <a:latin typeface="Segoe UI"/>
                        <a:ea typeface="Segoe UI"/>
                        <a:cs typeface="Segoe UI"/>
                      </a:defRPr>
                    </a:pPr>
                    <a:r>
                      <a:rPr lang="en-US"/>
                      <a:t>6.00%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BADE-4D99-9308-B51C739D1596}"/>
                </c:ext>
              </c:extLst>
            </c:dLbl>
            <c:dLbl>
              <c:idx val="4"/>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BADE-4D99-9308-B51C739D1596}"/>
                </c:ext>
              </c:extLst>
            </c:dLbl>
            <c:dLbl>
              <c:idx val="5"/>
              <c:tx>
                <c:rich>
                  <a:bodyPr wrap="square" lIns="38100" tIns="19050" rIns="38100" bIns="19050" anchor="ctr">
                    <a:spAutoFit/>
                  </a:bodyPr>
                  <a:lstStyle/>
                  <a:p>
                    <a:pPr>
                      <a:defRPr sz="900">
                        <a:latin typeface="Segoe UI"/>
                        <a:ea typeface="Segoe UI"/>
                        <a:cs typeface="Segoe UI"/>
                      </a:defRPr>
                    </a:pPr>
                    <a:r>
                      <a:rPr lang="en-US"/>
                      <a:t>50.0%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BADE-4D99-9308-B51C739D1596}"/>
                </c:ext>
              </c:extLst>
            </c:dLbl>
            <c:dLbl>
              <c:idx val="6"/>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BADE-4D99-9308-B51C739D1596}"/>
                </c:ext>
              </c:extLst>
            </c:dLbl>
            <c:dLbl>
              <c:idx val="7"/>
              <c:tx>
                <c:rich>
                  <a:bodyPr wrap="square" lIns="38100" tIns="19050" rIns="38100" bIns="19050" anchor="ctr">
                    <a:spAutoFit/>
                  </a:bodyPr>
                  <a:lstStyle/>
                  <a:p>
                    <a:pPr>
                      <a:defRPr sz="900">
                        <a:latin typeface="Segoe UI"/>
                        <a:ea typeface="Segoe UI"/>
                        <a:cs typeface="Segoe UI"/>
                      </a:defRPr>
                    </a:pPr>
                    <a:r>
                      <a:rPr lang="en-US"/>
                      <a:t>5.00%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BADE-4D99-9308-B51C739D1596}"/>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Occupancy-Duration</c:v>
              </c:pt>
              <c:pt idx="2">
                <c:v>Food Income per guestnight</c:v>
              </c:pt>
              <c:pt idx="3">
                <c:v>Growth factor - Labour Inflator</c:v>
              </c:pt>
              <c:pt idx="4">
                <c:v>Accommodation-Growth rate</c:v>
              </c:pt>
              <c:pt idx="5">
                <c:v>Cost of food (% on food revenue)</c:v>
              </c:pt>
              <c:pt idx="6">
                <c:v>Cost of beverages (% on beverages revenue)</c:v>
              </c:pt>
              <c:pt idx="7">
                <c:v>General Inflation Rate</c:v>
              </c:pt>
            </c:strLit>
          </c:cat>
          <c:val>
            <c:numLit>
              <c:formatCode>General</c:formatCode>
              <c:ptCount val="8"/>
              <c:pt idx="0">
                <c:v>1.09263473190195</c:v>
              </c:pt>
              <c:pt idx="1">
                <c:v>0.97193232984128697</c:v>
              </c:pt>
              <c:pt idx="2">
                <c:v>1.0136454533827499</c:v>
              </c:pt>
              <c:pt idx="3">
                <c:v>0.97121462508650402</c:v>
              </c:pt>
              <c:pt idx="4">
                <c:v>1.0016510600627899</c:v>
              </c:pt>
              <c:pt idx="5">
                <c:v>0.98732130127581696</c:v>
              </c:pt>
              <c:pt idx="6">
                <c:v>0.98732130127581696</c:v>
              </c:pt>
              <c:pt idx="7">
                <c:v>0.98735641718082801</c:v>
              </c:pt>
            </c:numLit>
          </c:val>
          <c:extLst>
            <c:ext xmlns:c16="http://schemas.microsoft.com/office/drawing/2014/chart" uri="{C3380CC4-5D6E-409C-BE32-E72D297353CC}">
              <c16:uniqueId val="{00000002-BADE-4D99-9308-B51C739D1596}"/>
            </c:ext>
          </c:extLst>
        </c:ser>
        <c:dLbls>
          <c:showLegendKey val="0"/>
          <c:showVal val="0"/>
          <c:showCatName val="0"/>
          <c:showSerName val="0"/>
          <c:showPercent val="0"/>
          <c:showBubbleSize val="0"/>
        </c:dLbls>
        <c:gapWidth val="50"/>
        <c:overlap val="100"/>
        <c:axId val="1240492904"/>
        <c:axId val="1240491464"/>
      </c:barChart>
      <c:catAx>
        <c:axId val="1240492904"/>
        <c:scaling>
          <c:orientation val="maxMin"/>
        </c:scaling>
        <c:delete val="0"/>
        <c:axPos val="l"/>
        <c:numFmt formatCode="General" sourceLinked="1"/>
        <c:majorTickMark val="cross"/>
        <c:minorTickMark val="none"/>
        <c:tickLblPos val="low"/>
        <c:crossAx val="1240491464"/>
        <c:crossesAt val="0.99250552261453229"/>
        <c:auto val="1"/>
        <c:lblAlgn val="ctr"/>
        <c:lblOffset val="100"/>
        <c:noMultiLvlLbl val="0"/>
      </c:catAx>
      <c:valAx>
        <c:axId val="1240491464"/>
        <c:scaling>
          <c:orientation val="minMax"/>
        </c:scaling>
        <c:delete val="0"/>
        <c:axPos val="b"/>
        <c:majorGridlines>
          <c:spPr>
            <a:ln w="6350" cap="flat" cmpd="sng" algn="ctr">
              <a:solidFill>
                <a:srgbClr val="000000">
                  <a:alpha val="10000"/>
                </a:srgbClr>
              </a:solidFill>
              <a:prstDash val="solid"/>
              <a:round/>
              <a:headEnd type="none" w="med" len="med"/>
              <a:tailEnd type="none" w="med" len="med"/>
            </a:ln>
          </c:spPr>
        </c:majorGridlines>
        <c:title>
          <c:tx>
            <c:rich>
              <a:bodyPr/>
              <a:lstStyle/>
              <a:p>
                <a:pPr>
                  <a:defRPr sz="800" b="0" i="0">
                    <a:solidFill>
                      <a:srgbClr val="000000"/>
                    </a:solidFill>
                    <a:latin typeface="Segoe UI" panose="020B0502040204020203" pitchFamily="34" charset="0"/>
                    <a:ea typeface="Arial"/>
                    <a:cs typeface="Arial"/>
                  </a:defRPr>
                </a:pPr>
                <a:r>
                  <a:rPr lang="en-US" sz="800" b="0" i="0">
                    <a:solidFill>
                      <a:srgbClr val="000000"/>
                    </a:solidFill>
                    <a:latin typeface="Segoe UI" panose="020B0502040204020203" pitchFamily="34" charset="0"/>
                  </a:rPr>
                  <a:t>DSCR2023</a:t>
                </a:r>
              </a:p>
            </c:rich>
          </c:tx>
          <c:overlay val="0"/>
        </c:title>
        <c:numFmt formatCode="0.0_)" sourceLinked="0"/>
        <c:majorTickMark val="out"/>
        <c:minorTickMark val="none"/>
        <c:tickLblPos val="nextTo"/>
        <c:txPr>
          <a:bodyPr/>
          <a:lstStyle/>
          <a:p>
            <a:pPr>
              <a:defRPr sz="900">
                <a:latin typeface="Arial"/>
                <a:ea typeface="Arial"/>
                <a:cs typeface="Arial"/>
              </a:defRPr>
            </a:pPr>
            <a:endParaRPr lang="en-US"/>
          </a:p>
        </c:txPr>
        <c:crossAx val="1240492904"/>
        <c:crosses val="max"/>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a:ea typeface="Arial"/>
                <a:cs typeface="Arial"/>
              </a:defRPr>
            </a:pPr>
            <a:r>
              <a:rPr lang="en-US" sz="1300" b="1" i="0" u="none">
                <a:solidFill>
                  <a:srgbClr val="000000"/>
                </a:solidFill>
                <a:latin typeface="Segoe UI" panose="020B0502040204020203" pitchFamily="34" charset="0"/>
              </a:rPr>
              <a:t>DSCR2024</a:t>
            </a:r>
            <a:r>
              <a:rPr lang="en-US"/>
              <a:t>
</a:t>
            </a:r>
            <a:r>
              <a:rPr lang="en-US" sz="1000" b="0" i="0" u="none">
                <a:solidFill>
                  <a:srgbClr val="000000"/>
                </a:solidFill>
                <a:latin typeface="Segoe UI" panose="020B0502040204020203" pitchFamily="34" charset="0"/>
              </a:rPr>
              <a:t>At risk variable range limits</a:t>
            </a:r>
          </a:p>
        </c:rich>
      </c:tx>
      <c:overlay val="0"/>
    </c:title>
    <c:autoTitleDeleted val="0"/>
    <c:plotArea>
      <c:layout/>
      <c:barChart>
        <c:barDir val="bar"/>
        <c:grouping val="clustered"/>
        <c:varyColors val="0"/>
        <c:ser>
          <c:idx val="0"/>
          <c:order val="0"/>
          <c:tx>
            <c:v>Series1</c:v>
          </c:tx>
          <c:spPr>
            <a:ln w="12700">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C66-4ACA-8062-A87BFDF4493B}"/>
                </c:ext>
              </c:extLst>
            </c:dLbl>
            <c:dLbl>
              <c:idx val="1"/>
              <c:tx>
                <c:rich>
                  <a:bodyPr wrap="square" lIns="38100" tIns="19050" rIns="38100" bIns="19050" anchor="ctr">
                    <a:spAutoFit/>
                  </a:bodyPr>
                  <a:lstStyle/>
                  <a:p>
                    <a:pPr>
                      <a:defRPr sz="900">
                        <a:latin typeface="Segoe UI"/>
                        <a:ea typeface="Segoe UI"/>
                        <a:cs typeface="Segoe UI"/>
                      </a:defRPr>
                    </a:pPr>
                    <a:r>
                      <a:rPr lang="en-US"/>
                      <a:t>4</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C66-4ACA-8062-A87BFDF4493B}"/>
                </c:ext>
              </c:extLst>
            </c:dLbl>
            <c:dLbl>
              <c:idx val="2"/>
              <c:tx>
                <c:rich>
                  <a:bodyPr wrap="square" lIns="38100" tIns="19050" rIns="38100" bIns="19050" anchor="ctr">
                    <a:spAutoFit/>
                  </a:bodyPr>
                  <a:lstStyle/>
                  <a:p>
                    <a:pPr>
                      <a:defRPr sz="900">
                        <a:latin typeface="Segoe UI"/>
                        <a:ea typeface="Segoe UI"/>
                        <a:cs typeface="Segoe UI"/>
                      </a:defRPr>
                    </a:pPr>
                    <a:r>
                      <a:rPr lang="en-US"/>
                      <a:t>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C66-4ACA-8062-A87BFDF4493B}"/>
                </c:ext>
              </c:extLst>
            </c:dLbl>
            <c:dLbl>
              <c:idx val="3"/>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C66-4ACA-8062-A87BFDF4493B}"/>
                </c:ext>
              </c:extLst>
            </c:dLbl>
            <c:dLbl>
              <c:idx val="4"/>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C66-4ACA-8062-A87BFDF4493B}"/>
                </c:ext>
              </c:extLst>
            </c:dLbl>
            <c:dLbl>
              <c:idx val="5"/>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C66-4ACA-8062-A87BFDF4493B}"/>
                </c:ext>
              </c:extLst>
            </c:dLbl>
            <c:dLbl>
              <c:idx val="6"/>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C66-4ACA-8062-A87BFDF4493B}"/>
                </c:ext>
              </c:extLst>
            </c:dLbl>
            <c:dLbl>
              <c:idx val="7"/>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BC66-4ACA-8062-A87BFDF4493B}"/>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Occupancy-Duration</c:v>
              </c:pt>
              <c:pt idx="2">
                <c:v>Accommodation-Growth rate</c:v>
              </c:pt>
              <c:pt idx="3">
                <c:v>Food Income per guestnight</c:v>
              </c:pt>
              <c:pt idx="4">
                <c:v>Growth factor - Labour Inflator</c:v>
              </c:pt>
              <c:pt idx="5">
                <c:v>General Inflation Rate</c:v>
              </c:pt>
              <c:pt idx="6">
                <c:v>Cost of food (% on food revenue)</c:v>
              </c:pt>
              <c:pt idx="7">
                <c:v>Cost of beverages (% on beverages revenue)</c:v>
              </c:pt>
            </c:strLit>
          </c:cat>
          <c:val>
            <c:numLit>
              <c:formatCode>General</c:formatCode>
              <c:ptCount val="8"/>
              <c:pt idx="0">
                <c:v>0.85466996663753803</c:v>
              </c:pt>
              <c:pt idx="1">
                <c:v>1.19940335329989</c:v>
              </c:pt>
              <c:pt idx="2">
                <c:v>1.0605974073064</c:v>
              </c:pt>
              <c:pt idx="3">
                <c:v>1.07929515272123</c:v>
              </c:pt>
              <c:pt idx="4">
                <c:v>1.12146980146335</c:v>
              </c:pt>
              <c:pt idx="5">
                <c:v>1.10947413624944</c:v>
              </c:pt>
              <c:pt idx="6">
                <c:v>1.1102283859240401</c:v>
              </c:pt>
              <c:pt idx="7">
                <c:v>1.1102283859240401</c:v>
              </c:pt>
            </c:numLit>
          </c:val>
          <c:extLst>
            <c:ext xmlns:c16="http://schemas.microsoft.com/office/drawing/2014/chart" uri="{C3380CC4-5D6E-409C-BE32-E72D297353CC}">
              <c16:uniqueId val="{00000000-BC66-4ACA-8062-A87BFDF4493B}"/>
            </c:ext>
          </c:extLst>
        </c:ser>
        <c:ser>
          <c:idx val="1"/>
          <c:order val="1"/>
          <c:tx>
            <c:v>Series2</c:v>
          </c:tx>
          <c:spPr>
            <a:ln>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65.0%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BC66-4ACA-8062-A87BFDF4493B}"/>
                </c:ext>
              </c:extLst>
            </c:dLbl>
            <c:dLbl>
              <c:idx val="1"/>
              <c:tx>
                <c:rich>
                  <a:bodyPr wrap="square" lIns="38100" tIns="19050" rIns="38100" bIns="19050" anchor="ctr">
                    <a:spAutoFit/>
                  </a:bodyPr>
                  <a:lstStyle/>
                  <a:p>
                    <a:pPr>
                      <a:defRPr sz="900">
                        <a:latin typeface="Segoe UI"/>
                        <a:ea typeface="Segoe UI"/>
                        <a:cs typeface="Segoe UI"/>
                      </a:defRPr>
                    </a:pPr>
                    <a:r>
                      <a:rPr lang="en-US"/>
                      <a:t>6</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BC66-4ACA-8062-A87BFDF4493B}"/>
                </c:ext>
              </c:extLst>
            </c:dLbl>
            <c:dLbl>
              <c:idx val="2"/>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2.0%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BC66-4ACA-8062-A87BFDF4493B}"/>
                </c:ext>
              </c:extLst>
            </c:dLbl>
            <c:dLbl>
              <c:idx val="3"/>
              <c:layout>
                <c:manualLayout>
                  <c:x val="0"/>
                  <c:y val="3.3073219273132552E-2"/>
                </c:manualLayout>
              </c:layout>
              <c:tx>
                <c:rich>
                  <a:bodyPr wrap="square" lIns="38100" tIns="19050" rIns="38100" bIns="19050" anchor="ctr">
                    <a:spAutoFit/>
                  </a:bodyPr>
                  <a:lstStyle/>
                  <a:p>
                    <a:pPr>
                      <a:defRPr sz="900">
                        <a:latin typeface="Segoe UI"/>
                        <a:ea typeface="Segoe UI"/>
                        <a:cs typeface="Segoe UI"/>
                      </a:defRPr>
                    </a:pPr>
                    <a:r>
                      <a:rPr lang="en-US"/>
                      <a:t>3.00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BC66-4ACA-8062-A87BFDF4493B}"/>
                </c:ext>
              </c:extLst>
            </c:dLbl>
            <c:dLbl>
              <c:idx val="4"/>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BC66-4ACA-8062-A87BFDF4493B}"/>
                </c:ext>
              </c:extLst>
            </c:dLbl>
            <c:dLbl>
              <c:idx val="5"/>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BC66-4ACA-8062-A87BFDF4493B}"/>
                </c:ext>
              </c:extLst>
            </c:dLbl>
            <c:dLbl>
              <c:idx val="6"/>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BC66-4ACA-8062-A87BFDF4493B}"/>
                </c:ext>
              </c:extLst>
            </c:dLbl>
            <c:dLbl>
              <c:idx val="7"/>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BC66-4ACA-8062-A87BFDF4493B}"/>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Occupancy-Duration</c:v>
              </c:pt>
              <c:pt idx="2">
                <c:v>Accommodation-Growth rate</c:v>
              </c:pt>
              <c:pt idx="3">
                <c:v>Food Income per guestnight</c:v>
              </c:pt>
              <c:pt idx="4">
                <c:v>Growth factor - Labour Inflator</c:v>
              </c:pt>
              <c:pt idx="5">
                <c:v>General Inflation Rate</c:v>
              </c:pt>
              <c:pt idx="6">
                <c:v>Cost of food (% on food revenue)</c:v>
              </c:pt>
              <c:pt idx="7">
                <c:v>Cost of beverages (% on beverages revenue)</c:v>
              </c:pt>
            </c:strLit>
          </c:cat>
          <c:val>
            <c:numLit>
              <c:formatCode>General</c:formatCode>
              <c:ptCount val="8"/>
              <c:pt idx="0">
                <c:v>1.1043511801621999</c:v>
              </c:pt>
              <c:pt idx="1">
                <c:v>1.1043511801621999</c:v>
              </c:pt>
              <c:pt idx="2">
                <c:v>1.1043511801621999</c:v>
              </c:pt>
              <c:pt idx="3">
                <c:v>1.1043511801621999</c:v>
              </c:pt>
              <c:pt idx="4">
                <c:v>1.1043511801621999</c:v>
              </c:pt>
              <c:pt idx="5">
                <c:v>1.1043511801621999</c:v>
              </c:pt>
              <c:pt idx="6">
                <c:v>1.1043511801621999</c:v>
              </c:pt>
              <c:pt idx="7">
                <c:v>1.1043511801621999</c:v>
              </c:pt>
            </c:numLit>
          </c:val>
          <c:extLst>
            <c:ext xmlns:c16="http://schemas.microsoft.com/office/drawing/2014/chart" uri="{C3380CC4-5D6E-409C-BE32-E72D297353CC}">
              <c16:uniqueId val="{00000001-BC66-4ACA-8062-A87BFDF4493B}"/>
            </c:ext>
          </c:extLst>
        </c:ser>
        <c:ser>
          <c:idx val="2"/>
          <c:order val="2"/>
          <c:tx>
            <c:v>Series3</c:v>
          </c:tx>
          <c:spPr>
            <a:ln>
              <a:solidFill>
                <a:srgbClr val="000000"/>
              </a:solidFill>
              <a:prstDash val="solid"/>
            </a:ln>
            <a:effectLst>
              <a:outerShdw blurRad="50800" dist="38100" dir="2700000" algn="tl">
                <a:prstClr val="black">
                  <a:alpha val="40000"/>
                </a:prstClr>
              </a:outerShdw>
            </a:effectLst>
          </c:spPr>
          <c:invertIfNegative val="0"/>
          <c:dLbls>
            <c:dLbl>
              <c:idx val="0"/>
              <c:tx>
                <c:rich>
                  <a:bodyPr wrap="square" lIns="38100" tIns="19050" rIns="38100" bIns="19050" anchor="ctr">
                    <a:spAutoFit/>
                  </a:bodyPr>
                  <a:lstStyle/>
                  <a:p>
                    <a:pPr>
                      <a:defRPr sz="900">
                        <a:latin typeface="Segoe UI"/>
                        <a:ea typeface="Segoe UI"/>
                        <a:cs typeface="Segoe UI"/>
                      </a:defRPr>
                    </a:pPr>
                    <a:r>
                      <a:rPr lang="en-US"/>
                      <a:t>80.0%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BC66-4ACA-8062-A87BFDF4493B}"/>
                </c:ext>
              </c:extLst>
            </c:dLbl>
            <c:dLbl>
              <c:idx val="1"/>
              <c:tx>
                <c:rich>
                  <a:bodyPr wrap="square" lIns="38100" tIns="19050" rIns="38100" bIns="19050" anchor="ctr">
                    <a:spAutoFit/>
                  </a:bodyPr>
                  <a:lstStyle/>
                  <a:p>
                    <a:pPr>
                      <a:defRPr sz="900">
                        <a:latin typeface="Segoe UI"/>
                        <a:ea typeface="Segoe UI"/>
                        <a:cs typeface="Segoe UI"/>
                      </a:defRPr>
                    </a:pPr>
                    <a:r>
                      <a:rPr lang="en-US"/>
                      <a:t>7</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BC66-4ACA-8062-A87BFDF4493B}"/>
                </c:ext>
              </c:extLst>
            </c:dLbl>
            <c:dLbl>
              <c:idx val="2"/>
              <c:layout>
                <c:manualLayout>
                  <c:x val="0"/>
                  <c:y val="-3.3073219273132483E-2"/>
                </c:manualLayout>
              </c:layout>
              <c:tx>
                <c:rich>
                  <a:bodyPr wrap="square" lIns="38100" tIns="19050" rIns="38100" bIns="19050" anchor="ctr">
                    <a:spAutoFit/>
                  </a:bodyPr>
                  <a:lstStyle/>
                  <a:p>
                    <a:pPr>
                      <a:defRPr sz="900">
                        <a:latin typeface="Segoe UI"/>
                        <a:ea typeface="Segoe UI"/>
                        <a:cs typeface="Segoe UI"/>
                      </a:defRPr>
                    </a:pPr>
                    <a:r>
                      <a:rPr lang="en-US"/>
                      <a:t>3.0%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BC66-4ACA-8062-A87BFDF4493B}"/>
                </c:ext>
              </c:extLst>
            </c:dLbl>
            <c:dLbl>
              <c:idx val="3"/>
              <c:layout>
                <c:manualLayout>
                  <c:x val="0"/>
                  <c:y val="-3.3073219273132407E-2"/>
                </c:manualLayout>
              </c:layout>
              <c:tx>
                <c:rich>
                  <a:bodyPr wrap="square" lIns="38100" tIns="19050" rIns="38100" bIns="19050" anchor="ctr">
                    <a:spAutoFit/>
                  </a:bodyPr>
                  <a:lstStyle/>
                  <a:p>
                    <a:pPr>
                      <a:defRPr sz="900">
                        <a:latin typeface="Segoe UI"/>
                        <a:ea typeface="Segoe UI"/>
                        <a:cs typeface="Segoe UI"/>
                      </a:defRPr>
                    </a:pPr>
                    <a:r>
                      <a:rPr lang="en-US"/>
                      <a:t>4.00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BC66-4ACA-8062-A87BFDF4493B}"/>
                </c:ext>
              </c:extLst>
            </c:dLbl>
            <c:dLbl>
              <c:idx val="4"/>
              <c:tx>
                <c:rich>
                  <a:bodyPr wrap="square" lIns="38100" tIns="19050" rIns="38100" bIns="19050" anchor="ctr">
                    <a:spAutoFit/>
                  </a:bodyPr>
                  <a:lstStyle/>
                  <a:p>
                    <a:pPr>
                      <a:defRPr sz="900">
                        <a:latin typeface="Segoe UI"/>
                        <a:ea typeface="Segoe UI"/>
                        <a:cs typeface="Segoe UI"/>
                      </a:defRPr>
                    </a:pPr>
                    <a:r>
                      <a:rPr lang="en-US"/>
                      <a:t>6.00%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BC66-4ACA-8062-A87BFDF4493B}"/>
                </c:ext>
              </c:extLst>
            </c:dLbl>
            <c:dLbl>
              <c:idx val="5"/>
              <c:tx>
                <c:rich>
                  <a:bodyPr wrap="square" lIns="38100" tIns="19050" rIns="38100" bIns="19050" anchor="ctr">
                    <a:spAutoFit/>
                  </a:bodyPr>
                  <a:lstStyle/>
                  <a:p>
                    <a:pPr>
                      <a:defRPr sz="900">
                        <a:latin typeface="Segoe UI"/>
                        <a:ea typeface="Segoe UI"/>
                        <a:cs typeface="Segoe UI"/>
                      </a:defRPr>
                    </a:pPr>
                    <a:r>
                      <a:rPr lang="en-US"/>
                      <a:t>5.00%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BC66-4ACA-8062-A87BFDF4493B}"/>
                </c:ext>
              </c:extLst>
            </c:dLbl>
            <c:dLbl>
              <c:idx val="6"/>
              <c:tx>
                <c:rich>
                  <a:bodyPr wrap="square" lIns="38100" tIns="19050" rIns="38100" bIns="19050" anchor="ctr">
                    <a:spAutoFit/>
                  </a:bodyPr>
                  <a:lstStyle/>
                  <a:p>
                    <a:pPr>
                      <a:defRPr sz="900">
                        <a:latin typeface="Segoe UI"/>
                        <a:ea typeface="Segoe UI"/>
                        <a:cs typeface="Segoe UI"/>
                      </a:defRPr>
                    </a:pPr>
                    <a:r>
                      <a:rPr lang="en-US"/>
                      <a:t>50.0%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BC66-4ACA-8062-A87BFDF4493B}"/>
                </c:ext>
              </c:extLst>
            </c:dLbl>
            <c:dLbl>
              <c:idx val="7"/>
              <c:tx>
                <c:rich>
                  <a:bodyPr wrap="square" lIns="38100" tIns="19050" rIns="38100" bIns="19050" anchor="ctr">
                    <a:spAutoFit/>
                  </a:bodyPr>
                  <a:lstStyle/>
                  <a:p>
                    <a:pPr>
                      <a:defRPr sz="900">
                        <a:latin typeface="Segoe UI"/>
                        <a:ea typeface="Segoe UI"/>
                        <a:cs typeface="Segoe UI"/>
                      </a:defRPr>
                    </a:pPr>
                    <a:r>
                      <a:rPr lang="en-US"/>
                      <a:t>45.0%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BC66-4ACA-8062-A87BFDF4493B}"/>
                </c:ext>
              </c:extLst>
            </c:dLbl>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Occupancy-Ceiling</c:v>
              </c:pt>
              <c:pt idx="1">
                <c:v>Occupancy-Duration</c:v>
              </c:pt>
              <c:pt idx="2">
                <c:v>Accommodation-Growth rate</c:v>
              </c:pt>
              <c:pt idx="3">
                <c:v>Food Income per guestnight</c:v>
              </c:pt>
              <c:pt idx="4">
                <c:v>Growth factor - Labour Inflator</c:v>
              </c:pt>
              <c:pt idx="5">
                <c:v>General Inflation Rate</c:v>
              </c:pt>
              <c:pt idx="6">
                <c:v>Cost of food (% on food revenue)</c:v>
              </c:pt>
              <c:pt idx="7">
                <c:v>Cost of beverages (% on beverages revenue)</c:v>
              </c:pt>
            </c:strLit>
          </c:cat>
          <c:val>
            <c:numLit>
              <c:formatCode>General</c:formatCode>
              <c:ptCount val="8"/>
              <c:pt idx="0">
                <c:v>1.2916120903057</c:v>
              </c:pt>
              <c:pt idx="1">
                <c:v>1.07110440398655</c:v>
              </c:pt>
              <c:pt idx="2">
                <c:v>1.1265358639785601</c:v>
              </c:pt>
              <c:pt idx="3">
                <c:v>1.12940720760317</c:v>
              </c:pt>
              <c:pt idx="4">
                <c:v>1.0741925198958899</c:v>
              </c:pt>
              <c:pt idx="5">
                <c:v>1.0936621945435501</c:v>
              </c:pt>
              <c:pt idx="6">
                <c:v>1.09847397440036</c:v>
              </c:pt>
              <c:pt idx="7">
                <c:v>1.09847397440036</c:v>
              </c:pt>
            </c:numLit>
          </c:val>
          <c:extLst>
            <c:ext xmlns:c16="http://schemas.microsoft.com/office/drawing/2014/chart" uri="{C3380CC4-5D6E-409C-BE32-E72D297353CC}">
              <c16:uniqueId val="{00000002-BC66-4ACA-8062-A87BFDF4493B}"/>
            </c:ext>
          </c:extLst>
        </c:ser>
        <c:dLbls>
          <c:showLegendKey val="0"/>
          <c:showVal val="0"/>
          <c:showCatName val="0"/>
          <c:showSerName val="0"/>
          <c:showPercent val="0"/>
          <c:showBubbleSize val="0"/>
        </c:dLbls>
        <c:gapWidth val="50"/>
        <c:overlap val="100"/>
        <c:axId val="1253316264"/>
        <c:axId val="1253318424"/>
      </c:barChart>
      <c:catAx>
        <c:axId val="1253316264"/>
        <c:scaling>
          <c:orientation val="maxMin"/>
        </c:scaling>
        <c:delete val="0"/>
        <c:axPos val="l"/>
        <c:numFmt formatCode="General" sourceLinked="1"/>
        <c:majorTickMark val="cross"/>
        <c:minorTickMark val="none"/>
        <c:tickLblPos val="low"/>
        <c:crossAx val="1253318424"/>
        <c:crossesAt val="1.104351180162201"/>
        <c:auto val="1"/>
        <c:lblAlgn val="ctr"/>
        <c:lblOffset val="100"/>
        <c:noMultiLvlLbl val="0"/>
      </c:catAx>
      <c:valAx>
        <c:axId val="1253318424"/>
        <c:scaling>
          <c:orientation val="minMax"/>
        </c:scaling>
        <c:delete val="0"/>
        <c:axPos val="b"/>
        <c:majorGridlines>
          <c:spPr>
            <a:ln w="6350" cap="flat" cmpd="sng" algn="ctr">
              <a:solidFill>
                <a:srgbClr val="000000">
                  <a:alpha val="10000"/>
                </a:srgbClr>
              </a:solidFill>
              <a:prstDash val="solid"/>
              <a:round/>
              <a:headEnd type="none" w="med" len="med"/>
              <a:tailEnd type="none" w="med" len="med"/>
            </a:ln>
          </c:spPr>
        </c:majorGridlines>
        <c:title>
          <c:tx>
            <c:rich>
              <a:bodyPr/>
              <a:lstStyle/>
              <a:p>
                <a:pPr>
                  <a:defRPr sz="800" b="0" i="0">
                    <a:solidFill>
                      <a:srgbClr val="000000"/>
                    </a:solidFill>
                    <a:latin typeface="Segoe UI" panose="020B0502040204020203" pitchFamily="34" charset="0"/>
                    <a:ea typeface="Arial"/>
                    <a:cs typeface="Arial"/>
                  </a:defRPr>
                </a:pPr>
                <a:r>
                  <a:rPr lang="en-US" sz="800" b="0" i="0">
                    <a:solidFill>
                      <a:srgbClr val="000000"/>
                    </a:solidFill>
                    <a:latin typeface="Segoe UI" panose="020B0502040204020203" pitchFamily="34" charset="0"/>
                  </a:rPr>
                  <a:t>DSCR2024</a:t>
                </a:r>
              </a:p>
            </c:rich>
          </c:tx>
          <c:overlay val="0"/>
        </c:title>
        <c:numFmt formatCode="0.0_)" sourceLinked="0"/>
        <c:majorTickMark val="out"/>
        <c:minorTickMark val="none"/>
        <c:tickLblPos val="nextTo"/>
        <c:txPr>
          <a:bodyPr/>
          <a:lstStyle/>
          <a:p>
            <a:pPr>
              <a:defRPr sz="900">
                <a:latin typeface="Arial"/>
                <a:ea typeface="Arial"/>
                <a:cs typeface="Arial"/>
              </a:defRPr>
            </a:pPr>
            <a:endParaRPr lang="en-US"/>
          </a:p>
        </c:txPr>
        <c:crossAx val="1253316264"/>
        <c:crosses val="max"/>
        <c:crossBetween val="between"/>
      </c:valAx>
      <c:spPr>
        <a:noFill/>
        <a:ln>
          <a:noFill/>
        </a:ln>
        <a:effectLst/>
        <a:extLst>
          <a:ext uri="{91240B29-F687-4F45-9708-019B960494DF}">
            <a14:hiddenLine xmlns:a14="http://schemas.microsoft.com/office/drawing/2010/main">
              <a:noFill/>
            </a14:hiddenLine>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31.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33.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25.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codeName="shtDSCR">
    <tabColor indexed="57"/>
  </sheetPr>
  <sheetViews>
    <sheetView workbookViewId="0"/>
  </sheetViews>
  <pageMargins left="0.75" right="0.75" top="1" bottom="1" header="0.5" footer="0.5"/>
  <headerFooter alignWithMargins="0"/>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7EEC7DE-417E-46C5-9424-8DB590C1E318}">
  <sheetPr>
    <tabColor rgb="FF92D050"/>
  </sheetPr>
  <sheetViews>
    <sheetView zoomScale="88" workbookViewId="0" zoomToFit="1"/>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EED21E8-6082-4134-85AF-D2BD2D662541}">
  <sheetPr>
    <tabColor rgb="FF92D050"/>
  </sheetPr>
  <sheetViews>
    <sheetView zoomScale="88" workbookViewId="0" zoomToFit="1"/>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6109FDE-F029-4DD5-8F74-8F874A798494}">
  <sheetPr>
    <tabColor rgb="FF92D050"/>
  </sheetPr>
  <sheetViews>
    <sheetView zoomScale="88" workbookViewId="0" zoomToFit="1"/>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067B731-49B2-49AB-A8F3-4BB41F07B4D8}">
  <sheetPr>
    <tabColor rgb="FF92D050"/>
  </sheetPr>
  <sheetViews>
    <sheetView zoomScale="8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5A8E95F-A86B-4177-817E-A027803A62B2}">
  <sheetPr>
    <tabColor rgb="FFE97E09"/>
  </sheetPr>
  <sheetViews>
    <sheetView zoomScale="88"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7981A4A-B3CC-426F-ADC1-18299B83D4EB}">
  <sheetPr>
    <tabColor rgb="FFFAB56A"/>
  </sheetPr>
  <sheetViews>
    <sheetView zoomScale="88"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6B84CD6-A0D2-4013-8666-722D526D2068}">
  <sheetPr>
    <tabColor rgb="FFFAB56A"/>
  </sheetPr>
  <sheetViews>
    <sheetView zoomScale="88"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4530B1C-1A0D-4276-9FD4-487844F1250B}">
  <sheetPr>
    <tabColor rgb="FFFAB56A"/>
  </sheetPr>
  <sheetViews>
    <sheetView zoomScale="88"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7ACB478-6DF5-402B-BAEB-240F929F454A}">
  <sheetPr>
    <tabColor rgb="FFFAB56A"/>
  </sheetPr>
  <sheetViews>
    <sheetView zoomScale="88"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A0C2EA0-B651-415D-9190-17EF8516B542}">
  <sheetPr>
    <tabColor rgb="FFFAB56A"/>
  </sheetPr>
  <sheetViews>
    <sheetView zoomScale="88"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BCB185B-190A-43BA-9494-FC2DA8A1FF4F}">
  <sheetPr>
    <tabColor rgb="FFFAB56A"/>
  </sheetPr>
  <sheetViews>
    <sheetView zoomScale="88" workbookViewId="0" zoomToFit="1"/>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B9C6801-F222-45A5-AC25-6215029F56B8}">
  <sheetPr>
    <tabColor rgb="FFFAB56A"/>
  </sheetPr>
  <sheetViews>
    <sheetView zoomScale="88" workbookViewId="0" zoomToFit="1"/>
  </sheetViews>
  <pageMargins left="0.7" right="0.7" top="0.75" bottom="0.75" header="0.3" footer="0.3"/>
  <drawing r:id="rId1"/>
</chartsheet>
</file>

<file path=xl/ctrlProps/ctrlProp1.xml><?xml version="1.0" encoding="utf-8"?>
<formControlPr xmlns="http://schemas.microsoft.com/office/spreadsheetml/2009/9/main" objectType="Spin" dx="15" fmlaLink="#REF!" max="12" min="1" page="10" val="6"/>
</file>

<file path=xl/ctrlProps/ctrlProp10.xml><?xml version="1.0" encoding="utf-8"?>
<formControlPr xmlns="http://schemas.microsoft.com/office/spreadsheetml/2009/9/main" objectType="Spin" dx="15" fmlaLink="#REF!" max="12" min="1" page="10" val="6"/>
</file>

<file path=xl/ctrlProps/ctrlProp11.xml><?xml version="1.0" encoding="utf-8"?>
<formControlPr xmlns="http://schemas.microsoft.com/office/spreadsheetml/2009/9/main" objectType="Spin" dx="15" fmlaLink="#REF!" max="12" min="1" page="10" val="6"/>
</file>

<file path=xl/ctrlProps/ctrlProp12.xml><?xml version="1.0" encoding="utf-8"?>
<formControlPr xmlns="http://schemas.microsoft.com/office/spreadsheetml/2009/9/main" objectType="Spin" dx="15" fmlaLink="#REF!" max="12" min="1" page="10" val="6"/>
</file>

<file path=xl/ctrlProps/ctrlProp13.xml><?xml version="1.0" encoding="utf-8"?>
<formControlPr xmlns="http://schemas.microsoft.com/office/spreadsheetml/2009/9/main" objectType="Spin" dx="15" fmlaLink="#REF!" max="12" min="1" page="10" val="6"/>
</file>

<file path=xl/ctrlProps/ctrlProp14.xml><?xml version="1.0" encoding="utf-8"?>
<formControlPr xmlns="http://schemas.microsoft.com/office/spreadsheetml/2009/9/main" objectType="Spin" dx="15" fmlaLink="#REF!" max="12" min="1" page="10" val="5"/>
</file>

<file path=xl/ctrlProps/ctrlProp15.xml><?xml version="1.0" encoding="utf-8"?>
<formControlPr xmlns="http://schemas.microsoft.com/office/spreadsheetml/2009/9/main" objectType="Spin" dx="15" fmlaLink="#REF!" max="12" min="1" page="10" val="6"/>
</file>

<file path=xl/ctrlProps/ctrlProp16.xml><?xml version="1.0" encoding="utf-8"?>
<formControlPr xmlns="http://schemas.microsoft.com/office/spreadsheetml/2009/9/main" objectType="Spin" dx="15" fmlaLink="#REF!" max="12" min="1" page="10" val="6"/>
</file>

<file path=xl/ctrlProps/ctrlProp17.xml><?xml version="1.0" encoding="utf-8"?>
<formControlPr xmlns="http://schemas.microsoft.com/office/spreadsheetml/2009/9/main" objectType="Spin" dx="15" fmlaLink="#REF!" max="12" min="1" page="10" val="6"/>
</file>

<file path=xl/ctrlProps/ctrlProp18.xml><?xml version="1.0" encoding="utf-8"?>
<formControlPr xmlns="http://schemas.microsoft.com/office/spreadsheetml/2009/9/main" objectType="Spin" dx="15" fmlaLink="#REF!" max="12" min="1" page="10" val="6"/>
</file>

<file path=xl/ctrlProps/ctrlProp19.xml><?xml version="1.0" encoding="utf-8"?>
<formControlPr xmlns="http://schemas.microsoft.com/office/spreadsheetml/2009/9/main" objectType="Spin" dx="15" fmlaLink="#REF!" max="12" min="1" page="10" val="6"/>
</file>

<file path=xl/ctrlProps/ctrlProp2.xml><?xml version="1.0" encoding="utf-8"?>
<formControlPr xmlns="http://schemas.microsoft.com/office/spreadsheetml/2009/9/main" objectType="Spin" dx="15" fmlaLink="#REF!" max="12" min="1" page="10" val="6"/>
</file>

<file path=xl/ctrlProps/ctrlProp20.xml><?xml version="1.0" encoding="utf-8"?>
<formControlPr xmlns="http://schemas.microsoft.com/office/spreadsheetml/2009/9/main" objectType="Spin" dx="15" fmlaLink="#REF!" max="12" min="1" page="10" val="6"/>
</file>

<file path=xl/ctrlProps/ctrlProp21.xml><?xml version="1.0" encoding="utf-8"?>
<formControlPr xmlns="http://schemas.microsoft.com/office/spreadsheetml/2009/9/main" objectType="Spin" dx="15" fmlaLink="#REF!" max="12" min="1" page="10" val="6"/>
</file>

<file path=xl/ctrlProps/ctrlProp22.xml><?xml version="1.0" encoding="utf-8"?>
<formControlPr xmlns="http://schemas.microsoft.com/office/spreadsheetml/2009/9/main" objectType="Spin" dx="15" fmlaLink="#REF!" max="12" min="1" page="10" val="6"/>
</file>

<file path=xl/ctrlProps/ctrlProp3.xml><?xml version="1.0" encoding="utf-8"?>
<formControlPr xmlns="http://schemas.microsoft.com/office/spreadsheetml/2009/9/main" objectType="Spin" dx="15" fmlaLink="#REF!" max="12" min="1" page="10" val="6"/>
</file>

<file path=xl/ctrlProps/ctrlProp4.xml><?xml version="1.0" encoding="utf-8"?>
<formControlPr xmlns="http://schemas.microsoft.com/office/spreadsheetml/2009/9/main" objectType="Spin" dx="15" fmlaLink="#REF!" max="12" min="1" page="10" val="5"/>
</file>

<file path=xl/ctrlProps/ctrlProp5.xml><?xml version="1.0" encoding="utf-8"?>
<formControlPr xmlns="http://schemas.microsoft.com/office/spreadsheetml/2009/9/main" objectType="Spin" dx="15" fmlaLink="#REF!" max="12" min="1" page="10" val="6"/>
</file>

<file path=xl/ctrlProps/ctrlProp6.xml><?xml version="1.0" encoding="utf-8"?>
<formControlPr xmlns="http://schemas.microsoft.com/office/spreadsheetml/2009/9/main" objectType="Spin" dx="15" fmlaLink="#REF!" max="12" min="1" page="10" val="6"/>
</file>

<file path=xl/ctrlProps/ctrlProp7.xml><?xml version="1.0" encoding="utf-8"?>
<formControlPr xmlns="http://schemas.microsoft.com/office/spreadsheetml/2009/9/main" objectType="Spin" dx="15" fmlaLink="#REF!" max="12" min="1" page="10" val="6"/>
</file>

<file path=xl/ctrlProps/ctrlProp8.xml><?xml version="1.0" encoding="utf-8"?>
<formControlPr xmlns="http://schemas.microsoft.com/office/spreadsheetml/2009/9/main" objectType="Spin" dx="15" fmlaLink="#REF!" max="12" min="1" page="10" val="6"/>
</file>

<file path=xl/ctrlProps/ctrlProp9.xml><?xml version="1.0" encoding="utf-8"?>
<formControlPr xmlns="http://schemas.microsoft.com/office/spreadsheetml/2009/9/main" objectType="Spin" dx="15" fmlaLink="#REF!" max="12" min="1" page="10" val="6"/>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976039E-8950-4A98-BD3C-B0027C8594E2}"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lang="en-GB"/>
        </a:p>
      </dgm:t>
    </dgm:pt>
    <dgm:pt modelId="{D670B01C-5DD6-43AE-9CDE-325CE9169C2C}">
      <dgm:prSet/>
      <dgm:spPr/>
      <dgm:t>
        <a:bodyPr lIns="6350" rIns="6350"/>
        <a:lstStyle/>
        <a:p>
          <a:r>
            <a:rPr lang="en-GB"/>
            <a:t>Hotel Case</a:t>
          </a:r>
        </a:p>
      </dgm:t>
      <dgm:extLst>
        <a:ext uri="{E40237B7-FDA0-4F09-8148-C483321AD2D9}">
          <dgm14:cNvPr xmlns:dgm14="http://schemas.microsoft.com/office/drawing/2010/diagram" id="0" name="" descr="RE0EE3B1A6-756B--E48-2A07-0443227ED8BA"/>
        </a:ext>
      </dgm:extLst>
    </dgm:pt>
    <dgm:pt modelId="{900E601B-9675-487B-8EA2-79E103C08222}" type="parTrans" cxnId="{D1496F0C-DAC6-4C25-9327-1E69C589360F}">
      <dgm:prSet/>
      <dgm:spPr/>
      <dgm:t>
        <a:bodyPr/>
        <a:lstStyle/>
        <a:p>
          <a:endParaRPr lang="en-GB"/>
        </a:p>
      </dgm:t>
    </dgm:pt>
    <dgm:pt modelId="{973C8B75-1EAD-4014-B6C9-3C1250C44354}" type="sibTrans" cxnId="{D1496F0C-DAC6-4C25-9327-1E69C589360F}">
      <dgm:prSet/>
      <dgm:spPr/>
      <dgm:t>
        <a:bodyPr/>
        <a:lstStyle/>
        <a:p>
          <a:endParaRPr lang="en-GB"/>
        </a:p>
      </dgm:t>
    </dgm:pt>
    <dgm:pt modelId="{E2FE11FA-14E1-46E9-B923-21DFF1EA86AB}">
      <dgm:prSet/>
      <dgm:spPr/>
      <dgm:t>
        <a:bodyPr lIns="36000" rIns="36000"/>
        <a:lstStyle/>
        <a:p>
          <a:r>
            <a:rPr lang="en-GB"/>
            <a:t>Financial sheets</a:t>
          </a:r>
        </a:p>
      </dgm:t>
      <dgm:extLst>
        <a:ext uri="{E40237B7-FDA0-4F09-8148-C483321AD2D9}">
          <dgm14:cNvPr xmlns:dgm14="http://schemas.microsoft.com/office/drawing/2010/diagram" id="0" name="" descr="DoubleTree"/>
        </a:ext>
      </dgm:extLst>
    </dgm:pt>
    <dgm:pt modelId="{082F56E2-3CDC-4FFF-967C-31C2F647E304}" type="parTrans" cxnId="{2857D71F-4910-4A68-8F21-E7D3BD494D18}">
      <dgm:prSet/>
      <dgm:spPr/>
      <dgm:t>
        <a:bodyPr/>
        <a:lstStyle/>
        <a:p>
          <a:endParaRPr lang="en-GB"/>
        </a:p>
      </dgm:t>
    </dgm:pt>
    <dgm:pt modelId="{F0D5574E-F923-41FF-9FDB-D7A0284748B6}" type="sibTrans" cxnId="{2857D71F-4910-4A68-8F21-E7D3BD494D18}">
      <dgm:prSet/>
      <dgm:spPr/>
      <dgm:t>
        <a:bodyPr/>
        <a:lstStyle/>
        <a:p>
          <a:endParaRPr lang="en-GB"/>
        </a:p>
      </dgm:t>
    </dgm:pt>
    <dgm:pt modelId="{E17E7E54-C6F3-45A0-BD05-D06AD6002834}">
      <dgm:prSet/>
      <dgm:spPr/>
      <dgm:t>
        <a:bodyPr lIns="36000" rIns="36000"/>
        <a:lstStyle/>
        <a:p>
          <a:r>
            <a:rPr lang="en-GB"/>
            <a:t>Set Problem</a:t>
          </a:r>
        </a:p>
      </dgm:t>
      <dgm:extLst>
        <a:ext uri="{E40237B7-FDA0-4F09-8148-C483321AD2D9}">
          <dgm14:cNvPr xmlns:dgm14="http://schemas.microsoft.com/office/drawing/2010/diagram" id="0" name="" descr="Set Problem"/>
        </a:ext>
      </dgm:extLst>
    </dgm:pt>
    <dgm:pt modelId="{8AADBBF3-4856-415B-BBA3-304C299BD8DA}" type="parTrans" cxnId="{4B43E342-55EF-4386-A279-F0FF466D3D99}">
      <dgm:prSet/>
      <dgm:spPr/>
      <dgm:t>
        <a:bodyPr/>
        <a:lstStyle/>
        <a:p>
          <a:endParaRPr lang="en-GB"/>
        </a:p>
      </dgm:t>
    </dgm:pt>
    <dgm:pt modelId="{803A09C3-A6C6-4147-9C27-4861F7816A4A}" type="sibTrans" cxnId="{4B43E342-55EF-4386-A279-F0FF466D3D99}">
      <dgm:prSet/>
      <dgm:spPr/>
      <dgm:t>
        <a:bodyPr/>
        <a:lstStyle/>
        <a:p>
          <a:endParaRPr lang="en-GB"/>
        </a:p>
      </dgm:t>
    </dgm:pt>
    <dgm:pt modelId="{B0790F5D-812C-4B94-8263-25F74CBD6C22}">
      <dgm:prSet/>
      <dgm:spPr>
        <a:solidFill>
          <a:srgbClr val="CCFFCC"/>
        </a:solidFill>
      </dgm:spPr>
      <dgm:t>
        <a:bodyPr lIns="36000" rIns="36000"/>
        <a:lstStyle/>
        <a:p>
          <a:r>
            <a:rPr lang="en-GB">
              <a:solidFill>
                <a:srgbClr val="000000"/>
              </a:solidFill>
            </a:rPr>
            <a:t>CF-Owner</a:t>
          </a:r>
        </a:p>
      </dgm:t>
      <dgm:extLst>
        <a:ext uri="{E40237B7-FDA0-4F09-8148-C483321AD2D9}">
          <dgm14:cNvPr xmlns:dgm14="http://schemas.microsoft.com/office/drawing/2010/diagram" id="0" name="" descr="CF-Owner"/>
        </a:ext>
      </dgm:extLst>
    </dgm:pt>
    <dgm:pt modelId="{9AC4AABA-B1BA-4E2C-BD8A-E05BF750E928}" type="parTrans" cxnId="{726FCAF1-A8A2-4737-B7C5-FB139E1AE7C4}">
      <dgm:prSet/>
      <dgm:spPr/>
      <dgm:t>
        <a:bodyPr/>
        <a:lstStyle/>
        <a:p>
          <a:endParaRPr lang="en-GB"/>
        </a:p>
      </dgm:t>
    </dgm:pt>
    <dgm:pt modelId="{9A03BE8D-1841-43BE-8304-7D53DD06710A}" type="sibTrans" cxnId="{726FCAF1-A8A2-4737-B7C5-FB139E1AE7C4}">
      <dgm:prSet/>
      <dgm:spPr/>
      <dgm:t>
        <a:bodyPr/>
        <a:lstStyle/>
        <a:p>
          <a:endParaRPr lang="en-GB"/>
        </a:p>
      </dgm:t>
    </dgm:pt>
    <dgm:pt modelId="{A27C9A75-4246-4F19-8B6E-CEFF999195E1}">
      <dgm:prSet/>
      <dgm:spPr>
        <a:solidFill>
          <a:srgbClr val="CCFFCC"/>
        </a:solidFill>
      </dgm:spPr>
      <dgm:t>
        <a:bodyPr lIns="36000" rIns="36000"/>
        <a:lstStyle/>
        <a:p>
          <a:r>
            <a:rPr lang="en-GB">
              <a:solidFill>
                <a:srgbClr val="000000"/>
              </a:solidFill>
            </a:rPr>
            <a:t>CF-Project</a:t>
          </a:r>
        </a:p>
      </dgm:t>
      <dgm:extLst>
        <a:ext uri="{E40237B7-FDA0-4F09-8148-C483321AD2D9}">
          <dgm14:cNvPr xmlns:dgm14="http://schemas.microsoft.com/office/drawing/2010/diagram" id="0" name="" descr="CF-Project"/>
        </a:ext>
      </dgm:extLst>
    </dgm:pt>
    <dgm:pt modelId="{68F70F73-80A4-478E-8D15-ED8C2511F103}" type="parTrans" cxnId="{62E30B44-8BE0-4CAD-BACD-0D135CA64806}">
      <dgm:prSet/>
      <dgm:spPr/>
      <dgm:t>
        <a:bodyPr/>
        <a:lstStyle/>
        <a:p>
          <a:endParaRPr lang="en-GB"/>
        </a:p>
      </dgm:t>
    </dgm:pt>
    <dgm:pt modelId="{9388308A-DB6F-4456-8621-3DA7AD17A20F}" type="sibTrans" cxnId="{62E30B44-8BE0-4CAD-BACD-0D135CA64806}">
      <dgm:prSet/>
      <dgm:spPr/>
      <dgm:t>
        <a:bodyPr/>
        <a:lstStyle/>
        <a:p>
          <a:endParaRPr lang="en-GB"/>
        </a:p>
      </dgm:t>
    </dgm:pt>
    <dgm:pt modelId="{04824E10-7C43-4966-8F68-1177C0890588}">
      <dgm:prSet/>
      <dgm:spPr>
        <a:solidFill>
          <a:srgbClr val="CCFFCC"/>
        </a:solidFill>
      </dgm:spPr>
      <dgm:t>
        <a:bodyPr lIns="36000" rIns="36000"/>
        <a:lstStyle/>
        <a:p>
          <a:r>
            <a:rPr lang="en-GB">
              <a:solidFill>
                <a:srgbClr val="000000"/>
              </a:solidFill>
            </a:rPr>
            <a:t>PL</a:t>
          </a:r>
        </a:p>
      </dgm:t>
      <dgm:extLst>
        <a:ext uri="{E40237B7-FDA0-4F09-8148-C483321AD2D9}">
          <dgm14:cNvPr xmlns:dgm14="http://schemas.microsoft.com/office/drawing/2010/diagram" id="0" name="" descr="PL"/>
        </a:ext>
      </dgm:extLst>
    </dgm:pt>
    <dgm:pt modelId="{898B361A-F90C-4F24-AB9B-9AF7383037EA}" type="parTrans" cxnId="{38F73396-BD40-4630-9E52-AD925F19078B}">
      <dgm:prSet/>
      <dgm:spPr/>
      <dgm:t>
        <a:bodyPr/>
        <a:lstStyle/>
        <a:p>
          <a:endParaRPr lang="en-GB"/>
        </a:p>
      </dgm:t>
    </dgm:pt>
    <dgm:pt modelId="{923E3A72-2607-4AAE-8483-CA1F08BBE018}" type="sibTrans" cxnId="{38F73396-BD40-4630-9E52-AD925F19078B}">
      <dgm:prSet/>
      <dgm:spPr/>
      <dgm:t>
        <a:bodyPr/>
        <a:lstStyle/>
        <a:p>
          <a:endParaRPr lang="en-GB"/>
        </a:p>
      </dgm:t>
    </dgm:pt>
    <dgm:pt modelId="{0E578EC5-91D6-4588-B10F-EC164F425C53}">
      <dgm:prSet/>
      <dgm:spPr>
        <a:solidFill>
          <a:srgbClr val="CCFFCC"/>
        </a:solidFill>
      </dgm:spPr>
      <dgm:t>
        <a:bodyPr lIns="36000" rIns="36000"/>
        <a:lstStyle/>
        <a:p>
          <a:r>
            <a:rPr lang="en-GB">
              <a:solidFill>
                <a:srgbClr val="000000"/>
              </a:solidFill>
            </a:rPr>
            <a:t>BS</a:t>
          </a:r>
        </a:p>
      </dgm:t>
      <dgm:extLst>
        <a:ext uri="{E40237B7-FDA0-4F09-8148-C483321AD2D9}">
          <dgm14:cNvPr xmlns:dgm14="http://schemas.microsoft.com/office/drawing/2010/diagram" id="0" name="" descr="BS"/>
        </a:ext>
      </dgm:extLst>
    </dgm:pt>
    <dgm:pt modelId="{6A0404EC-E7F9-4CBB-ACF9-32B81AD2C21A}" type="parTrans" cxnId="{123596E8-46D4-42EF-871B-C21A5A553574}">
      <dgm:prSet/>
      <dgm:spPr/>
      <dgm:t>
        <a:bodyPr/>
        <a:lstStyle/>
        <a:p>
          <a:endParaRPr lang="en-GB"/>
        </a:p>
      </dgm:t>
    </dgm:pt>
    <dgm:pt modelId="{78C63F1B-6158-43A6-A22C-99BEF512E05C}" type="sibTrans" cxnId="{123596E8-46D4-42EF-871B-C21A5A553574}">
      <dgm:prSet/>
      <dgm:spPr/>
      <dgm:t>
        <a:bodyPr/>
        <a:lstStyle/>
        <a:p>
          <a:endParaRPr lang="en-GB"/>
        </a:p>
      </dgm:t>
    </dgm:pt>
    <dgm:pt modelId="{4F340CC8-843A-44F0-B64F-A41EABB5701E}">
      <dgm:prSet/>
      <dgm:spPr>
        <a:solidFill>
          <a:srgbClr val="CCFFCC"/>
        </a:solidFill>
      </dgm:spPr>
      <dgm:t>
        <a:bodyPr lIns="36000" rIns="36000"/>
        <a:lstStyle/>
        <a:p>
          <a:r>
            <a:rPr lang="en-GB">
              <a:solidFill>
                <a:srgbClr val="000000"/>
              </a:solidFill>
            </a:rPr>
            <a:t>SAF</a:t>
          </a:r>
        </a:p>
      </dgm:t>
      <dgm:extLst>
        <a:ext uri="{E40237B7-FDA0-4F09-8148-C483321AD2D9}">
          <dgm14:cNvPr xmlns:dgm14="http://schemas.microsoft.com/office/drawing/2010/diagram" id="0" name="" descr="SAF"/>
        </a:ext>
      </dgm:extLst>
    </dgm:pt>
    <dgm:pt modelId="{D0AEC7A2-EA3B-4CF6-8E6E-35BA06BE4245}" type="parTrans" cxnId="{641DCC1C-35FF-4155-AEFA-69821AF770C0}">
      <dgm:prSet/>
      <dgm:spPr/>
      <dgm:t>
        <a:bodyPr/>
        <a:lstStyle/>
        <a:p>
          <a:endParaRPr lang="en-GB"/>
        </a:p>
      </dgm:t>
    </dgm:pt>
    <dgm:pt modelId="{54C0C81B-1A0F-4858-AF17-1398D17F023F}" type="sibTrans" cxnId="{641DCC1C-35FF-4155-AEFA-69821AF770C0}">
      <dgm:prSet/>
      <dgm:spPr/>
      <dgm:t>
        <a:bodyPr/>
        <a:lstStyle/>
        <a:p>
          <a:endParaRPr lang="en-GB"/>
        </a:p>
      </dgm:t>
    </dgm:pt>
    <dgm:pt modelId="{1C25FBFB-FA7C-40B1-8DA7-4B00B7A79F62}">
      <dgm:prSet/>
      <dgm:spPr>
        <a:solidFill>
          <a:srgbClr val="00FFFF"/>
        </a:solidFill>
      </dgm:spPr>
      <dgm:t>
        <a:bodyPr lIns="36000" rIns="36000"/>
        <a:lstStyle/>
        <a:p>
          <a:r>
            <a:rPr lang="en-GB">
              <a:solidFill>
                <a:srgbClr val="000000"/>
              </a:solidFill>
            </a:rPr>
            <a:t>Plan</a:t>
          </a:r>
        </a:p>
      </dgm:t>
      <dgm:extLst>
        <a:ext uri="{E40237B7-FDA0-4F09-8148-C483321AD2D9}">
          <dgm14:cNvPr xmlns:dgm14="http://schemas.microsoft.com/office/drawing/2010/diagram" id="0" name="" descr="Plan"/>
        </a:ext>
      </dgm:extLst>
    </dgm:pt>
    <dgm:pt modelId="{CF8A60A6-E938-4395-8D1F-0285DB912CB6}" type="parTrans" cxnId="{5EA62992-801B-4F5F-9D4F-1091020E789C}">
      <dgm:prSet/>
      <dgm:spPr/>
      <dgm:t>
        <a:bodyPr/>
        <a:lstStyle/>
        <a:p>
          <a:endParaRPr lang="en-GB"/>
        </a:p>
      </dgm:t>
    </dgm:pt>
    <dgm:pt modelId="{FCD6269E-AC7C-44B5-9D02-870EF68C4191}" type="sibTrans" cxnId="{5EA62992-801B-4F5F-9D4F-1091020E789C}">
      <dgm:prSet/>
      <dgm:spPr/>
      <dgm:t>
        <a:bodyPr/>
        <a:lstStyle/>
        <a:p>
          <a:endParaRPr lang="en-GB"/>
        </a:p>
      </dgm:t>
    </dgm:pt>
    <dgm:pt modelId="{C90F0A78-B730-43A4-A311-A88BF150CC59}">
      <dgm:prSet/>
      <dgm:spPr>
        <a:solidFill>
          <a:srgbClr val="00FFFF"/>
        </a:solidFill>
      </dgm:spPr>
      <dgm:t>
        <a:bodyPr lIns="36000" rIns="36000"/>
        <a:lstStyle/>
        <a:p>
          <a:r>
            <a:rPr lang="en-GB">
              <a:solidFill>
                <a:srgbClr val="000000"/>
              </a:solidFill>
            </a:rPr>
            <a:t>Loans</a:t>
          </a:r>
        </a:p>
      </dgm:t>
      <dgm:extLst>
        <a:ext uri="{E40237B7-FDA0-4F09-8148-C483321AD2D9}">
          <dgm14:cNvPr xmlns:dgm14="http://schemas.microsoft.com/office/drawing/2010/diagram" id="0" name="" descr="Loans"/>
        </a:ext>
      </dgm:extLst>
    </dgm:pt>
    <dgm:pt modelId="{2C2BB486-94ED-413F-83F4-66CE44F9A36E}" type="parTrans" cxnId="{FCA44FC0-CFFD-493B-99DC-BB02AEA0A69D}">
      <dgm:prSet/>
      <dgm:spPr/>
      <dgm:t>
        <a:bodyPr/>
        <a:lstStyle/>
        <a:p>
          <a:endParaRPr lang="en-GB"/>
        </a:p>
      </dgm:t>
    </dgm:pt>
    <dgm:pt modelId="{18CDE139-00FA-4165-AEAB-6E9754289E51}" type="sibTrans" cxnId="{FCA44FC0-CFFD-493B-99DC-BB02AEA0A69D}">
      <dgm:prSet/>
      <dgm:spPr/>
      <dgm:t>
        <a:bodyPr/>
        <a:lstStyle/>
        <a:p>
          <a:endParaRPr lang="en-GB"/>
        </a:p>
      </dgm:t>
    </dgm:pt>
    <dgm:pt modelId="{D25110E4-2C0A-4E06-8009-5FAE9A8A5B82}">
      <dgm:prSet/>
      <dgm:spPr>
        <a:solidFill>
          <a:srgbClr val="00FFFF"/>
        </a:solidFill>
      </dgm:spPr>
      <dgm:t>
        <a:bodyPr lIns="36000" rIns="36000"/>
        <a:lstStyle/>
        <a:p>
          <a:r>
            <a:rPr lang="en-GB">
              <a:solidFill>
                <a:srgbClr val="000000"/>
              </a:solidFill>
            </a:rPr>
            <a:t>Depr</a:t>
          </a:r>
        </a:p>
      </dgm:t>
      <dgm:extLst>
        <a:ext uri="{E40237B7-FDA0-4F09-8148-C483321AD2D9}">
          <dgm14:cNvPr xmlns:dgm14="http://schemas.microsoft.com/office/drawing/2010/diagram" id="0" name="" descr="Depr"/>
        </a:ext>
      </dgm:extLst>
    </dgm:pt>
    <dgm:pt modelId="{12CC6191-9536-46F6-983F-BD329AFE0342}" type="parTrans" cxnId="{77CE8953-05D6-46BE-B5B2-B0ACF1FAF6F1}">
      <dgm:prSet/>
      <dgm:spPr/>
      <dgm:t>
        <a:bodyPr/>
        <a:lstStyle/>
        <a:p>
          <a:endParaRPr lang="en-GB"/>
        </a:p>
      </dgm:t>
    </dgm:pt>
    <dgm:pt modelId="{22547EB3-8915-4B69-B060-37BFAC7B9802}" type="sibTrans" cxnId="{77CE8953-05D6-46BE-B5B2-B0ACF1FAF6F1}">
      <dgm:prSet/>
      <dgm:spPr/>
      <dgm:t>
        <a:bodyPr/>
        <a:lstStyle/>
        <a:p>
          <a:endParaRPr lang="en-GB"/>
        </a:p>
      </dgm:t>
    </dgm:pt>
    <dgm:pt modelId="{A29E0D8D-0C1C-4BC4-9F26-24D8E2EB3740}">
      <dgm:prSet/>
      <dgm:spPr>
        <a:solidFill>
          <a:srgbClr val="00FFFF"/>
        </a:solidFill>
      </dgm:spPr>
      <dgm:t>
        <a:bodyPr lIns="36000" rIns="36000"/>
        <a:lstStyle/>
        <a:p>
          <a:r>
            <a:rPr lang="en-GB">
              <a:solidFill>
                <a:srgbClr val="000000"/>
              </a:solidFill>
            </a:rPr>
            <a:t>Tax</a:t>
          </a:r>
        </a:p>
      </dgm:t>
      <dgm:extLst>
        <a:ext uri="{E40237B7-FDA0-4F09-8148-C483321AD2D9}">
          <dgm14:cNvPr xmlns:dgm14="http://schemas.microsoft.com/office/drawing/2010/diagram" id="0" name="" descr="Tax"/>
        </a:ext>
      </dgm:extLst>
    </dgm:pt>
    <dgm:pt modelId="{64486657-1750-4D7E-AC79-19C69B00D2BF}" type="parTrans" cxnId="{79C9050F-3051-469E-AAA2-5DCB75CADB95}">
      <dgm:prSet/>
      <dgm:spPr/>
      <dgm:t>
        <a:bodyPr/>
        <a:lstStyle/>
        <a:p>
          <a:endParaRPr lang="en-GB"/>
        </a:p>
      </dgm:t>
    </dgm:pt>
    <dgm:pt modelId="{3BC9F9C1-E503-431C-9569-0B1528C3F56A}" type="sibTrans" cxnId="{79C9050F-3051-469E-AAA2-5DCB75CADB95}">
      <dgm:prSet/>
      <dgm:spPr/>
      <dgm:t>
        <a:bodyPr/>
        <a:lstStyle/>
        <a:p>
          <a:endParaRPr lang="en-GB"/>
        </a:p>
      </dgm:t>
    </dgm:pt>
    <dgm:pt modelId="{F1CD7742-8D6F-4185-A1C3-4E3A769998C8}">
      <dgm:prSet/>
      <dgm:spPr>
        <a:solidFill>
          <a:srgbClr val="00FFFF"/>
        </a:solidFill>
      </dgm:spPr>
      <dgm:t>
        <a:bodyPr lIns="36000" rIns="36000"/>
        <a:lstStyle/>
        <a:p>
          <a:r>
            <a:rPr lang="en-GB">
              <a:solidFill>
                <a:srgbClr val="000000"/>
              </a:solidFill>
            </a:rPr>
            <a:t>Assumptions</a:t>
          </a:r>
        </a:p>
      </dgm:t>
      <dgm:extLst>
        <a:ext uri="{E40237B7-FDA0-4F09-8148-C483321AD2D9}">
          <dgm14:cNvPr xmlns:dgm14="http://schemas.microsoft.com/office/drawing/2010/diagram" id="0" name="" descr="Assumptions"/>
        </a:ext>
      </dgm:extLst>
    </dgm:pt>
    <dgm:pt modelId="{A279FBF2-2F9E-4099-A6FA-0B8BE12A6E98}" type="parTrans" cxnId="{DFAFA763-F6BD-4031-B0D7-03771561B94F}">
      <dgm:prSet/>
      <dgm:spPr/>
      <dgm:t>
        <a:bodyPr/>
        <a:lstStyle/>
        <a:p>
          <a:endParaRPr lang="en-GB"/>
        </a:p>
      </dgm:t>
    </dgm:pt>
    <dgm:pt modelId="{B411967D-830E-487A-BB12-8E4D1AFCFF8C}" type="sibTrans" cxnId="{DFAFA763-F6BD-4031-B0D7-03771561B94F}">
      <dgm:prSet/>
      <dgm:spPr/>
      <dgm:t>
        <a:bodyPr/>
        <a:lstStyle/>
        <a:p>
          <a:endParaRPr lang="en-GB"/>
        </a:p>
      </dgm:t>
    </dgm:pt>
    <dgm:pt modelId="{576A22E6-462F-4570-8BBC-41E61D9E594B}">
      <dgm:prSet/>
      <dgm:spPr>
        <a:solidFill>
          <a:srgbClr val="339966"/>
        </a:solidFill>
      </dgm:spPr>
      <dgm:t>
        <a:bodyPr lIns="36000" rIns="36000"/>
        <a:lstStyle/>
        <a:p>
          <a:r>
            <a:rPr lang="en-GB">
              <a:solidFill>
                <a:srgbClr val="FFFFFF"/>
              </a:solidFill>
            </a:rPr>
            <a:t>DSCR Chart</a:t>
          </a:r>
        </a:p>
      </dgm:t>
      <dgm:extLst>
        <a:ext uri="{E40237B7-FDA0-4F09-8148-C483321AD2D9}">
          <dgm14:cNvPr xmlns:dgm14="http://schemas.microsoft.com/office/drawing/2010/diagram" id="0" name="" descr="DSCR Chart"/>
        </a:ext>
      </dgm:extLst>
    </dgm:pt>
    <dgm:pt modelId="{A39692E8-94F0-49C1-A135-DA5CD312B553}" type="parTrans" cxnId="{B4327C56-508A-49D7-AC0C-641117CFE075}">
      <dgm:prSet/>
      <dgm:spPr/>
      <dgm:t>
        <a:bodyPr/>
        <a:lstStyle/>
        <a:p>
          <a:endParaRPr lang="en-GB"/>
        </a:p>
      </dgm:t>
    </dgm:pt>
    <dgm:pt modelId="{AA218600-B755-451B-AC4B-03BCB6F8BD98}" type="sibTrans" cxnId="{B4327C56-508A-49D7-AC0C-641117CFE075}">
      <dgm:prSet/>
      <dgm:spPr/>
      <dgm:t>
        <a:bodyPr/>
        <a:lstStyle/>
        <a:p>
          <a:endParaRPr lang="en-GB"/>
        </a:p>
      </dgm:t>
    </dgm:pt>
    <dgm:pt modelId="{6E80F6EA-0F46-4794-8BD4-FA68F9C36ED5}">
      <dgm:prSet/>
      <dgm:spPr>
        <a:solidFill>
          <a:srgbClr val="CC3300"/>
        </a:solidFill>
        <a:scene3d>
          <a:camera prst="orthographicFront"/>
          <a:lightRig rig="threePt" dir="t"/>
        </a:scene3d>
        <a:sp3d>
          <a:bevelT w="38100" h="63500"/>
        </a:sp3d>
      </dgm:spPr>
      <dgm:t>
        <a:bodyPr lIns="36000" rIns="36000"/>
        <a:lstStyle/>
        <a:p>
          <a:r>
            <a:rPr lang="en-GB">
              <a:solidFill>
                <a:srgbClr val="FFFFFF"/>
              </a:solidFill>
            </a:rPr>
            <a:t>RVT</a:t>
          </a:r>
        </a:p>
      </dgm:t>
      <dgm:extLst>
        <a:ext uri="{E40237B7-FDA0-4F09-8148-C483321AD2D9}">
          <dgm14:cNvPr xmlns:dgm14="http://schemas.microsoft.com/office/drawing/2010/diagram" id="0" name="" descr="RVT"/>
        </a:ext>
      </dgm:extLst>
    </dgm:pt>
    <dgm:pt modelId="{75930A9E-B0C3-4F91-A427-B44A860B54FC}" type="parTrans" cxnId="{B535F3C5-CE45-4CDF-BF5E-E15525763671}">
      <dgm:prSet/>
      <dgm:spPr/>
      <dgm:t>
        <a:bodyPr/>
        <a:lstStyle/>
        <a:p>
          <a:endParaRPr lang="en-GB"/>
        </a:p>
      </dgm:t>
    </dgm:pt>
    <dgm:pt modelId="{A295577C-E456-41FE-B81E-272FE72F6410}" type="sibTrans" cxnId="{B535F3C5-CE45-4CDF-BF5E-E15525763671}">
      <dgm:prSet/>
      <dgm:spPr/>
      <dgm:t>
        <a:bodyPr/>
        <a:lstStyle/>
        <a:p>
          <a:endParaRPr lang="en-GB"/>
        </a:p>
      </dgm:t>
    </dgm:pt>
    <dgm:pt modelId="{A5597DFB-342C-4BA3-AA55-E1BCFF7A6002}">
      <dgm:prSet/>
      <dgm:spPr>
        <a:solidFill>
          <a:srgbClr val="E97E09"/>
        </a:solidFill>
        <a:scene3d>
          <a:camera prst="orthographicFront"/>
          <a:lightRig rig="threePt" dir="t"/>
        </a:scene3d>
        <a:sp3d>
          <a:bevelT w="38100" h="63500"/>
        </a:sp3d>
      </dgm:spPr>
      <dgm:t>
        <a:bodyPr lIns="36000" rIns="36000"/>
        <a:lstStyle/>
        <a:p>
          <a:r>
            <a:rPr lang="en-GB">
              <a:solidFill>
                <a:srgbClr val="000000"/>
              </a:solidFill>
            </a:rPr>
            <a:t>SEN-R</a:t>
          </a:r>
        </a:p>
      </dgm:t>
      <dgm:extLst>
        <a:ext uri="{E40237B7-FDA0-4F09-8148-C483321AD2D9}">
          <dgm14:cNvPr xmlns:dgm14="http://schemas.microsoft.com/office/drawing/2010/diagram" id="0" name="" descr="SEN-R"/>
        </a:ext>
      </dgm:extLst>
    </dgm:pt>
    <dgm:pt modelId="{CA9056A6-476B-4DCA-A0CB-95060D67471A}" type="parTrans" cxnId="{AD778695-3AE9-4F0B-BAA8-4D6C38004677}">
      <dgm:prSet/>
      <dgm:spPr/>
      <dgm:t>
        <a:bodyPr/>
        <a:lstStyle/>
        <a:p>
          <a:endParaRPr lang="en-GB"/>
        </a:p>
      </dgm:t>
    </dgm:pt>
    <dgm:pt modelId="{571A9BB9-ED1B-47AE-A66D-D0E16C00CD82}" type="sibTrans" cxnId="{AD778695-3AE9-4F0B-BAA8-4D6C38004677}">
      <dgm:prSet/>
      <dgm:spPr/>
      <dgm:t>
        <a:bodyPr/>
        <a:lstStyle/>
        <a:p>
          <a:endParaRPr lang="en-GB"/>
        </a:p>
      </dgm:t>
    </dgm:pt>
    <dgm:pt modelId="{5C40CE56-4E7F-4EB4-98A6-4E882C25145C}">
      <dgm:prSet/>
      <dgm:spPr>
        <a:solidFill>
          <a:srgbClr val="E97E09"/>
        </a:solidFill>
      </dgm:spPr>
      <dgm:t>
        <a:bodyPr lIns="36000" rIns="36000"/>
        <a:lstStyle/>
        <a:p>
          <a:r>
            <a:rPr lang="en-GB">
              <a:solidFill>
                <a:srgbClr val="000000"/>
              </a:solidFill>
            </a:rPr>
            <a:t>SEN-R-Chart1</a:t>
          </a:r>
        </a:p>
      </dgm:t>
      <dgm:extLst>
        <a:ext uri="{E40237B7-FDA0-4F09-8148-C483321AD2D9}">
          <dgm14:cNvPr xmlns:dgm14="http://schemas.microsoft.com/office/drawing/2010/diagram" id="0" name="" descr="SEN-R-Chart1"/>
        </a:ext>
      </dgm:extLst>
    </dgm:pt>
    <dgm:pt modelId="{BDABC9F4-92D6-41CF-A71C-796665B2A835}" type="parTrans" cxnId="{C095A9C6-3E05-49E2-A138-34901343348A}">
      <dgm:prSet/>
      <dgm:spPr/>
      <dgm:t>
        <a:bodyPr/>
        <a:lstStyle/>
        <a:p>
          <a:endParaRPr lang="en-GB"/>
        </a:p>
      </dgm:t>
    </dgm:pt>
    <dgm:pt modelId="{DC836E37-A7A8-4A68-B0AC-39A446E07D1E}" type="sibTrans" cxnId="{C095A9C6-3E05-49E2-A138-34901343348A}">
      <dgm:prSet/>
      <dgm:spPr/>
      <dgm:t>
        <a:bodyPr/>
        <a:lstStyle/>
        <a:p>
          <a:endParaRPr lang="en-GB"/>
        </a:p>
      </dgm:t>
    </dgm:pt>
    <dgm:pt modelId="{3322635D-2498-4BE8-AA2B-950AE9D877E9}">
      <dgm:prSet/>
      <dgm:spPr>
        <a:solidFill>
          <a:srgbClr val="FAB56A"/>
        </a:solidFill>
        <a:scene3d>
          <a:camera prst="orthographicFront"/>
          <a:lightRig rig="threePt" dir="t"/>
        </a:scene3d>
        <a:sp3d>
          <a:bevelT w="38100" h="63500"/>
        </a:sp3d>
      </dgm:spPr>
      <dgm:t>
        <a:bodyPr lIns="36000" rIns="36000"/>
        <a:lstStyle/>
        <a:p>
          <a:r>
            <a:rPr lang="en-GB">
              <a:solidFill>
                <a:srgbClr val="000000"/>
              </a:solidFill>
            </a:rPr>
            <a:t>SEN-A</a:t>
          </a:r>
        </a:p>
      </dgm:t>
      <dgm:extLst>
        <a:ext uri="{E40237B7-FDA0-4F09-8148-C483321AD2D9}">
          <dgm14:cNvPr xmlns:dgm14="http://schemas.microsoft.com/office/drawing/2010/diagram" id="0" name="" descr="SEN-A"/>
        </a:ext>
      </dgm:extLst>
    </dgm:pt>
    <dgm:pt modelId="{412BB2D4-192E-43D9-976D-F525FEDA3ACF}" type="parTrans" cxnId="{739D357B-02D1-42B3-B669-5B55AD873C88}">
      <dgm:prSet/>
      <dgm:spPr/>
      <dgm:t>
        <a:bodyPr/>
        <a:lstStyle/>
        <a:p>
          <a:endParaRPr lang="en-GB"/>
        </a:p>
      </dgm:t>
    </dgm:pt>
    <dgm:pt modelId="{342359E1-4638-474E-B78F-36F28CE079A4}" type="sibTrans" cxnId="{739D357B-02D1-42B3-B669-5B55AD873C88}">
      <dgm:prSet/>
      <dgm:spPr/>
      <dgm:t>
        <a:bodyPr/>
        <a:lstStyle/>
        <a:p>
          <a:endParaRPr lang="en-GB"/>
        </a:p>
      </dgm:t>
    </dgm:pt>
    <dgm:pt modelId="{6D2A0757-51EB-4546-A49A-A3E7926ACAB2}">
      <dgm:prSet/>
      <dgm:spPr>
        <a:solidFill>
          <a:srgbClr val="FAB56A"/>
        </a:solidFill>
      </dgm:spPr>
      <dgm:t>
        <a:bodyPr lIns="36000" rIns="36000"/>
        <a:lstStyle/>
        <a:p>
          <a:r>
            <a:rPr lang="en-GB">
              <a:solidFill>
                <a:srgbClr val="000000"/>
              </a:solidFill>
            </a:rPr>
            <a:t>SEN-A-Chart1</a:t>
          </a:r>
        </a:p>
      </dgm:t>
      <dgm:extLst>
        <a:ext uri="{E40237B7-FDA0-4F09-8148-C483321AD2D9}">
          <dgm14:cNvPr xmlns:dgm14="http://schemas.microsoft.com/office/drawing/2010/diagram" id="0" name="" descr="SEN-A-Chart1"/>
        </a:ext>
      </dgm:extLst>
    </dgm:pt>
    <dgm:pt modelId="{356BE054-5ECE-4E69-A7A7-8C05D78E0B08}" type="parTrans" cxnId="{C77BD76B-7D70-4A90-B219-C945D724A6F3}">
      <dgm:prSet/>
      <dgm:spPr/>
      <dgm:t>
        <a:bodyPr/>
        <a:lstStyle/>
        <a:p>
          <a:endParaRPr lang="en-GB"/>
        </a:p>
      </dgm:t>
    </dgm:pt>
    <dgm:pt modelId="{EBD022EB-F006-4D1C-97AB-763AE2E5D7B7}" type="sibTrans" cxnId="{C77BD76B-7D70-4A90-B219-C945D724A6F3}">
      <dgm:prSet/>
      <dgm:spPr/>
      <dgm:t>
        <a:bodyPr/>
        <a:lstStyle/>
        <a:p>
          <a:endParaRPr lang="en-GB"/>
        </a:p>
      </dgm:t>
    </dgm:pt>
    <dgm:pt modelId="{D658CE9D-6F27-4C8F-BFA9-D075F7F98512}">
      <dgm:prSet/>
      <dgm:spPr>
        <a:solidFill>
          <a:srgbClr val="FAB56A"/>
        </a:solidFill>
      </dgm:spPr>
      <dgm:t>
        <a:bodyPr lIns="36000" rIns="36000"/>
        <a:lstStyle/>
        <a:p>
          <a:r>
            <a:rPr lang="en-GB">
              <a:solidFill>
                <a:srgbClr val="000000"/>
              </a:solidFill>
            </a:rPr>
            <a:t>SEN-A-Chart2</a:t>
          </a:r>
        </a:p>
      </dgm:t>
      <dgm:extLst>
        <a:ext uri="{E40237B7-FDA0-4F09-8148-C483321AD2D9}">
          <dgm14:cNvPr xmlns:dgm14="http://schemas.microsoft.com/office/drawing/2010/diagram" id="0" name="" descr="SEN-A-Chart2"/>
        </a:ext>
      </dgm:extLst>
    </dgm:pt>
    <dgm:pt modelId="{DAFBFEA1-D85C-444F-A459-DA5DC5E963EC}" type="parTrans" cxnId="{ED32350B-4034-45B3-8497-5D435E5C12D0}">
      <dgm:prSet/>
      <dgm:spPr/>
      <dgm:t>
        <a:bodyPr/>
        <a:lstStyle/>
        <a:p>
          <a:endParaRPr lang="en-GB"/>
        </a:p>
      </dgm:t>
    </dgm:pt>
    <dgm:pt modelId="{67F9E133-FAA9-4157-BCAB-3DC2C120BAD0}" type="sibTrans" cxnId="{ED32350B-4034-45B3-8497-5D435E5C12D0}">
      <dgm:prSet/>
      <dgm:spPr/>
      <dgm:t>
        <a:bodyPr/>
        <a:lstStyle/>
        <a:p>
          <a:endParaRPr lang="en-GB"/>
        </a:p>
      </dgm:t>
    </dgm:pt>
    <dgm:pt modelId="{EEDA2D37-6AF6-443B-8951-EAC488402EC6}">
      <dgm:prSet/>
      <dgm:spPr>
        <a:solidFill>
          <a:srgbClr val="FAB56A"/>
        </a:solidFill>
      </dgm:spPr>
      <dgm:t>
        <a:bodyPr lIns="36000" rIns="36000"/>
        <a:lstStyle/>
        <a:p>
          <a:r>
            <a:rPr lang="en-GB">
              <a:solidFill>
                <a:srgbClr val="000000"/>
              </a:solidFill>
            </a:rPr>
            <a:t>SEN-A-Chart3</a:t>
          </a:r>
        </a:p>
      </dgm:t>
      <dgm:extLst>
        <a:ext uri="{E40237B7-FDA0-4F09-8148-C483321AD2D9}">
          <dgm14:cNvPr xmlns:dgm14="http://schemas.microsoft.com/office/drawing/2010/diagram" id="0" name="" descr="SEN-A-Chart3"/>
        </a:ext>
      </dgm:extLst>
    </dgm:pt>
    <dgm:pt modelId="{2911326D-B7DD-469C-B06F-FB8B38747ACB}" type="parTrans" cxnId="{9A17C999-02A9-4F8B-931C-7245760AE737}">
      <dgm:prSet/>
      <dgm:spPr/>
      <dgm:t>
        <a:bodyPr/>
        <a:lstStyle/>
        <a:p>
          <a:endParaRPr lang="en-GB"/>
        </a:p>
      </dgm:t>
    </dgm:pt>
    <dgm:pt modelId="{CD38E63D-F942-411D-B74D-EEC54D71988D}" type="sibTrans" cxnId="{9A17C999-02A9-4F8B-931C-7245760AE737}">
      <dgm:prSet/>
      <dgm:spPr/>
      <dgm:t>
        <a:bodyPr/>
        <a:lstStyle/>
        <a:p>
          <a:endParaRPr lang="en-GB"/>
        </a:p>
      </dgm:t>
    </dgm:pt>
    <dgm:pt modelId="{8579D79D-691B-43C6-8819-21F763D91F5B}">
      <dgm:prSet/>
      <dgm:spPr>
        <a:solidFill>
          <a:srgbClr val="FAB56A"/>
        </a:solidFill>
      </dgm:spPr>
      <dgm:t>
        <a:bodyPr lIns="36000" rIns="36000"/>
        <a:lstStyle/>
        <a:p>
          <a:r>
            <a:rPr lang="en-GB">
              <a:solidFill>
                <a:srgbClr val="000000"/>
              </a:solidFill>
            </a:rPr>
            <a:t>SEN-A-Chart4</a:t>
          </a:r>
        </a:p>
      </dgm:t>
      <dgm:extLst>
        <a:ext uri="{E40237B7-FDA0-4F09-8148-C483321AD2D9}">
          <dgm14:cNvPr xmlns:dgm14="http://schemas.microsoft.com/office/drawing/2010/diagram" id="0" name="" descr="SEN-A-Chart4"/>
        </a:ext>
      </dgm:extLst>
    </dgm:pt>
    <dgm:pt modelId="{F03CF8CF-4159-4E6B-95D8-CEEB3E4B8BB7}" type="parTrans" cxnId="{D2CCE34D-E1CD-46BC-839F-C28FA7914ECF}">
      <dgm:prSet/>
      <dgm:spPr/>
      <dgm:t>
        <a:bodyPr/>
        <a:lstStyle/>
        <a:p>
          <a:endParaRPr lang="en-GB"/>
        </a:p>
      </dgm:t>
    </dgm:pt>
    <dgm:pt modelId="{CE0AEADF-0A63-4261-804B-3E2E987F1A90}" type="sibTrans" cxnId="{D2CCE34D-E1CD-46BC-839F-C28FA7914ECF}">
      <dgm:prSet/>
      <dgm:spPr/>
      <dgm:t>
        <a:bodyPr/>
        <a:lstStyle/>
        <a:p>
          <a:endParaRPr lang="en-GB"/>
        </a:p>
      </dgm:t>
    </dgm:pt>
    <dgm:pt modelId="{205BB1EF-67F0-424B-842B-D1ED84DDA9AE}">
      <dgm:prSet/>
      <dgm:spPr>
        <a:solidFill>
          <a:srgbClr val="FAB56A"/>
        </a:solidFill>
      </dgm:spPr>
      <dgm:t>
        <a:bodyPr lIns="36000" rIns="36000"/>
        <a:lstStyle/>
        <a:p>
          <a:r>
            <a:rPr lang="en-GB">
              <a:solidFill>
                <a:srgbClr val="000000"/>
              </a:solidFill>
            </a:rPr>
            <a:t>SEN-A-Chart5</a:t>
          </a:r>
        </a:p>
      </dgm:t>
      <dgm:extLst>
        <a:ext uri="{E40237B7-FDA0-4F09-8148-C483321AD2D9}">
          <dgm14:cNvPr xmlns:dgm14="http://schemas.microsoft.com/office/drawing/2010/diagram" id="0" name="" descr="SEN-A-Chart5"/>
        </a:ext>
      </dgm:extLst>
    </dgm:pt>
    <dgm:pt modelId="{EC35B529-0CA8-4577-AF85-3F5F9067DD15}" type="parTrans" cxnId="{F42E7975-6837-4A41-8B15-7CF0521EFBB8}">
      <dgm:prSet/>
      <dgm:spPr/>
      <dgm:t>
        <a:bodyPr/>
        <a:lstStyle/>
        <a:p>
          <a:endParaRPr lang="en-GB"/>
        </a:p>
      </dgm:t>
    </dgm:pt>
    <dgm:pt modelId="{397BF178-1BF5-4125-A24B-1ECF0EB63FCB}" type="sibTrans" cxnId="{F42E7975-6837-4A41-8B15-7CF0521EFBB8}">
      <dgm:prSet/>
      <dgm:spPr/>
      <dgm:t>
        <a:bodyPr/>
        <a:lstStyle/>
        <a:p>
          <a:endParaRPr lang="en-GB"/>
        </a:p>
      </dgm:t>
    </dgm:pt>
    <dgm:pt modelId="{3E986AA0-C82F-4D11-B575-C3846B16C778}">
      <dgm:prSet/>
      <dgm:spPr>
        <a:solidFill>
          <a:srgbClr val="FAB56A"/>
        </a:solidFill>
      </dgm:spPr>
      <dgm:t>
        <a:bodyPr lIns="36000" rIns="36000"/>
        <a:lstStyle/>
        <a:p>
          <a:r>
            <a:rPr lang="en-GB">
              <a:solidFill>
                <a:srgbClr val="000000"/>
              </a:solidFill>
            </a:rPr>
            <a:t>SEN-A-Chart6</a:t>
          </a:r>
        </a:p>
      </dgm:t>
      <dgm:extLst>
        <a:ext uri="{E40237B7-FDA0-4F09-8148-C483321AD2D9}">
          <dgm14:cNvPr xmlns:dgm14="http://schemas.microsoft.com/office/drawing/2010/diagram" id="0" name="" descr="SEN-A-Chart6"/>
        </a:ext>
      </dgm:extLst>
    </dgm:pt>
    <dgm:pt modelId="{E5E230BB-CB99-4791-B938-53655F98779A}" type="parTrans" cxnId="{8780940C-DB6C-4ECD-873D-881D64E1B07A}">
      <dgm:prSet/>
      <dgm:spPr/>
      <dgm:t>
        <a:bodyPr/>
        <a:lstStyle/>
        <a:p>
          <a:endParaRPr lang="en-GB"/>
        </a:p>
      </dgm:t>
    </dgm:pt>
    <dgm:pt modelId="{EE94ACF4-F321-4C9E-AC97-40EAA7EF8F2D}" type="sibTrans" cxnId="{8780940C-DB6C-4ECD-873D-881D64E1B07A}">
      <dgm:prSet/>
      <dgm:spPr/>
      <dgm:t>
        <a:bodyPr/>
        <a:lstStyle/>
        <a:p>
          <a:endParaRPr lang="en-GB"/>
        </a:p>
      </dgm:t>
    </dgm:pt>
    <dgm:pt modelId="{37091E43-877B-42D5-9628-FA2CB92561A9}">
      <dgm:prSet/>
      <dgm:spPr>
        <a:solidFill>
          <a:srgbClr val="FAB56A"/>
        </a:solidFill>
      </dgm:spPr>
      <dgm:t>
        <a:bodyPr lIns="36000" rIns="36000"/>
        <a:lstStyle/>
        <a:p>
          <a:r>
            <a:rPr lang="en-GB">
              <a:solidFill>
                <a:srgbClr val="000000"/>
              </a:solidFill>
            </a:rPr>
            <a:t>SEN-A-Chart7</a:t>
          </a:r>
        </a:p>
      </dgm:t>
      <dgm:extLst>
        <a:ext uri="{E40237B7-FDA0-4F09-8148-C483321AD2D9}">
          <dgm14:cNvPr xmlns:dgm14="http://schemas.microsoft.com/office/drawing/2010/diagram" id="0" name="" descr="SEN-A-Chart7"/>
        </a:ext>
      </dgm:extLst>
    </dgm:pt>
    <dgm:pt modelId="{24DBC473-432E-455A-801D-1A25B1D7839F}" type="parTrans" cxnId="{38FBEA28-9701-46C2-8F19-1508C1F1FC18}">
      <dgm:prSet/>
      <dgm:spPr/>
      <dgm:t>
        <a:bodyPr/>
        <a:lstStyle/>
        <a:p>
          <a:endParaRPr lang="en-GB"/>
        </a:p>
      </dgm:t>
    </dgm:pt>
    <dgm:pt modelId="{6E2BB6ED-9C5F-4EE7-946C-6FF79535F2D8}" type="sibTrans" cxnId="{38FBEA28-9701-46C2-8F19-1508C1F1FC18}">
      <dgm:prSet/>
      <dgm:spPr/>
      <dgm:t>
        <a:bodyPr/>
        <a:lstStyle/>
        <a:p>
          <a:endParaRPr lang="en-GB"/>
        </a:p>
      </dgm:t>
    </dgm:pt>
    <dgm:pt modelId="{7B40EEDC-6D15-45C3-8A7B-760ABB6A429E}">
      <dgm:prSet/>
      <dgm:spPr>
        <a:solidFill>
          <a:srgbClr val="008000"/>
        </a:solidFill>
        <a:scene3d>
          <a:camera prst="orthographicFront"/>
          <a:lightRig rig="threePt" dir="t"/>
        </a:scene3d>
        <a:sp3d>
          <a:bevelT w="38100" h="63500"/>
        </a:sp3d>
      </dgm:spPr>
      <dgm:t>
        <a:bodyPr lIns="36000" rIns="36000"/>
        <a:lstStyle/>
        <a:p>
          <a:r>
            <a:rPr lang="en-GB">
              <a:solidFill>
                <a:srgbClr val="FFFFFF"/>
              </a:solidFill>
            </a:rPr>
            <a:t>SRT</a:t>
          </a:r>
        </a:p>
      </dgm:t>
      <dgm:extLst>
        <a:ext uri="{E40237B7-FDA0-4F09-8148-C483321AD2D9}">
          <dgm14:cNvPr xmlns:dgm14="http://schemas.microsoft.com/office/drawing/2010/diagram" id="0" name="" descr="SRT"/>
        </a:ext>
      </dgm:extLst>
    </dgm:pt>
    <dgm:pt modelId="{6B6C3FA4-58DF-4DEC-9EA7-C7B1A52661B3}" type="parTrans" cxnId="{49B5B9C0-EB4A-4489-BA25-E1C8D054B323}">
      <dgm:prSet/>
      <dgm:spPr/>
      <dgm:t>
        <a:bodyPr/>
        <a:lstStyle/>
        <a:p>
          <a:endParaRPr lang="en-GB"/>
        </a:p>
      </dgm:t>
    </dgm:pt>
    <dgm:pt modelId="{B8036214-6B6F-4B7F-91E2-EB61EE4C5EE0}" type="sibTrans" cxnId="{49B5B9C0-EB4A-4489-BA25-E1C8D054B323}">
      <dgm:prSet/>
      <dgm:spPr/>
      <dgm:t>
        <a:bodyPr/>
        <a:lstStyle/>
        <a:p>
          <a:endParaRPr lang="en-GB"/>
        </a:p>
      </dgm:t>
    </dgm:pt>
    <dgm:pt modelId="{A62C72BB-2057-4E2F-9D22-B0ED61827B77}">
      <dgm:prSet/>
      <dgm:spPr>
        <a:solidFill>
          <a:srgbClr val="92D050"/>
        </a:solidFill>
        <a:scene3d>
          <a:camera prst="orthographicFront"/>
          <a:lightRig rig="threePt" dir="t"/>
        </a:scene3d>
        <a:sp3d>
          <a:bevelT w="38100" h="63500"/>
        </a:sp3d>
      </dgm:spPr>
      <dgm:t>
        <a:bodyPr lIns="36000" rIns="36000"/>
        <a:lstStyle/>
        <a:p>
          <a:r>
            <a:rPr lang="en-GB">
              <a:solidFill>
                <a:srgbClr val="000000"/>
              </a:solidFill>
            </a:rPr>
            <a:t>AR</a:t>
          </a:r>
        </a:p>
      </dgm:t>
      <dgm:extLst>
        <a:ext uri="{E40237B7-FDA0-4F09-8148-C483321AD2D9}">
          <dgm14:cNvPr xmlns:dgm14="http://schemas.microsoft.com/office/drawing/2010/diagram" id="0" name="" descr="AR"/>
        </a:ext>
      </dgm:extLst>
    </dgm:pt>
    <dgm:pt modelId="{FC6EA7A8-CC02-4EB0-9B91-41F3F831813E}" type="parTrans" cxnId="{0A908792-E0D4-4CD6-A780-A567267C4711}">
      <dgm:prSet/>
      <dgm:spPr/>
      <dgm:t>
        <a:bodyPr/>
        <a:lstStyle/>
        <a:p>
          <a:endParaRPr lang="en-GB"/>
        </a:p>
      </dgm:t>
    </dgm:pt>
    <dgm:pt modelId="{65CE6D70-6FBE-457F-B677-50ABEAD260FD}" type="sibTrans" cxnId="{0A908792-E0D4-4CD6-A780-A567267C4711}">
      <dgm:prSet/>
      <dgm:spPr/>
      <dgm:t>
        <a:bodyPr/>
        <a:lstStyle/>
        <a:p>
          <a:endParaRPr lang="en-GB"/>
        </a:p>
      </dgm:t>
    </dgm:pt>
    <dgm:pt modelId="{87C12FB8-5D5C-42A9-A660-4A33082C549C}">
      <dgm:prSet/>
      <dgm:spPr>
        <a:solidFill>
          <a:srgbClr val="92D050"/>
        </a:solidFill>
      </dgm:spPr>
      <dgm:t>
        <a:bodyPr lIns="36000" rIns="36000"/>
        <a:lstStyle/>
        <a:p>
          <a:r>
            <a:rPr lang="en-GB">
              <a:solidFill>
                <a:srgbClr val="000000"/>
              </a:solidFill>
            </a:rPr>
            <a:t>AR-F1</a:t>
          </a:r>
        </a:p>
      </dgm:t>
      <dgm:extLst>
        <a:ext uri="{E40237B7-FDA0-4F09-8148-C483321AD2D9}">
          <dgm14:cNvPr xmlns:dgm14="http://schemas.microsoft.com/office/drawing/2010/diagram" id="0" name="" descr="AR-F1"/>
        </a:ext>
      </dgm:extLst>
    </dgm:pt>
    <dgm:pt modelId="{3AA84B33-CDFC-4F9B-8369-9FBA50C844E8}" type="parTrans" cxnId="{50F29B9E-B2F0-4AFE-8E08-D5BBD368B0D8}">
      <dgm:prSet/>
      <dgm:spPr/>
      <dgm:t>
        <a:bodyPr/>
        <a:lstStyle/>
        <a:p>
          <a:endParaRPr lang="en-GB"/>
        </a:p>
      </dgm:t>
    </dgm:pt>
    <dgm:pt modelId="{3EA011A3-E9DA-4CFE-9701-844CBCCE1EE6}" type="sibTrans" cxnId="{50F29B9E-B2F0-4AFE-8E08-D5BBD368B0D8}">
      <dgm:prSet/>
      <dgm:spPr/>
      <dgm:t>
        <a:bodyPr/>
        <a:lstStyle/>
        <a:p>
          <a:endParaRPr lang="en-GB"/>
        </a:p>
      </dgm:t>
    </dgm:pt>
    <dgm:pt modelId="{164CE8E9-F61B-4599-A883-CDF15B7F436E}">
      <dgm:prSet/>
      <dgm:spPr>
        <a:solidFill>
          <a:srgbClr val="92D050"/>
        </a:solidFill>
      </dgm:spPr>
      <dgm:t>
        <a:bodyPr lIns="36000" rIns="36000"/>
        <a:lstStyle/>
        <a:p>
          <a:r>
            <a:rPr lang="en-GB">
              <a:solidFill>
                <a:srgbClr val="000000"/>
              </a:solidFill>
            </a:rPr>
            <a:t>AR-C1</a:t>
          </a:r>
        </a:p>
      </dgm:t>
      <dgm:extLst>
        <a:ext uri="{E40237B7-FDA0-4F09-8148-C483321AD2D9}">
          <dgm14:cNvPr xmlns:dgm14="http://schemas.microsoft.com/office/drawing/2010/diagram" id="0" name="" descr="AR-C1"/>
        </a:ext>
      </dgm:extLst>
    </dgm:pt>
    <dgm:pt modelId="{93E0B4CE-A6F0-45D2-8A1D-282D9200CE46}" type="parTrans" cxnId="{C3D8DC8D-99AF-4840-A66C-829A0A867C09}">
      <dgm:prSet/>
      <dgm:spPr/>
      <dgm:t>
        <a:bodyPr/>
        <a:lstStyle/>
        <a:p>
          <a:endParaRPr lang="en-GB"/>
        </a:p>
      </dgm:t>
    </dgm:pt>
    <dgm:pt modelId="{31AD3101-5287-485A-9BCB-415225DE70A5}" type="sibTrans" cxnId="{C3D8DC8D-99AF-4840-A66C-829A0A867C09}">
      <dgm:prSet/>
      <dgm:spPr/>
      <dgm:t>
        <a:bodyPr/>
        <a:lstStyle/>
        <a:p>
          <a:endParaRPr lang="en-GB"/>
        </a:p>
      </dgm:t>
    </dgm:pt>
    <dgm:pt modelId="{E2951777-41FF-4092-9E50-5396F09A4F46}">
      <dgm:prSet/>
      <dgm:spPr>
        <a:solidFill>
          <a:srgbClr val="92D050"/>
        </a:solidFill>
      </dgm:spPr>
      <dgm:t>
        <a:bodyPr lIns="36000" rIns="36000"/>
        <a:lstStyle/>
        <a:p>
          <a:r>
            <a:rPr lang="en-GB">
              <a:solidFill>
                <a:srgbClr val="000000"/>
              </a:solidFill>
            </a:rPr>
            <a:t>AR-R1</a:t>
          </a:r>
        </a:p>
      </dgm:t>
      <dgm:extLst>
        <a:ext uri="{E40237B7-FDA0-4F09-8148-C483321AD2D9}">
          <dgm14:cNvPr xmlns:dgm14="http://schemas.microsoft.com/office/drawing/2010/diagram" id="0" name="" descr="AR-R1"/>
        </a:ext>
      </dgm:extLst>
    </dgm:pt>
    <dgm:pt modelId="{540B56C9-676A-49A8-8FB3-D27637FD2E4C}" type="parTrans" cxnId="{8A3D488E-3B49-4974-A870-DDC2F910828F}">
      <dgm:prSet/>
      <dgm:spPr/>
      <dgm:t>
        <a:bodyPr/>
        <a:lstStyle/>
        <a:p>
          <a:endParaRPr lang="en-GB"/>
        </a:p>
      </dgm:t>
    </dgm:pt>
    <dgm:pt modelId="{FF27F1D2-BD32-4A3E-B87B-438B6115BE2F}" type="sibTrans" cxnId="{8A3D488E-3B49-4974-A870-DDC2F910828F}">
      <dgm:prSet/>
      <dgm:spPr/>
      <dgm:t>
        <a:bodyPr/>
        <a:lstStyle/>
        <a:p>
          <a:endParaRPr lang="en-GB"/>
        </a:p>
      </dgm:t>
    </dgm:pt>
    <dgm:pt modelId="{2BC55014-3619-4814-8199-C449478DD5C2}">
      <dgm:prSet/>
      <dgm:spPr>
        <a:solidFill>
          <a:srgbClr val="92D050"/>
        </a:solidFill>
        <a:scene3d>
          <a:camera prst="orthographicFront"/>
          <a:lightRig rig="threePt" dir="t"/>
        </a:scene3d>
        <a:sp3d>
          <a:bevelT w="38100" h="63500"/>
        </a:sp3d>
      </dgm:spPr>
      <dgm:t>
        <a:bodyPr lIns="36000" rIns="36000"/>
        <a:lstStyle/>
        <a:p>
          <a:r>
            <a:rPr lang="en-GB">
              <a:solidFill>
                <a:srgbClr val="000000"/>
              </a:solidFill>
            </a:rPr>
            <a:t>AR-F2</a:t>
          </a:r>
        </a:p>
      </dgm:t>
      <dgm:extLst>
        <a:ext uri="{E40237B7-FDA0-4F09-8148-C483321AD2D9}">
          <dgm14:cNvPr xmlns:dgm14="http://schemas.microsoft.com/office/drawing/2010/diagram" id="0" name="" descr="AR-F2"/>
        </a:ext>
      </dgm:extLst>
    </dgm:pt>
    <dgm:pt modelId="{84790B6C-4329-4FCB-8139-8F438FCAB91B}" type="parTrans" cxnId="{BC5614EC-A168-46FB-8D05-520ADAEFBFA0}">
      <dgm:prSet/>
      <dgm:spPr/>
      <dgm:t>
        <a:bodyPr/>
        <a:lstStyle/>
        <a:p>
          <a:endParaRPr lang="en-GB"/>
        </a:p>
      </dgm:t>
    </dgm:pt>
    <dgm:pt modelId="{3E27F458-EE3A-4C15-9727-FAA86BBCD8F3}" type="sibTrans" cxnId="{BC5614EC-A168-46FB-8D05-520ADAEFBFA0}">
      <dgm:prSet/>
      <dgm:spPr/>
      <dgm:t>
        <a:bodyPr/>
        <a:lstStyle/>
        <a:p>
          <a:endParaRPr lang="en-GB"/>
        </a:p>
      </dgm:t>
    </dgm:pt>
    <dgm:pt modelId="{EF62AE9D-8B1C-485A-9397-450DEDAB630E}">
      <dgm:prSet/>
      <dgm:spPr>
        <a:solidFill>
          <a:srgbClr val="B6E08A"/>
        </a:solidFill>
      </dgm:spPr>
      <dgm:t>
        <a:bodyPr lIns="36000" rIns="36000"/>
        <a:lstStyle/>
        <a:p>
          <a:r>
            <a:rPr lang="en-GB">
              <a:solidFill>
                <a:srgbClr val="000000"/>
              </a:solidFill>
            </a:rPr>
            <a:t>RA-AR-F2</a:t>
          </a:r>
        </a:p>
      </dgm:t>
      <dgm:extLst>
        <a:ext uri="{E40237B7-FDA0-4F09-8148-C483321AD2D9}">
          <dgm14:cNvPr xmlns:dgm14="http://schemas.microsoft.com/office/drawing/2010/diagram" id="0" name="" descr="RA-AR-F2"/>
        </a:ext>
      </dgm:extLst>
    </dgm:pt>
    <dgm:pt modelId="{766023D1-B5E3-4BA8-98FD-40CAC194F3E7}" type="parTrans" cxnId="{9958D2E0-385A-4CBF-B98D-C81BA3864611}">
      <dgm:prSet/>
      <dgm:spPr/>
      <dgm:t>
        <a:bodyPr/>
        <a:lstStyle/>
        <a:p>
          <a:endParaRPr lang="en-GB"/>
        </a:p>
      </dgm:t>
    </dgm:pt>
    <dgm:pt modelId="{BDC462D5-CB2C-442A-9349-DC83ED74F293}" type="sibTrans" cxnId="{9958D2E0-385A-4CBF-B98D-C81BA3864611}">
      <dgm:prSet/>
      <dgm:spPr/>
      <dgm:t>
        <a:bodyPr/>
        <a:lstStyle/>
        <a:p>
          <a:endParaRPr lang="en-GB"/>
        </a:p>
      </dgm:t>
    </dgm:pt>
    <dgm:pt modelId="{9230D37B-FE48-416D-8BCE-6ABE2F35E61D}">
      <dgm:prSet/>
      <dgm:spPr/>
      <dgm:t>
        <a:bodyPr lIns="36000" rIns="36000"/>
        <a:lstStyle/>
        <a:p>
          <a:r>
            <a:rPr lang="en-GB"/>
            <a:t>Profile reports</a:t>
          </a:r>
        </a:p>
      </dgm:t>
      <dgm:extLst>
        <a:ext uri="{E40237B7-FDA0-4F09-8148-C483321AD2D9}">
          <dgm14:cNvPr xmlns:dgm14="http://schemas.microsoft.com/office/drawing/2010/diagram" id="0" name="" descr="Profile reports"/>
        </a:ext>
      </dgm:extLst>
    </dgm:pt>
    <dgm:pt modelId="{2387C6B4-C8AB-4DAD-802A-544A07C9635E}" type="parTrans" cxnId="{E6DACAF2-352F-4620-945A-248D1B37CFDE}">
      <dgm:prSet/>
      <dgm:spPr/>
      <dgm:t>
        <a:bodyPr/>
        <a:lstStyle/>
        <a:p>
          <a:endParaRPr lang="en-GB"/>
        </a:p>
      </dgm:t>
    </dgm:pt>
    <dgm:pt modelId="{C79BF4EA-3436-45EE-9D7F-774A46C012C6}" type="sibTrans" cxnId="{E6DACAF2-352F-4620-945A-248D1B37CFDE}">
      <dgm:prSet/>
      <dgm:spPr/>
      <dgm:t>
        <a:bodyPr/>
        <a:lstStyle/>
        <a:p>
          <a:endParaRPr lang="en-GB"/>
        </a:p>
      </dgm:t>
    </dgm:pt>
    <dgm:pt modelId="{84E530F3-1362-4614-94CD-0478A517A49B}">
      <dgm:prSet/>
      <dgm:spPr>
        <a:solidFill>
          <a:srgbClr val="FFFF99"/>
        </a:solidFill>
      </dgm:spPr>
      <dgm:t>
        <a:bodyPr lIns="36000" rIns="36000"/>
        <a:lstStyle/>
        <a:p>
          <a:r>
            <a:rPr lang="en-GB">
              <a:solidFill>
                <a:srgbClr val="000000"/>
              </a:solidFill>
            </a:rPr>
            <a:t>RVP</a:t>
          </a:r>
        </a:p>
      </dgm:t>
      <dgm:extLst>
        <a:ext uri="{E40237B7-FDA0-4F09-8148-C483321AD2D9}">
          <dgm14:cNvPr xmlns:dgm14="http://schemas.microsoft.com/office/drawing/2010/diagram" id="0" name="" descr="RVP"/>
        </a:ext>
      </dgm:extLst>
    </dgm:pt>
    <dgm:pt modelId="{BB5B2CA2-6FE1-4446-A864-A837C010E065}" type="parTrans" cxnId="{A11370D2-1547-4E94-AD0B-893FF8A3B585}">
      <dgm:prSet/>
      <dgm:spPr/>
      <dgm:t>
        <a:bodyPr/>
        <a:lstStyle/>
        <a:p>
          <a:endParaRPr lang="en-GB"/>
        </a:p>
      </dgm:t>
    </dgm:pt>
    <dgm:pt modelId="{17675892-155C-45DD-AEBF-9BD27994304C}" type="sibTrans" cxnId="{A11370D2-1547-4E94-AD0B-893FF8A3B585}">
      <dgm:prSet/>
      <dgm:spPr/>
      <dgm:t>
        <a:bodyPr/>
        <a:lstStyle/>
        <a:p>
          <a:endParaRPr lang="en-GB"/>
        </a:p>
      </dgm:t>
    </dgm:pt>
    <dgm:pt modelId="{FDFF7FFC-84D6-43C5-B925-69BF0649940D}">
      <dgm:prSet/>
      <dgm:spPr>
        <a:solidFill>
          <a:srgbClr val="FFFF99"/>
        </a:solidFill>
      </dgm:spPr>
      <dgm:t>
        <a:bodyPr lIns="36000" rIns="36000"/>
        <a:lstStyle/>
        <a:p>
          <a:r>
            <a:rPr lang="en-GB">
              <a:solidFill>
                <a:srgbClr val="000000"/>
              </a:solidFill>
            </a:rPr>
            <a:t>MRP</a:t>
          </a:r>
        </a:p>
      </dgm:t>
      <dgm:extLst>
        <a:ext uri="{E40237B7-FDA0-4F09-8148-C483321AD2D9}">
          <dgm14:cNvPr xmlns:dgm14="http://schemas.microsoft.com/office/drawing/2010/diagram" id="0" name="" descr="MRP"/>
        </a:ext>
      </dgm:extLst>
    </dgm:pt>
    <dgm:pt modelId="{2E112060-F315-4703-97E8-80FE01B4F686}" type="parTrans" cxnId="{259DD819-2753-4C23-BD23-F030F366B4B9}">
      <dgm:prSet/>
      <dgm:spPr/>
      <dgm:t>
        <a:bodyPr/>
        <a:lstStyle/>
        <a:p>
          <a:endParaRPr lang="en-GB"/>
        </a:p>
      </dgm:t>
    </dgm:pt>
    <dgm:pt modelId="{1292B039-5A91-47A2-90D6-939B06C69B44}" type="sibTrans" cxnId="{259DD819-2753-4C23-BD23-F030F366B4B9}">
      <dgm:prSet/>
      <dgm:spPr/>
      <dgm:t>
        <a:bodyPr/>
        <a:lstStyle/>
        <a:p>
          <a:endParaRPr lang="en-GB"/>
        </a:p>
      </dgm:t>
    </dgm:pt>
    <dgm:pt modelId="{C4A77ABF-F16B-4F01-85C4-ED942DB5BF3C}" type="pres">
      <dgm:prSet presAssocID="{3976039E-8950-4A98-BD3C-B0027C8594E2}" presName="hierChild1" presStyleCnt="0">
        <dgm:presLayoutVars>
          <dgm:orgChart val="1"/>
          <dgm:chPref val="1"/>
          <dgm:dir/>
          <dgm:animOne val="branch"/>
          <dgm:animLvl val="lvl"/>
          <dgm:resizeHandles/>
        </dgm:presLayoutVars>
      </dgm:prSet>
      <dgm:spPr/>
    </dgm:pt>
    <dgm:pt modelId="{10982AC5-CEA1-41AC-89FC-499A51F3FC7B}" type="pres">
      <dgm:prSet presAssocID="{D670B01C-5DD6-43AE-9CDE-325CE9169C2C}" presName="hierRoot1" presStyleCnt="0">
        <dgm:presLayoutVars>
          <dgm:hierBranch val="init"/>
        </dgm:presLayoutVars>
      </dgm:prSet>
      <dgm:spPr/>
    </dgm:pt>
    <dgm:pt modelId="{0A6EB325-405F-4A92-B065-6820F1FDB608}" type="pres">
      <dgm:prSet presAssocID="{D670B01C-5DD6-43AE-9CDE-325CE9169C2C}" presName="rootComposite1" presStyleCnt="0"/>
      <dgm:spPr/>
    </dgm:pt>
    <dgm:pt modelId="{7EDAC4D2-B873-46A2-B0C4-4F6563E82FD8}" type="pres">
      <dgm:prSet presAssocID="{D670B01C-5DD6-43AE-9CDE-325CE9169C2C}" presName="rootText1" presStyleLbl="node0" presStyleIdx="0" presStyleCnt="1">
        <dgm:presLayoutVars>
          <dgm:chPref val="3"/>
        </dgm:presLayoutVars>
      </dgm:prSet>
      <dgm:spPr/>
    </dgm:pt>
    <dgm:pt modelId="{FB69E15C-F03D-40CF-9ACF-ABDC15F497D2}" type="pres">
      <dgm:prSet presAssocID="{D670B01C-5DD6-43AE-9CDE-325CE9169C2C}" presName="rootConnector1" presStyleLbl="node1" presStyleIdx="0" presStyleCnt="0"/>
      <dgm:spPr/>
    </dgm:pt>
    <dgm:pt modelId="{B66AC086-D087-4B2B-AFB2-EBD8AC5CBD38}" type="pres">
      <dgm:prSet presAssocID="{D670B01C-5DD6-43AE-9CDE-325CE9169C2C}" presName="hierChild2" presStyleCnt="0"/>
      <dgm:spPr/>
    </dgm:pt>
    <dgm:pt modelId="{51728D2E-C043-4540-8E6F-3FC98D85616C}" type="pres">
      <dgm:prSet presAssocID="{082F56E2-3CDC-4FFF-967C-31C2F647E304}" presName="Name37" presStyleLbl="parChTrans1D2" presStyleIdx="0" presStyleCnt="2"/>
      <dgm:spPr/>
    </dgm:pt>
    <dgm:pt modelId="{CF74E3D5-E5B2-4DE9-B6ED-052D0C79170E}" type="pres">
      <dgm:prSet presAssocID="{E2FE11FA-14E1-46E9-B923-21DFF1EA86AB}" presName="hierRoot2" presStyleCnt="0">
        <dgm:presLayoutVars>
          <dgm:hierBranch val="hang"/>
        </dgm:presLayoutVars>
      </dgm:prSet>
      <dgm:spPr/>
    </dgm:pt>
    <dgm:pt modelId="{3BFC8698-8832-4C2B-B47D-769A5645E6A8}" type="pres">
      <dgm:prSet presAssocID="{E2FE11FA-14E1-46E9-B923-21DFF1EA86AB}" presName="rootComposite" presStyleCnt="0"/>
      <dgm:spPr/>
    </dgm:pt>
    <dgm:pt modelId="{8E55C5B7-9A9E-42F7-997B-2A330173F231}" type="pres">
      <dgm:prSet presAssocID="{E2FE11FA-14E1-46E9-B923-21DFF1EA86AB}" presName="rootText" presStyleLbl="node2" presStyleIdx="0" presStyleCnt="2">
        <dgm:presLayoutVars>
          <dgm:chPref val="3"/>
        </dgm:presLayoutVars>
      </dgm:prSet>
      <dgm:spPr/>
    </dgm:pt>
    <dgm:pt modelId="{74A93A02-367B-4CAA-9E76-4C6B21960BCE}" type="pres">
      <dgm:prSet presAssocID="{E2FE11FA-14E1-46E9-B923-21DFF1EA86AB}" presName="rootConnector" presStyleLbl="node2" presStyleIdx="0" presStyleCnt="2"/>
      <dgm:spPr/>
    </dgm:pt>
    <dgm:pt modelId="{7343771D-48E4-41EF-A6B8-AD64550DFC54}" type="pres">
      <dgm:prSet presAssocID="{E2FE11FA-14E1-46E9-B923-21DFF1EA86AB}" presName="hierChild4" presStyleCnt="0"/>
      <dgm:spPr/>
    </dgm:pt>
    <dgm:pt modelId="{18856482-9F24-4120-ABBD-55A20E3310F4}" type="pres">
      <dgm:prSet presAssocID="{8AADBBF3-4856-415B-BBA3-304C299BD8DA}" presName="Name48" presStyleLbl="parChTrans1D3" presStyleIdx="0" presStyleCnt="16"/>
      <dgm:spPr/>
    </dgm:pt>
    <dgm:pt modelId="{5F210CC9-2310-4A2E-AAA7-B3631D5DB587}" type="pres">
      <dgm:prSet presAssocID="{E17E7E54-C6F3-45A0-BD05-D06AD6002834}" presName="hierRoot2" presStyleCnt="0">
        <dgm:presLayoutVars>
          <dgm:hierBranch val="init"/>
        </dgm:presLayoutVars>
      </dgm:prSet>
      <dgm:spPr/>
    </dgm:pt>
    <dgm:pt modelId="{101D1262-7C7B-45A5-8EB2-9DB8FDD438CB}" type="pres">
      <dgm:prSet presAssocID="{E17E7E54-C6F3-45A0-BD05-D06AD6002834}" presName="rootComposite" presStyleCnt="0"/>
      <dgm:spPr/>
    </dgm:pt>
    <dgm:pt modelId="{FE4E3351-EEA7-4171-8E14-E1D64B45318C}" type="pres">
      <dgm:prSet presAssocID="{E17E7E54-C6F3-45A0-BD05-D06AD6002834}" presName="rootText" presStyleLbl="node3" presStyleIdx="0" presStyleCnt="16">
        <dgm:presLayoutVars>
          <dgm:chPref val="3"/>
        </dgm:presLayoutVars>
      </dgm:prSet>
      <dgm:spPr/>
    </dgm:pt>
    <dgm:pt modelId="{2BDED1FB-BF12-41B8-96E0-9EC1D79BF031}" type="pres">
      <dgm:prSet presAssocID="{E17E7E54-C6F3-45A0-BD05-D06AD6002834}" presName="rootConnector" presStyleLbl="node3" presStyleIdx="0" presStyleCnt="16"/>
      <dgm:spPr/>
    </dgm:pt>
    <dgm:pt modelId="{51E85EF2-B466-4378-A7CF-6FB869F60EBB}" type="pres">
      <dgm:prSet presAssocID="{E17E7E54-C6F3-45A0-BD05-D06AD6002834}" presName="hierChild4" presStyleCnt="0"/>
      <dgm:spPr/>
    </dgm:pt>
    <dgm:pt modelId="{EE97E961-5821-4ED7-B881-DB66CD6F7410}" type="pres">
      <dgm:prSet presAssocID="{E17E7E54-C6F3-45A0-BD05-D06AD6002834}" presName="hierChild5" presStyleCnt="0"/>
      <dgm:spPr/>
    </dgm:pt>
    <dgm:pt modelId="{30E6B3FF-1036-47B2-8F83-B6D8561E1BF6}" type="pres">
      <dgm:prSet presAssocID="{9AC4AABA-B1BA-4E2C-BD8A-E05BF750E928}" presName="Name48" presStyleLbl="parChTrans1D3" presStyleIdx="1" presStyleCnt="16"/>
      <dgm:spPr/>
    </dgm:pt>
    <dgm:pt modelId="{2CEE5BEB-4B76-402B-8E1E-6FE671753C57}" type="pres">
      <dgm:prSet presAssocID="{B0790F5D-812C-4B94-8263-25F74CBD6C22}" presName="hierRoot2" presStyleCnt="0">
        <dgm:presLayoutVars>
          <dgm:hierBranch val="init"/>
        </dgm:presLayoutVars>
      </dgm:prSet>
      <dgm:spPr/>
    </dgm:pt>
    <dgm:pt modelId="{5DA139D3-826B-4BC3-BB8C-E144CCFB71AE}" type="pres">
      <dgm:prSet presAssocID="{B0790F5D-812C-4B94-8263-25F74CBD6C22}" presName="rootComposite" presStyleCnt="0"/>
      <dgm:spPr/>
    </dgm:pt>
    <dgm:pt modelId="{CAF8A59A-0494-426A-BA5C-08B7A61B5EE7}" type="pres">
      <dgm:prSet presAssocID="{B0790F5D-812C-4B94-8263-25F74CBD6C22}" presName="rootText" presStyleLbl="node3" presStyleIdx="1" presStyleCnt="16">
        <dgm:presLayoutVars>
          <dgm:chPref val="3"/>
        </dgm:presLayoutVars>
      </dgm:prSet>
      <dgm:spPr/>
    </dgm:pt>
    <dgm:pt modelId="{3BB723F4-ED60-4FDD-BFD3-65FAD9106E2A}" type="pres">
      <dgm:prSet presAssocID="{B0790F5D-812C-4B94-8263-25F74CBD6C22}" presName="rootConnector" presStyleLbl="node3" presStyleIdx="1" presStyleCnt="16"/>
      <dgm:spPr/>
    </dgm:pt>
    <dgm:pt modelId="{B302CABB-69EA-4502-9C07-E4477BF23EF8}" type="pres">
      <dgm:prSet presAssocID="{B0790F5D-812C-4B94-8263-25F74CBD6C22}" presName="hierChild4" presStyleCnt="0"/>
      <dgm:spPr/>
    </dgm:pt>
    <dgm:pt modelId="{52E0EB43-F6D1-4B9F-AA23-CC2606EE67F7}" type="pres">
      <dgm:prSet presAssocID="{B0790F5D-812C-4B94-8263-25F74CBD6C22}" presName="hierChild5" presStyleCnt="0"/>
      <dgm:spPr/>
    </dgm:pt>
    <dgm:pt modelId="{90F5A051-F95C-49B9-9735-60DDD4A6A3DA}" type="pres">
      <dgm:prSet presAssocID="{68F70F73-80A4-478E-8D15-ED8C2511F103}" presName="Name48" presStyleLbl="parChTrans1D3" presStyleIdx="2" presStyleCnt="16"/>
      <dgm:spPr/>
    </dgm:pt>
    <dgm:pt modelId="{F7469287-94C8-4242-A3BD-262B9AC27750}" type="pres">
      <dgm:prSet presAssocID="{A27C9A75-4246-4F19-8B6E-CEFF999195E1}" presName="hierRoot2" presStyleCnt="0">
        <dgm:presLayoutVars>
          <dgm:hierBranch val="init"/>
        </dgm:presLayoutVars>
      </dgm:prSet>
      <dgm:spPr/>
    </dgm:pt>
    <dgm:pt modelId="{F7D1EC78-FBF9-4FE5-89C3-8A1CF5A258E3}" type="pres">
      <dgm:prSet presAssocID="{A27C9A75-4246-4F19-8B6E-CEFF999195E1}" presName="rootComposite" presStyleCnt="0"/>
      <dgm:spPr/>
    </dgm:pt>
    <dgm:pt modelId="{FCCBE5A2-8316-484E-8A50-7914B5688C58}" type="pres">
      <dgm:prSet presAssocID="{A27C9A75-4246-4F19-8B6E-CEFF999195E1}" presName="rootText" presStyleLbl="node3" presStyleIdx="2" presStyleCnt="16">
        <dgm:presLayoutVars>
          <dgm:chPref val="3"/>
        </dgm:presLayoutVars>
      </dgm:prSet>
      <dgm:spPr/>
    </dgm:pt>
    <dgm:pt modelId="{B08054F2-F894-4D24-8101-0674B9DB122C}" type="pres">
      <dgm:prSet presAssocID="{A27C9A75-4246-4F19-8B6E-CEFF999195E1}" presName="rootConnector" presStyleLbl="node3" presStyleIdx="2" presStyleCnt="16"/>
      <dgm:spPr/>
    </dgm:pt>
    <dgm:pt modelId="{172E2F55-A7CC-4395-BFDE-C7AE7F3369DF}" type="pres">
      <dgm:prSet presAssocID="{A27C9A75-4246-4F19-8B6E-CEFF999195E1}" presName="hierChild4" presStyleCnt="0"/>
      <dgm:spPr/>
    </dgm:pt>
    <dgm:pt modelId="{C1437911-3D42-48D2-AEAF-1B1B8D027F76}" type="pres">
      <dgm:prSet presAssocID="{A27C9A75-4246-4F19-8B6E-CEFF999195E1}" presName="hierChild5" presStyleCnt="0"/>
      <dgm:spPr/>
    </dgm:pt>
    <dgm:pt modelId="{B418CBAC-F9A1-49C4-8E41-214C62BCA0DB}" type="pres">
      <dgm:prSet presAssocID="{898B361A-F90C-4F24-AB9B-9AF7383037EA}" presName="Name48" presStyleLbl="parChTrans1D3" presStyleIdx="3" presStyleCnt="16"/>
      <dgm:spPr/>
    </dgm:pt>
    <dgm:pt modelId="{EC21A61A-B117-4EAD-913E-DB161B764459}" type="pres">
      <dgm:prSet presAssocID="{04824E10-7C43-4966-8F68-1177C0890588}" presName="hierRoot2" presStyleCnt="0">
        <dgm:presLayoutVars>
          <dgm:hierBranch val="init"/>
        </dgm:presLayoutVars>
      </dgm:prSet>
      <dgm:spPr/>
    </dgm:pt>
    <dgm:pt modelId="{9C98E3A2-BEB1-45CA-952C-24B6E7B6D484}" type="pres">
      <dgm:prSet presAssocID="{04824E10-7C43-4966-8F68-1177C0890588}" presName="rootComposite" presStyleCnt="0"/>
      <dgm:spPr/>
    </dgm:pt>
    <dgm:pt modelId="{D160BED4-A355-466E-BD76-C55B4B89B0D2}" type="pres">
      <dgm:prSet presAssocID="{04824E10-7C43-4966-8F68-1177C0890588}" presName="rootText" presStyleLbl="node3" presStyleIdx="3" presStyleCnt="16">
        <dgm:presLayoutVars>
          <dgm:chPref val="3"/>
        </dgm:presLayoutVars>
      </dgm:prSet>
      <dgm:spPr/>
    </dgm:pt>
    <dgm:pt modelId="{2BC2ADA9-5D8E-40CD-B129-5C1269F21690}" type="pres">
      <dgm:prSet presAssocID="{04824E10-7C43-4966-8F68-1177C0890588}" presName="rootConnector" presStyleLbl="node3" presStyleIdx="3" presStyleCnt="16"/>
      <dgm:spPr/>
    </dgm:pt>
    <dgm:pt modelId="{CFDAC2D0-FFF9-4D2C-81DF-F95C738774BB}" type="pres">
      <dgm:prSet presAssocID="{04824E10-7C43-4966-8F68-1177C0890588}" presName="hierChild4" presStyleCnt="0"/>
      <dgm:spPr/>
    </dgm:pt>
    <dgm:pt modelId="{FCF1C89C-E91E-4238-8774-6B98174AF692}" type="pres">
      <dgm:prSet presAssocID="{04824E10-7C43-4966-8F68-1177C0890588}" presName="hierChild5" presStyleCnt="0"/>
      <dgm:spPr/>
    </dgm:pt>
    <dgm:pt modelId="{3BD6EDB5-A084-40EE-B37F-12F5E808ECE0}" type="pres">
      <dgm:prSet presAssocID="{6A0404EC-E7F9-4CBB-ACF9-32B81AD2C21A}" presName="Name48" presStyleLbl="parChTrans1D3" presStyleIdx="4" presStyleCnt="16"/>
      <dgm:spPr/>
    </dgm:pt>
    <dgm:pt modelId="{A1D3D9EF-BE81-42F7-B404-F74D7632A553}" type="pres">
      <dgm:prSet presAssocID="{0E578EC5-91D6-4588-B10F-EC164F425C53}" presName="hierRoot2" presStyleCnt="0">
        <dgm:presLayoutVars>
          <dgm:hierBranch val="init"/>
        </dgm:presLayoutVars>
      </dgm:prSet>
      <dgm:spPr/>
    </dgm:pt>
    <dgm:pt modelId="{DAB7AC74-A4AE-43D6-A5DF-2951E1ACF414}" type="pres">
      <dgm:prSet presAssocID="{0E578EC5-91D6-4588-B10F-EC164F425C53}" presName="rootComposite" presStyleCnt="0"/>
      <dgm:spPr/>
    </dgm:pt>
    <dgm:pt modelId="{07FA2B91-1B79-4BA1-BD13-B4F615EC3DC3}" type="pres">
      <dgm:prSet presAssocID="{0E578EC5-91D6-4588-B10F-EC164F425C53}" presName="rootText" presStyleLbl="node3" presStyleIdx="4" presStyleCnt="16">
        <dgm:presLayoutVars>
          <dgm:chPref val="3"/>
        </dgm:presLayoutVars>
      </dgm:prSet>
      <dgm:spPr/>
    </dgm:pt>
    <dgm:pt modelId="{73F45AFC-7226-4573-8815-126DCD2BFCCA}" type="pres">
      <dgm:prSet presAssocID="{0E578EC5-91D6-4588-B10F-EC164F425C53}" presName="rootConnector" presStyleLbl="node3" presStyleIdx="4" presStyleCnt="16"/>
      <dgm:spPr/>
    </dgm:pt>
    <dgm:pt modelId="{F1902B53-BFBD-405E-8718-09FF746B62A8}" type="pres">
      <dgm:prSet presAssocID="{0E578EC5-91D6-4588-B10F-EC164F425C53}" presName="hierChild4" presStyleCnt="0"/>
      <dgm:spPr/>
    </dgm:pt>
    <dgm:pt modelId="{FE89355C-1FFD-46CE-9B0E-710850573147}" type="pres">
      <dgm:prSet presAssocID="{0E578EC5-91D6-4588-B10F-EC164F425C53}" presName="hierChild5" presStyleCnt="0"/>
      <dgm:spPr/>
    </dgm:pt>
    <dgm:pt modelId="{C465FA16-310B-4811-A6FE-3A461618CF50}" type="pres">
      <dgm:prSet presAssocID="{D0AEC7A2-EA3B-4CF6-8E6E-35BA06BE4245}" presName="Name48" presStyleLbl="parChTrans1D3" presStyleIdx="5" presStyleCnt="16"/>
      <dgm:spPr/>
    </dgm:pt>
    <dgm:pt modelId="{A7AE10C9-D1B3-4FB7-8442-1A947EF4CC6E}" type="pres">
      <dgm:prSet presAssocID="{4F340CC8-843A-44F0-B64F-A41EABB5701E}" presName="hierRoot2" presStyleCnt="0">
        <dgm:presLayoutVars>
          <dgm:hierBranch val="init"/>
        </dgm:presLayoutVars>
      </dgm:prSet>
      <dgm:spPr/>
    </dgm:pt>
    <dgm:pt modelId="{FED43EB3-2273-4C5A-A3A5-4BB17C484D18}" type="pres">
      <dgm:prSet presAssocID="{4F340CC8-843A-44F0-B64F-A41EABB5701E}" presName="rootComposite" presStyleCnt="0"/>
      <dgm:spPr/>
    </dgm:pt>
    <dgm:pt modelId="{90F08331-AA57-4B81-886D-9560AFB105F8}" type="pres">
      <dgm:prSet presAssocID="{4F340CC8-843A-44F0-B64F-A41EABB5701E}" presName="rootText" presStyleLbl="node3" presStyleIdx="5" presStyleCnt="16">
        <dgm:presLayoutVars>
          <dgm:chPref val="3"/>
        </dgm:presLayoutVars>
      </dgm:prSet>
      <dgm:spPr/>
    </dgm:pt>
    <dgm:pt modelId="{4DD76949-FFE3-4E42-A402-DD426F1411A3}" type="pres">
      <dgm:prSet presAssocID="{4F340CC8-843A-44F0-B64F-A41EABB5701E}" presName="rootConnector" presStyleLbl="node3" presStyleIdx="5" presStyleCnt="16"/>
      <dgm:spPr/>
    </dgm:pt>
    <dgm:pt modelId="{40F3D62D-7574-45C8-B1C9-2B0014A81051}" type="pres">
      <dgm:prSet presAssocID="{4F340CC8-843A-44F0-B64F-A41EABB5701E}" presName="hierChild4" presStyleCnt="0"/>
      <dgm:spPr/>
    </dgm:pt>
    <dgm:pt modelId="{E04E9586-4BE6-4312-BD4F-63A3037D4D29}" type="pres">
      <dgm:prSet presAssocID="{4F340CC8-843A-44F0-B64F-A41EABB5701E}" presName="hierChild5" presStyleCnt="0"/>
      <dgm:spPr/>
    </dgm:pt>
    <dgm:pt modelId="{624117A3-7FB3-41CD-B69A-B7D7608B67D7}" type="pres">
      <dgm:prSet presAssocID="{CF8A60A6-E938-4395-8D1F-0285DB912CB6}" presName="Name48" presStyleLbl="parChTrans1D3" presStyleIdx="6" presStyleCnt="16"/>
      <dgm:spPr/>
    </dgm:pt>
    <dgm:pt modelId="{295F999F-7BEB-4642-B86A-5E315B2519B4}" type="pres">
      <dgm:prSet presAssocID="{1C25FBFB-FA7C-40B1-8DA7-4B00B7A79F62}" presName="hierRoot2" presStyleCnt="0">
        <dgm:presLayoutVars>
          <dgm:hierBranch val="init"/>
        </dgm:presLayoutVars>
      </dgm:prSet>
      <dgm:spPr/>
    </dgm:pt>
    <dgm:pt modelId="{7D3F481E-54A1-4E28-8BAD-428059A31FDA}" type="pres">
      <dgm:prSet presAssocID="{1C25FBFB-FA7C-40B1-8DA7-4B00B7A79F62}" presName="rootComposite" presStyleCnt="0"/>
      <dgm:spPr/>
    </dgm:pt>
    <dgm:pt modelId="{5CC349DE-4AE9-414C-8537-A15D5C2161E8}" type="pres">
      <dgm:prSet presAssocID="{1C25FBFB-FA7C-40B1-8DA7-4B00B7A79F62}" presName="rootText" presStyleLbl="node3" presStyleIdx="6" presStyleCnt="16">
        <dgm:presLayoutVars>
          <dgm:chPref val="3"/>
        </dgm:presLayoutVars>
      </dgm:prSet>
      <dgm:spPr/>
    </dgm:pt>
    <dgm:pt modelId="{8FB30CD1-6BF1-485C-BC10-A4682D28AD91}" type="pres">
      <dgm:prSet presAssocID="{1C25FBFB-FA7C-40B1-8DA7-4B00B7A79F62}" presName="rootConnector" presStyleLbl="node3" presStyleIdx="6" presStyleCnt="16"/>
      <dgm:spPr/>
    </dgm:pt>
    <dgm:pt modelId="{A0290604-E157-4883-A8DE-5C096EC0CCA2}" type="pres">
      <dgm:prSet presAssocID="{1C25FBFB-FA7C-40B1-8DA7-4B00B7A79F62}" presName="hierChild4" presStyleCnt="0"/>
      <dgm:spPr/>
    </dgm:pt>
    <dgm:pt modelId="{C8196951-5985-48D3-B034-2D9783DD9AEE}" type="pres">
      <dgm:prSet presAssocID="{1C25FBFB-FA7C-40B1-8DA7-4B00B7A79F62}" presName="hierChild5" presStyleCnt="0"/>
      <dgm:spPr/>
    </dgm:pt>
    <dgm:pt modelId="{B18CD16E-C7D7-472E-B6D5-7B6E43EB34DF}" type="pres">
      <dgm:prSet presAssocID="{2C2BB486-94ED-413F-83F4-66CE44F9A36E}" presName="Name48" presStyleLbl="parChTrans1D3" presStyleIdx="7" presStyleCnt="16"/>
      <dgm:spPr/>
    </dgm:pt>
    <dgm:pt modelId="{049FB890-EC03-46C9-A4BD-72AAEB2B7998}" type="pres">
      <dgm:prSet presAssocID="{C90F0A78-B730-43A4-A311-A88BF150CC59}" presName="hierRoot2" presStyleCnt="0">
        <dgm:presLayoutVars>
          <dgm:hierBranch val="init"/>
        </dgm:presLayoutVars>
      </dgm:prSet>
      <dgm:spPr/>
    </dgm:pt>
    <dgm:pt modelId="{BEA1F021-1D5A-4483-800D-ED5C05C2948D}" type="pres">
      <dgm:prSet presAssocID="{C90F0A78-B730-43A4-A311-A88BF150CC59}" presName="rootComposite" presStyleCnt="0"/>
      <dgm:spPr/>
    </dgm:pt>
    <dgm:pt modelId="{2ED1053C-31A1-4434-B3EA-F2DD94D2D75B}" type="pres">
      <dgm:prSet presAssocID="{C90F0A78-B730-43A4-A311-A88BF150CC59}" presName="rootText" presStyleLbl="node3" presStyleIdx="7" presStyleCnt="16">
        <dgm:presLayoutVars>
          <dgm:chPref val="3"/>
        </dgm:presLayoutVars>
      </dgm:prSet>
      <dgm:spPr/>
    </dgm:pt>
    <dgm:pt modelId="{833A14BB-4FA7-4E48-97D4-BBC65769EFC2}" type="pres">
      <dgm:prSet presAssocID="{C90F0A78-B730-43A4-A311-A88BF150CC59}" presName="rootConnector" presStyleLbl="node3" presStyleIdx="7" presStyleCnt="16"/>
      <dgm:spPr/>
    </dgm:pt>
    <dgm:pt modelId="{F5C2F9E8-8A09-48A4-8701-586263D67A27}" type="pres">
      <dgm:prSet presAssocID="{C90F0A78-B730-43A4-A311-A88BF150CC59}" presName="hierChild4" presStyleCnt="0"/>
      <dgm:spPr/>
    </dgm:pt>
    <dgm:pt modelId="{A3192A22-C1A7-4046-B658-0BBB8D81753E}" type="pres">
      <dgm:prSet presAssocID="{C90F0A78-B730-43A4-A311-A88BF150CC59}" presName="hierChild5" presStyleCnt="0"/>
      <dgm:spPr/>
    </dgm:pt>
    <dgm:pt modelId="{3F0AC51A-CB98-4895-8CC0-A7F1ADC52DBC}" type="pres">
      <dgm:prSet presAssocID="{12CC6191-9536-46F6-983F-BD329AFE0342}" presName="Name48" presStyleLbl="parChTrans1D3" presStyleIdx="8" presStyleCnt="16"/>
      <dgm:spPr/>
    </dgm:pt>
    <dgm:pt modelId="{4641FB98-3AA8-4C90-A9B1-EDFC0E086AEB}" type="pres">
      <dgm:prSet presAssocID="{D25110E4-2C0A-4E06-8009-5FAE9A8A5B82}" presName="hierRoot2" presStyleCnt="0">
        <dgm:presLayoutVars>
          <dgm:hierBranch val="init"/>
        </dgm:presLayoutVars>
      </dgm:prSet>
      <dgm:spPr/>
    </dgm:pt>
    <dgm:pt modelId="{084E466C-0F87-4D56-9403-58EAF24C460C}" type="pres">
      <dgm:prSet presAssocID="{D25110E4-2C0A-4E06-8009-5FAE9A8A5B82}" presName="rootComposite" presStyleCnt="0"/>
      <dgm:spPr/>
    </dgm:pt>
    <dgm:pt modelId="{698A3B76-376B-44FD-8899-0131D384494A}" type="pres">
      <dgm:prSet presAssocID="{D25110E4-2C0A-4E06-8009-5FAE9A8A5B82}" presName="rootText" presStyleLbl="node3" presStyleIdx="8" presStyleCnt="16">
        <dgm:presLayoutVars>
          <dgm:chPref val="3"/>
        </dgm:presLayoutVars>
      </dgm:prSet>
      <dgm:spPr/>
    </dgm:pt>
    <dgm:pt modelId="{6729D056-EDD2-47E4-B7C2-30CEE7C16C82}" type="pres">
      <dgm:prSet presAssocID="{D25110E4-2C0A-4E06-8009-5FAE9A8A5B82}" presName="rootConnector" presStyleLbl="node3" presStyleIdx="8" presStyleCnt="16"/>
      <dgm:spPr/>
    </dgm:pt>
    <dgm:pt modelId="{2F230C29-44FC-4984-85AA-D36FEB697CDD}" type="pres">
      <dgm:prSet presAssocID="{D25110E4-2C0A-4E06-8009-5FAE9A8A5B82}" presName="hierChild4" presStyleCnt="0"/>
      <dgm:spPr/>
    </dgm:pt>
    <dgm:pt modelId="{B4925BEE-1192-4820-B847-8CEBBB655DE9}" type="pres">
      <dgm:prSet presAssocID="{D25110E4-2C0A-4E06-8009-5FAE9A8A5B82}" presName="hierChild5" presStyleCnt="0"/>
      <dgm:spPr/>
    </dgm:pt>
    <dgm:pt modelId="{B548D823-B649-49FB-B8F1-0E28CDBB72B8}" type="pres">
      <dgm:prSet presAssocID="{64486657-1750-4D7E-AC79-19C69B00D2BF}" presName="Name48" presStyleLbl="parChTrans1D3" presStyleIdx="9" presStyleCnt="16"/>
      <dgm:spPr/>
    </dgm:pt>
    <dgm:pt modelId="{0E4F43EA-C3D2-48F4-BF5A-9F3AB720A2B5}" type="pres">
      <dgm:prSet presAssocID="{A29E0D8D-0C1C-4BC4-9F26-24D8E2EB3740}" presName="hierRoot2" presStyleCnt="0">
        <dgm:presLayoutVars>
          <dgm:hierBranch val="init"/>
        </dgm:presLayoutVars>
      </dgm:prSet>
      <dgm:spPr/>
    </dgm:pt>
    <dgm:pt modelId="{29EFA998-1B13-4D55-B7F7-E4775B959181}" type="pres">
      <dgm:prSet presAssocID="{A29E0D8D-0C1C-4BC4-9F26-24D8E2EB3740}" presName="rootComposite" presStyleCnt="0"/>
      <dgm:spPr/>
    </dgm:pt>
    <dgm:pt modelId="{01D677E2-8C13-47BC-87D3-E5E83BF89543}" type="pres">
      <dgm:prSet presAssocID="{A29E0D8D-0C1C-4BC4-9F26-24D8E2EB3740}" presName="rootText" presStyleLbl="node3" presStyleIdx="9" presStyleCnt="16">
        <dgm:presLayoutVars>
          <dgm:chPref val="3"/>
        </dgm:presLayoutVars>
      </dgm:prSet>
      <dgm:spPr/>
    </dgm:pt>
    <dgm:pt modelId="{44A77C24-43A6-48AF-AAFC-ED9927F3C78C}" type="pres">
      <dgm:prSet presAssocID="{A29E0D8D-0C1C-4BC4-9F26-24D8E2EB3740}" presName="rootConnector" presStyleLbl="node3" presStyleIdx="9" presStyleCnt="16"/>
      <dgm:spPr/>
    </dgm:pt>
    <dgm:pt modelId="{DE32C763-F5CF-416B-88A9-D1001C9564C4}" type="pres">
      <dgm:prSet presAssocID="{A29E0D8D-0C1C-4BC4-9F26-24D8E2EB3740}" presName="hierChild4" presStyleCnt="0"/>
      <dgm:spPr/>
    </dgm:pt>
    <dgm:pt modelId="{A7EF40B8-1663-4835-AB59-2523941EE937}" type="pres">
      <dgm:prSet presAssocID="{A29E0D8D-0C1C-4BC4-9F26-24D8E2EB3740}" presName="hierChild5" presStyleCnt="0"/>
      <dgm:spPr/>
    </dgm:pt>
    <dgm:pt modelId="{D6C22E2F-7576-438A-AA5F-B39B08F7181A}" type="pres">
      <dgm:prSet presAssocID="{A279FBF2-2F9E-4099-A6FA-0B8BE12A6E98}" presName="Name48" presStyleLbl="parChTrans1D3" presStyleIdx="10" presStyleCnt="16"/>
      <dgm:spPr/>
    </dgm:pt>
    <dgm:pt modelId="{B8DBCF3B-F68A-4667-B9AF-BBC249337BFF}" type="pres">
      <dgm:prSet presAssocID="{F1CD7742-8D6F-4185-A1C3-4E3A769998C8}" presName="hierRoot2" presStyleCnt="0">
        <dgm:presLayoutVars>
          <dgm:hierBranch val="init"/>
        </dgm:presLayoutVars>
      </dgm:prSet>
      <dgm:spPr/>
    </dgm:pt>
    <dgm:pt modelId="{AE29F122-AD39-492D-B937-1332AFBE922F}" type="pres">
      <dgm:prSet presAssocID="{F1CD7742-8D6F-4185-A1C3-4E3A769998C8}" presName="rootComposite" presStyleCnt="0"/>
      <dgm:spPr/>
    </dgm:pt>
    <dgm:pt modelId="{AD259E44-A025-4E29-A843-3C8225670A83}" type="pres">
      <dgm:prSet presAssocID="{F1CD7742-8D6F-4185-A1C3-4E3A769998C8}" presName="rootText" presStyleLbl="node3" presStyleIdx="10" presStyleCnt="16">
        <dgm:presLayoutVars>
          <dgm:chPref val="3"/>
        </dgm:presLayoutVars>
      </dgm:prSet>
      <dgm:spPr/>
    </dgm:pt>
    <dgm:pt modelId="{9A72AACC-E78F-47EA-AD33-7B8FD1DF66E9}" type="pres">
      <dgm:prSet presAssocID="{F1CD7742-8D6F-4185-A1C3-4E3A769998C8}" presName="rootConnector" presStyleLbl="node3" presStyleIdx="10" presStyleCnt="16"/>
      <dgm:spPr/>
    </dgm:pt>
    <dgm:pt modelId="{CCA92701-9F1F-406B-9417-D97BBF4AA5FE}" type="pres">
      <dgm:prSet presAssocID="{F1CD7742-8D6F-4185-A1C3-4E3A769998C8}" presName="hierChild4" presStyleCnt="0"/>
      <dgm:spPr/>
    </dgm:pt>
    <dgm:pt modelId="{9749E2B2-769C-488A-B964-C0EA0888FCF6}" type="pres">
      <dgm:prSet presAssocID="{F1CD7742-8D6F-4185-A1C3-4E3A769998C8}" presName="hierChild5" presStyleCnt="0"/>
      <dgm:spPr/>
    </dgm:pt>
    <dgm:pt modelId="{A77F9953-3840-4C59-BD41-99CA4326F2B4}" type="pres">
      <dgm:prSet presAssocID="{A39692E8-94F0-49C1-A135-DA5CD312B553}" presName="Name48" presStyleLbl="parChTrans1D3" presStyleIdx="11" presStyleCnt="16"/>
      <dgm:spPr/>
    </dgm:pt>
    <dgm:pt modelId="{1F1C9147-4761-46DC-990E-5F41CBAD5B89}" type="pres">
      <dgm:prSet presAssocID="{576A22E6-462F-4570-8BBC-41E61D9E594B}" presName="hierRoot2" presStyleCnt="0">
        <dgm:presLayoutVars>
          <dgm:hierBranch val="init"/>
        </dgm:presLayoutVars>
      </dgm:prSet>
      <dgm:spPr/>
    </dgm:pt>
    <dgm:pt modelId="{CA03F6F5-EC33-407E-AAD8-5290D21A9BCC}" type="pres">
      <dgm:prSet presAssocID="{576A22E6-462F-4570-8BBC-41E61D9E594B}" presName="rootComposite" presStyleCnt="0"/>
      <dgm:spPr/>
    </dgm:pt>
    <dgm:pt modelId="{47F3AABF-8E5D-4060-8E0A-7AD6CCEBF3E3}" type="pres">
      <dgm:prSet presAssocID="{576A22E6-462F-4570-8BBC-41E61D9E594B}" presName="rootText" presStyleLbl="node3" presStyleIdx="11" presStyleCnt="16">
        <dgm:presLayoutVars>
          <dgm:chPref val="3"/>
        </dgm:presLayoutVars>
      </dgm:prSet>
      <dgm:spPr/>
    </dgm:pt>
    <dgm:pt modelId="{FAC4B933-02D9-43E2-9DF7-89C3FDCF402D}" type="pres">
      <dgm:prSet presAssocID="{576A22E6-462F-4570-8BBC-41E61D9E594B}" presName="rootConnector" presStyleLbl="node3" presStyleIdx="11" presStyleCnt="16"/>
      <dgm:spPr/>
    </dgm:pt>
    <dgm:pt modelId="{25C04C03-C5DD-4584-9BE3-9390863D22B5}" type="pres">
      <dgm:prSet presAssocID="{576A22E6-462F-4570-8BBC-41E61D9E594B}" presName="hierChild4" presStyleCnt="0"/>
      <dgm:spPr/>
    </dgm:pt>
    <dgm:pt modelId="{A38F342E-5C51-4F76-A210-D182EE59BA01}" type="pres">
      <dgm:prSet presAssocID="{576A22E6-462F-4570-8BBC-41E61D9E594B}" presName="hierChild5" presStyleCnt="0"/>
      <dgm:spPr/>
    </dgm:pt>
    <dgm:pt modelId="{EA7B438D-0301-40E2-8F84-83AFD8DA0F6E}" type="pres">
      <dgm:prSet presAssocID="{E2FE11FA-14E1-46E9-B923-21DFF1EA86AB}" presName="hierChild5" presStyleCnt="0"/>
      <dgm:spPr/>
    </dgm:pt>
    <dgm:pt modelId="{287FCF6F-35F4-4585-BDC8-A00A0A6DF3A9}" type="pres">
      <dgm:prSet presAssocID="{75930A9E-B0C3-4F91-A427-B44A860B54FC}" presName="Name37" presStyleLbl="parChTrans1D2" presStyleIdx="1" presStyleCnt="2"/>
      <dgm:spPr/>
    </dgm:pt>
    <dgm:pt modelId="{1BE73377-1F73-4DAC-B5AF-253672082143}" type="pres">
      <dgm:prSet presAssocID="{6E80F6EA-0F46-4794-8BD4-FA68F9C36ED5}" presName="hierRoot2" presStyleCnt="0">
        <dgm:presLayoutVars>
          <dgm:hierBranch val="init"/>
        </dgm:presLayoutVars>
      </dgm:prSet>
      <dgm:spPr/>
    </dgm:pt>
    <dgm:pt modelId="{429E906D-FC66-4294-9A60-3A81B129AE3D}" type="pres">
      <dgm:prSet presAssocID="{6E80F6EA-0F46-4794-8BD4-FA68F9C36ED5}" presName="rootComposite" presStyleCnt="0"/>
      <dgm:spPr/>
    </dgm:pt>
    <dgm:pt modelId="{16E6F1BC-4115-4873-B422-96D756BD7018}" type="pres">
      <dgm:prSet presAssocID="{6E80F6EA-0F46-4794-8BD4-FA68F9C36ED5}" presName="rootText" presStyleLbl="node2" presStyleIdx="1" presStyleCnt="2">
        <dgm:presLayoutVars>
          <dgm:chPref val="3"/>
        </dgm:presLayoutVars>
      </dgm:prSet>
      <dgm:spPr/>
    </dgm:pt>
    <dgm:pt modelId="{8E0C0BA8-3A29-4769-92C8-09BC1E7B5F2B}" type="pres">
      <dgm:prSet presAssocID="{6E80F6EA-0F46-4794-8BD4-FA68F9C36ED5}" presName="rootConnector" presStyleLbl="node2" presStyleIdx="1" presStyleCnt="2"/>
      <dgm:spPr/>
    </dgm:pt>
    <dgm:pt modelId="{91BE49CF-1C72-4929-A1C2-F2A8A069F71A}" type="pres">
      <dgm:prSet presAssocID="{6E80F6EA-0F46-4794-8BD4-FA68F9C36ED5}" presName="hierChild4" presStyleCnt="0"/>
      <dgm:spPr/>
    </dgm:pt>
    <dgm:pt modelId="{C78A7CC0-7D75-4793-99E4-E19F82B73CBF}" type="pres">
      <dgm:prSet presAssocID="{CA9056A6-476B-4DCA-A0CB-95060D67471A}" presName="Name37" presStyleLbl="parChTrans1D3" presStyleIdx="12" presStyleCnt="16"/>
      <dgm:spPr/>
    </dgm:pt>
    <dgm:pt modelId="{694A8DB1-5CFA-455F-900F-CBB105669943}" type="pres">
      <dgm:prSet presAssocID="{A5597DFB-342C-4BA3-AA55-E1BCFF7A6002}" presName="hierRoot2" presStyleCnt="0">
        <dgm:presLayoutVars>
          <dgm:hierBranch val="init"/>
        </dgm:presLayoutVars>
      </dgm:prSet>
      <dgm:spPr/>
    </dgm:pt>
    <dgm:pt modelId="{EED5C7F0-C975-44E5-BC69-72230E03FCB2}" type="pres">
      <dgm:prSet presAssocID="{A5597DFB-342C-4BA3-AA55-E1BCFF7A6002}" presName="rootComposite" presStyleCnt="0"/>
      <dgm:spPr/>
    </dgm:pt>
    <dgm:pt modelId="{C620E0C1-3C70-439F-9C2F-9A92E518174C}" type="pres">
      <dgm:prSet presAssocID="{A5597DFB-342C-4BA3-AA55-E1BCFF7A6002}" presName="rootText" presStyleLbl="node3" presStyleIdx="12" presStyleCnt="16">
        <dgm:presLayoutVars>
          <dgm:chPref val="3"/>
        </dgm:presLayoutVars>
      </dgm:prSet>
      <dgm:spPr/>
    </dgm:pt>
    <dgm:pt modelId="{CBE8F882-75C5-4EE6-A332-621B5345D46E}" type="pres">
      <dgm:prSet presAssocID="{A5597DFB-342C-4BA3-AA55-E1BCFF7A6002}" presName="rootConnector" presStyleLbl="node3" presStyleIdx="12" presStyleCnt="16"/>
      <dgm:spPr/>
    </dgm:pt>
    <dgm:pt modelId="{0D595C36-5C59-4CC3-ACE7-D579FAD0E744}" type="pres">
      <dgm:prSet presAssocID="{A5597DFB-342C-4BA3-AA55-E1BCFF7A6002}" presName="hierChild4" presStyleCnt="0"/>
      <dgm:spPr/>
    </dgm:pt>
    <dgm:pt modelId="{F88FBF31-0F5F-48F1-95BD-2371226AEF88}" type="pres">
      <dgm:prSet presAssocID="{BDABC9F4-92D6-41CF-A71C-796665B2A835}" presName="Name37" presStyleLbl="parChTrans1D4" presStyleIdx="0" presStyleCnt="16"/>
      <dgm:spPr/>
    </dgm:pt>
    <dgm:pt modelId="{ED95CEB3-03A1-46F3-A756-D5B4734C220B}" type="pres">
      <dgm:prSet presAssocID="{5C40CE56-4E7F-4EB4-98A6-4E882C25145C}" presName="hierRoot2" presStyleCnt="0">
        <dgm:presLayoutVars>
          <dgm:hierBranch val="init"/>
        </dgm:presLayoutVars>
      </dgm:prSet>
      <dgm:spPr/>
    </dgm:pt>
    <dgm:pt modelId="{F8DD3916-D26D-40EB-ABA8-0243B58BBE8A}" type="pres">
      <dgm:prSet presAssocID="{5C40CE56-4E7F-4EB4-98A6-4E882C25145C}" presName="rootComposite" presStyleCnt="0"/>
      <dgm:spPr/>
    </dgm:pt>
    <dgm:pt modelId="{24772B0D-DE0B-497D-8D4E-4A98FA262E1A}" type="pres">
      <dgm:prSet presAssocID="{5C40CE56-4E7F-4EB4-98A6-4E882C25145C}" presName="rootText" presStyleLbl="node4" presStyleIdx="0" presStyleCnt="16">
        <dgm:presLayoutVars>
          <dgm:chPref val="3"/>
        </dgm:presLayoutVars>
      </dgm:prSet>
      <dgm:spPr/>
    </dgm:pt>
    <dgm:pt modelId="{5C178901-9B53-497C-8287-BF41F055AC74}" type="pres">
      <dgm:prSet presAssocID="{5C40CE56-4E7F-4EB4-98A6-4E882C25145C}" presName="rootConnector" presStyleLbl="node4" presStyleIdx="0" presStyleCnt="16"/>
      <dgm:spPr/>
    </dgm:pt>
    <dgm:pt modelId="{F35F8ECD-4CC0-4055-BBEC-60FC2CA12CD9}" type="pres">
      <dgm:prSet presAssocID="{5C40CE56-4E7F-4EB4-98A6-4E882C25145C}" presName="hierChild4" presStyleCnt="0"/>
      <dgm:spPr/>
    </dgm:pt>
    <dgm:pt modelId="{CAAFF0C6-F91E-4290-824B-9F4A9A65B405}" type="pres">
      <dgm:prSet presAssocID="{5C40CE56-4E7F-4EB4-98A6-4E882C25145C}" presName="hierChild5" presStyleCnt="0"/>
      <dgm:spPr/>
    </dgm:pt>
    <dgm:pt modelId="{B5CD7E2E-D395-49AD-8D6B-128DB23EBB88}" type="pres">
      <dgm:prSet presAssocID="{A5597DFB-342C-4BA3-AA55-E1BCFF7A6002}" presName="hierChild5" presStyleCnt="0"/>
      <dgm:spPr/>
    </dgm:pt>
    <dgm:pt modelId="{5C6D3D70-0313-400C-954F-4DC4FCD0285C}" type="pres">
      <dgm:prSet presAssocID="{412BB2D4-192E-43D9-976D-F525FEDA3ACF}" presName="Name37" presStyleLbl="parChTrans1D3" presStyleIdx="13" presStyleCnt="16"/>
      <dgm:spPr/>
    </dgm:pt>
    <dgm:pt modelId="{93A083FA-CD9B-4322-9936-785AF5B25853}" type="pres">
      <dgm:prSet presAssocID="{3322635D-2498-4BE8-AA2B-950AE9D877E9}" presName="hierRoot2" presStyleCnt="0">
        <dgm:presLayoutVars>
          <dgm:hierBranch val="hang"/>
        </dgm:presLayoutVars>
      </dgm:prSet>
      <dgm:spPr/>
    </dgm:pt>
    <dgm:pt modelId="{3297211B-4B05-4A3F-A7D7-44CEDCCC5B4A}" type="pres">
      <dgm:prSet presAssocID="{3322635D-2498-4BE8-AA2B-950AE9D877E9}" presName="rootComposite" presStyleCnt="0"/>
      <dgm:spPr/>
    </dgm:pt>
    <dgm:pt modelId="{BA273132-5ED8-4B0D-86E7-04BBCE0138BE}" type="pres">
      <dgm:prSet presAssocID="{3322635D-2498-4BE8-AA2B-950AE9D877E9}" presName="rootText" presStyleLbl="node3" presStyleIdx="13" presStyleCnt="16">
        <dgm:presLayoutVars>
          <dgm:chPref val="3"/>
        </dgm:presLayoutVars>
      </dgm:prSet>
      <dgm:spPr/>
    </dgm:pt>
    <dgm:pt modelId="{5B62D8B9-78F4-488C-979F-5CE374F5E5EF}" type="pres">
      <dgm:prSet presAssocID="{3322635D-2498-4BE8-AA2B-950AE9D877E9}" presName="rootConnector" presStyleLbl="node3" presStyleIdx="13" presStyleCnt="16"/>
      <dgm:spPr/>
    </dgm:pt>
    <dgm:pt modelId="{95B6EC01-2F3F-407C-92DD-95CFF0A2B2A0}" type="pres">
      <dgm:prSet presAssocID="{3322635D-2498-4BE8-AA2B-950AE9D877E9}" presName="hierChild4" presStyleCnt="0"/>
      <dgm:spPr/>
    </dgm:pt>
    <dgm:pt modelId="{727F2DB3-94B2-4627-9D98-4FECF041411C}" type="pres">
      <dgm:prSet presAssocID="{356BE054-5ECE-4E69-A7A7-8C05D78E0B08}" presName="Name48" presStyleLbl="parChTrans1D4" presStyleIdx="1" presStyleCnt="16"/>
      <dgm:spPr/>
    </dgm:pt>
    <dgm:pt modelId="{EEA79BE8-64FD-4BDE-A4E0-E55A28A94B68}" type="pres">
      <dgm:prSet presAssocID="{6D2A0757-51EB-4546-A49A-A3E7926ACAB2}" presName="hierRoot2" presStyleCnt="0">
        <dgm:presLayoutVars>
          <dgm:hierBranch val="init"/>
        </dgm:presLayoutVars>
      </dgm:prSet>
      <dgm:spPr/>
    </dgm:pt>
    <dgm:pt modelId="{C791EFE4-CF5C-4BAD-B9A0-AFC9FD2C5D0B}" type="pres">
      <dgm:prSet presAssocID="{6D2A0757-51EB-4546-A49A-A3E7926ACAB2}" presName="rootComposite" presStyleCnt="0"/>
      <dgm:spPr/>
    </dgm:pt>
    <dgm:pt modelId="{5A323CA1-D568-4556-B6EC-963D983A88CE}" type="pres">
      <dgm:prSet presAssocID="{6D2A0757-51EB-4546-A49A-A3E7926ACAB2}" presName="rootText" presStyleLbl="node4" presStyleIdx="1" presStyleCnt="16">
        <dgm:presLayoutVars>
          <dgm:chPref val="3"/>
        </dgm:presLayoutVars>
      </dgm:prSet>
      <dgm:spPr/>
    </dgm:pt>
    <dgm:pt modelId="{79EDBF7A-C15E-47FC-B77E-8861BE799DE1}" type="pres">
      <dgm:prSet presAssocID="{6D2A0757-51EB-4546-A49A-A3E7926ACAB2}" presName="rootConnector" presStyleLbl="node4" presStyleIdx="1" presStyleCnt="16"/>
      <dgm:spPr/>
    </dgm:pt>
    <dgm:pt modelId="{F257A805-E323-4396-8B30-CAE9550B889E}" type="pres">
      <dgm:prSet presAssocID="{6D2A0757-51EB-4546-A49A-A3E7926ACAB2}" presName="hierChild4" presStyleCnt="0"/>
      <dgm:spPr/>
    </dgm:pt>
    <dgm:pt modelId="{FD3FE806-E33D-4780-AA3B-3E07229D2C84}" type="pres">
      <dgm:prSet presAssocID="{6D2A0757-51EB-4546-A49A-A3E7926ACAB2}" presName="hierChild5" presStyleCnt="0"/>
      <dgm:spPr/>
    </dgm:pt>
    <dgm:pt modelId="{E175381E-49D8-483F-9605-7A95C6C710AB}" type="pres">
      <dgm:prSet presAssocID="{DAFBFEA1-D85C-444F-A459-DA5DC5E963EC}" presName="Name48" presStyleLbl="parChTrans1D4" presStyleIdx="2" presStyleCnt="16"/>
      <dgm:spPr/>
    </dgm:pt>
    <dgm:pt modelId="{A447B8EE-D598-4BAF-9771-50FC5D19533C}" type="pres">
      <dgm:prSet presAssocID="{D658CE9D-6F27-4C8F-BFA9-D075F7F98512}" presName="hierRoot2" presStyleCnt="0">
        <dgm:presLayoutVars>
          <dgm:hierBranch val="init"/>
        </dgm:presLayoutVars>
      </dgm:prSet>
      <dgm:spPr/>
    </dgm:pt>
    <dgm:pt modelId="{F2D6B3A9-41A3-41DD-B938-9F0330141F67}" type="pres">
      <dgm:prSet presAssocID="{D658CE9D-6F27-4C8F-BFA9-D075F7F98512}" presName="rootComposite" presStyleCnt="0"/>
      <dgm:spPr/>
    </dgm:pt>
    <dgm:pt modelId="{601611BE-2E30-4AF5-AF9E-54A2677FA5DE}" type="pres">
      <dgm:prSet presAssocID="{D658CE9D-6F27-4C8F-BFA9-D075F7F98512}" presName="rootText" presStyleLbl="node4" presStyleIdx="2" presStyleCnt="16">
        <dgm:presLayoutVars>
          <dgm:chPref val="3"/>
        </dgm:presLayoutVars>
      </dgm:prSet>
      <dgm:spPr/>
    </dgm:pt>
    <dgm:pt modelId="{DBF22798-9053-419C-A19D-5409905B842E}" type="pres">
      <dgm:prSet presAssocID="{D658CE9D-6F27-4C8F-BFA9-D075F7F98512}" presName="rootConnector" presStyleLbl="node4" presStyleIdx="2" presStyleCnt="16"/>
      <dgm:spPr/>
    </dgm:pt>
    <dgm:pt modelId="{954FFFA2-854D-4AAD-ADDE-E36EBDD24D45}" type="pres">
      <dgm:prSet presAssocID="{D658CE9D-6F27-4C8F-BFA9-D075F7F98512}" presName="hierChild4" presStyleCnt="0"/>
      <dgm:spPr/>
    </dgm:pt>
    <dgm:pt modelId="{68FF7501-EC8C-4943-9227-1472DA739D48}" type="pres">
      <dgm:prSet presAssocID="{D658CE9D-6F27-4C8F-BFA9-D075F7F98512}" presName="hierChild5" presStyleCnt="0"/>
      <dgm:spPr/>
    </dgm:pt>
    <dgm:pt modelId="{4F83A8DB-1EBF-4AFE-A8F6-E5A535F937E0}" type="pres">
      <dgm:prSet presAssocID="{2911326D-B7DD-469C-B06F-FB8B38747ACB}" presName="Name48" presStyleLbl="parChTrans1D4" presStyleIdx="3" presStyleCnt="16"/>
      <dgm:spPr/>
    </dgm:pt>
    <dgm:pt modelId="{17F8405B-9728-4545-8733-F3771E87B016}" type="pres">
      <dgm:prSet presAssocID="{EEDA2D37-6AF6-443B-8951-EAC488402EC6}" presName="hierRoot2" presStyleCnt="0">
        <dgm:presLayoutVars>
          <dgm:hierBranch val="init"/>
        </dgm:presLayoutVars>
      </dgm:prSet>
      <dgm:spPr/>
    </dgm:pt>
    <dgm:pt modelId="{74CE9D17-C085-495A-9105-50993F2073B8}" type="pres">
      <dgm:prSet presAssocID="{EEDA2D37-6AF6-443B-8951-EAC488402EC6}" presName="rootComposite" presStyleCnt="0"/>
      <dgm:spPr/>
    </dgm:pt>
    <dgm:pt modelId="{AE63FE62-5BC9-4946-96F5-657B20E3AE47}" type="pres">
      <dgm:prSet presAssocID="{EEDA2D37-6AF6-443B-8951-EAC488402EC6}" presName="rootText" presStyleLbl="node4" presStyleIdx="3" presStyleCnt="16">
        <dgm:presLayoutVars>
          <dgm:chPref val="3"/>
        </dgm:presLayoutVars>
      </dgm:prSet>
      <dgm:spPr/>
    </dgm:pt>
    <dgm:pt modelId="{524A5D88-10BF-4076-A1F6-6ED719F8831B}" type="pres">
      <dgm:prSet presAssocID="{EEDA2D37-6AF6-443B-8951-EAC488402EC6}" presName="rootConnector" presStyleLbl="node4" presStyleIdx="3" presStyleCnt="16"/>
      <dgm:spPr/>
    </dgm:pt>
    <dgm:pt modelId="{64231E14-2482-4D15-9586-D7A1799E5FF0}" type="pres">
      <dgm:prSet presAssocID="{EEDA2D37-6AF6-443B-8951-EAC488402EC6}" presName="hierChild4" presStyleCnt="0"/>
      <dgm:spPr/>
    </dgm:pt>
    <dgm:pt modelId="{13AA0B0A-0F45-4731-A0A2-3F933F4CAD50}" type="pres">
      <dgm:prSet presAssocID="{EEDA2D37-6AF6-443B-8951-EAC488402EC6}" presName="hierChild5" presStyleCnt="0"/>
      <dgm:spPr/>
    </dgm:pt>
    <dgm:pt modelId="{05766FE0-6600-45FF-9724-FBE0C770A265}" type="pres">
      <dgm:prSet presAssocID="{F03CF8CF-4159-4E6B-95D8-CEEB3E4B8BB7}" presName="Name48" presStyleLbl="parChTrans1D4" presStyleIdx="4" presStyleCnt="16"/>
      <dgm:spPr/>
    </dgm:pt>
    <dgm:pt modelId="{8F3C77B3-E336-4315-800A-8EF7BE260ECB}" type="pres">
      <dgm:prSet presAssocID="{8579D79D-691B-43C6-8819-21F763D91F5B}" presName="hierRoot2" presStyleCnt="0">
        <dgm:presLayoutVars>
          <dgm:hierBranch val="init"/>
        </dgm:presLayoutVars>
      </dgm:prSet>
      <dgm:spPr/>
    </dgm:pt>
    <dgm:pt modelId="{884BA9EC-D61C-42DB-B51D-4FBE599A3082}" type="pres">
      <dgm:prSet presAssocID="{8579D79D-691B-43C6-8819-21F763D91F5B}" presName="rootComposite" presStyleCnt="0"/>
      <dgm:spPr/>
    </dgm:pt>
    <dgm:pt modelId="{EDFBBFF1-E92E-47E9-830B-0553F20F00DC}" type="pres">
      <dgm:prSet presAssocID="{8579D79D-691B-43C6-8819-21F763D91F5B}" presName="rootText" presStyleLbl="node4" presStyleIdx="4" presStyleCnt="16">
        <dgm:presLayoutVars>
          <dgm:chPref val="3"/>
        </dgm:presLayoutVars>
      </dgm:prSet>
      <dgm:spPr/>
    </dgm:pt>
    <dgm:pt modelId="{339A9964-B6F9-4839-8390-97C1F1B4E7AE}" type="pres">
      <dgm:prSet presAssocID="{8579D79D-691B-43C6-8819-21F763D91F5B}" presName="rootConnector" presStyleLbl="node4" presStyleIdx="4" presStyleCnt="16"/>
      <dgm:spPr/>
    </dgm:pt>
    <dgm:pt modelId="{EFF78056-0AA8-474F-A282-C9DA483BA75E}" type="pres">
      <dgm:prSet presAssocID="{8579D79D-691B-43C6-8819-21F763D91F5B}" presName="hierChild4" presStyleCnt="0"/>
      <dgm:spPr/>
    </dgm:pt>
    <dgm:pt modelId="{450C056F-2236-42ED-9BA9-D745A4F15A65}" type="pres">
      <dgm:prSet presAssocID="{8579D79D-691B-43C6-8819-21F763D91F5B}" presName="hierChild5" presStyleCnt="0"/>
      <dgm:spPr/>
    </dgm:pt>
    <dgm:pt modelId="{37A873A7-1BF4-4C6B-97C7-563834B031CE}" type="pres">
      <dgm:prSet presAssocID="{EC35B529-0CA8-4577-AF85-3F5F9067DD15}" presName="Name48" presStyleLbl="parChTrans1D4" presStyleIdx="5" presStyleCnt="16"/>
      <dgm:spPr/>
    </dgm:pt>
    <dgm:pt modelId="{D2634807-E432-48E0-B556-102058A16CA9}" type="pres">
      <dgm:prSet presAssocID="{205BB1EF-67F0-424B-842B-D1ED84DDA9AE}" presName="hierRoot2" presStyleCnt="0">
        <dgm:presLayoutVars>
          <dgm:hierBranch val="init"/>
        </dgm:presLayoutVars>
      </dgm:prSet>
      <dgm:spPr/>
    </dgm:pt>
    <dgm:pt modelId="{2AF86D51-8DFB-49AA-9DA7-EF43FD3E656F}" type="pres">
      <dgm:prSet presAssocID="{205BB1EF-67F0-424B-842B-D1ED84DDA9AE}" presName="rootComposite" presStyleCnt="0"/>
      <dgm:spPr/>
    </dgm:pt>
    <dgm:pt modelId="{8985C38A-0F59-402F-A798-FEAF7DAB693B}" type="pres">
      <dgm:prSet presAssocID="{205BB1EF-67F0-424B-842B-D1ED84DDA9AE}" presName="rootText" presStyleLbl="node4" presStyleIdx="5" presStyleCnt="16">
        <dgm:presLayoutVars>
          <dgm:chPref val="3"/>
        </dgm:presLayoutVars>
      </dgm:prSet>
      <dgm:spPr/>
    </dgm:pt>
    <dgm:pt modelId="{8E38336F-3337-491A-8CCC-7FEC2C64B879}" type="pres">
      <dgm:prSet presAssocID="{205BB1EF-67F0-424B-842B-D1ED84DDA9AE}" presName="rootConnector" presStyleLbl="node4" presStyleIdx="5" presStyleCnt="16"/>
      <dgm:spPr/>
    </dgm:pt>
    <dgm:pt modelId="{5CE070FA-077A-4A63-AF7A-4E61D47802D1}" type="pres">
      <dgm:prSet presAssocID="{205BB1EF-67F0-424B-842B-D1ED84DDA9AE}" presName="hierChild4" presStyleCnt="0"/>
      <dgm:spPr/>
    </dgm:pt>
    <dgm:pt modelId="{9B327DD9-BE78-48AB-A639-7216C044ADAB}" type="pres">
      <dgm:prSet presAssocID="{205BB1EF-67F0-424B-842B-D1ED84DDA9AE}" presName="hierChild5" presStyleCnt="0"/>
      <dgm:spPr/>
    </dgm:pt>
    <dgm:pt modelId="{BB137FAC-231E-46F5-9B96-19BE3E4D85D4}" type="pres">
      <dgm:prSet presAssocID="{E5E230BB-CB99-4791-B938-53655F98779A}" presName="Name48" presStyleLbl="parChTrans1D4" presStyleIdx="6" presStyleCnt="16"/>
      <dgm:spPr/>
    </dgm:pt>
    <dgm:pt modelId="{F86733C4-EDD4-42D2-9858-E3AADBAF0047}" type="pres">
      <dgm:prSet presAssocID="{3E986AA0-C82F-4D11-B575-C3846B16C778}" presName="hierRoot2" presStyleCnt="0">
        <dgm:presLayoutVars>
          <dgm:hierBranch val="init"/>
        </dgm:presLayoutVars>
      </dgm:prSet>
      <dgm:spPr/>
    </dgm:pt>
    <dgm:pt modelId="{ED695F8F-D8F5-4F56-8BAD-640C6EC2F451}" type="pres">
      <dgm:prSet presAssocID="{3E986AA0-C82F-4D11-B575-C3846B16C778}" presName="rootComposite" presStyleCnt="0"/>
      <dgm:spPr/>
    </dgm:pt>
    <dgm:pt modelId="{98E50762-6417-4537-A6AB-B33637A158FA}" type="pres">
      <dgm:prSet presAssocID="{3E986AA0-C82F-4D11-B575-C3846B16C778}" presName="rootText" presStyleLbl="node4" presStyleIdx="6" presStyleCnt="16">
        <dgm:presLayoutVars>
          <dgm:chPref val="3"/>
        </dgm:presLayoutVars>
      </dgm:prSet>
      <dgm:spPr/>
    </dgm:pt>
    <dgm:pt modelId="{ECBF6A35-5CA0-4D18-B994-8FD02BC2670F}" type="pres">
      <dgm:prSet presAssocID="{3E986AA0-C82F-4D11-B575-C3846B16C778}" presName="rootConnector" presStyleLbl="node4" presStyleIdx="6" presStyleCnt="16"/>
      <dgm:spPr/>
    </dgm:pt>
    <dgm:pt modelId="{3254F2A0-EA5F-4C8F-A6AA-C160FDAB4B3D}" type="pres">
      <dgm:prSet presAssocID="{3E986AA0-C82F-4D11-B575-C3846B16C778}" presName="hierChild4" presStyleCnt="0"/>
      <dgm:spPr/>
    </dgm:pt>
    <dgm:pt modelId="{E8EED4D6-3433-481D-BFF5-1E4A5A2B8066}" type="pres">
      <dgm:prSet presAssocID="{3E986AA0-C82F-4D11-B575-C3846B16C778}" presName="hierChild5" presStyleCnt="0"/>
      <dgm:spPr/>
    </dgm:pt>
    <dgm:pt modelId="{21F2FEF9-74DB-4E63-B7FC-6029BA4A7BFF}" type="pres">
      <dgm:prSet presAssocID="{24DBC473-432E-455A-801D-1A25B1D7839F}" presName="Name48" presStyleLbl="parChTrans1D4" presStyleIdx="7" presStyleCnt="16"/>
      <dgm:spPr/>
    </dgm:pt>
    <dgm:pt modelId="{00CC963A-1F19-442A-915E-D4ACBED637C7}" type="pres">
      <dgm:prSet presAssocID="{37091E43-877B-42D5-9628-FA2CB92561A9}" presName="hierRoot2" presStyleCnt="0">
        <dgm:presLayoutVars>
          <dgm:hierBranch val="init"/>
        </dgm:presLayoutVars>
      </dgm:prSet>
      <dgm:spPr/>
    </dgm:pt>
    <dgm:pt modelId="{56A4D021-A68C-45A3-9D93-1775072B354B}" type="pres">
      <dgm:prSet presAssocID="{37091E43-877B-42D5-9628-FA2CB92561A9}" presName="rootComposite" presStyleCnt="0"/>
      <dgm:spPr/>
    </dgm:pt>
    <dgm:pt modelId="{3C11128F-E621-419E-AE01-ECA79063C361}" type="pres">
      <dgm:prSet presAssocID="{37091E43-877B-42D5-9628-FA2CB92561A9}" presName="rootText" presStyleLbl="node4" presStyleIdx="7" presStyleCnt="16">
        <dgm:presLayoutVars>
          <dgm:chPref val="3"/>
        </dgm:presLayoutVars>
      </dgm:prSet>
      <dgm:spPr/>
    </dgm:pt>
    <dgm:pt modelId="{FA6173EA-4F66-415B-B413-D9AB6666EEF6}" type="pres">
      <dgm:prSet presAssocID="{37091E43-877B-42D5-9628-FA2CB92561A9}" presName="rootConnector" presStyleLbl="node4" presStyleIdx="7" presStyleCnt="16"/>
      <dgm:spPr/>
    </dgm:pt>
    <dgm:pt modelId="{5A830FBE-3B5B-4F51-9E90-B45937AD93C3}" type="pres">
      <dgm:prSet presAssocID="{37091E43-877B-42D5-9628-FA2CB92561A9}" presName="hierChild4" presStyleCnt="0"/>
      <dgm:spPr/>
    </dgm:pt>
    <dgm:pt modelId="{9ECEBB7F-A8AE-43D3-96B4-C4BE949544CC}" type="pres">
      <dgm:prSet presAssocID="{37091E43-877B-42D5-9628-FA2CB92561A9}" presName="hierChild5" presStyleCnt="0"/>
      <dgm:spPr/>
    </dgm:pt>
    <dgm:pt modelId="{E12D341C-ABF6-43A0-B9C4-6A2219F997E6}" type="pres">
      <dgm:prSet presAssocID="{3322635D-2498-4BE8-AA2B-950AE9D877E9}" presName="hierChild5" presStyleCnt="0"/>
      <dgm:spPr/>
    </dgm:pt>
    <dgm:pt modelId="{2FCF2A56-E6E0-4A11-921B-D9CDC119F2A5}" type="pres">
      <dgm:prSet presAssocID="{6B6C3FA4-58DF-4DEC-9EA7-C7B1A52661B3}" presName="Name37" presStyleLbl="parChTrans1D3" presStyleIdx="14" presStyleCnt="16"/>
      <dgm:spPr/>
    </dgm:pt>
    <dgm:pt modelId="{976C4943-0E4D-4BFF-9412-95173F74A358}" type="pres">
      <dgm:prSet presAssocID="{7B40EEDC-6D15-45C3-8A7B-760ABB6A429E}" presName="hierRoot2" presStyleCnt="0">
        <dgm:presLayoutVars>
          <dgm:hierBranch val="init"/>
        </dgm:presLayoutVars>
      </dgm:prSet>
      <dgm:spPr/>
    </dgm:pt>
    <dgm:pt modelId="{3EC8CC48-9C8A-4391-9B4C-2387500F3C4C}" type="pres">
      <dgm:prSet presAssocID="{7B40EEDC-6D15-45C3-8A7B-760ABB6A429E}" presName="rootComposite" presStyleCnt="0"/>
      <dgm:spPr/>
    </dgm:pt>
    <dgm:pt modelId="{5CDC9875-2016-41A7-B876-ECE9DF4A78C6}" type="pres">
      <dgm:prSet presAssocID="{7B40EEDC-6D15-45C3-8A7B-760ABB6A429E}" presName="rootText" presStyleLbl="node3" presStyleIdx="14" presStyleCnt="16">
        <dgm:presLayoutVars>
          <dgm:chPref val="3"/>
        </dgm:presLayoutVars>
      </dgm:prSet>
      <dgm:spPr/>
    </dgm:pt>
    <dgm:pt modelId="{376BC7DB-41AE-4A2E-AD85-75E7B385D9F2}" type="pres">
      <dgm:prSet presAssocID="{7B40EEDC-6D15-45C3-8A7B-760ABB6A429E}" presName="rootConnector" presStyleLbl="node3" presStyleIdx="14" presStyleCnt="16"/>
      <dgm:spPr/>
    </dgm:pt>
    <dgm:pt modelId="{50573019-A5E3-42C9-A4AC-76877745E768}" type="pres">
      <dgm:prSet presAssocID="{7B40EEDC-6D15-45C3-8A7B-760ABB6A429E}" presName="hierChild4" presStyleCnt="0"/>
      <dgm:spPr/>
    </dgm:pt>
    <dgm:pt modelId="{3F48ED85-BCEB-4973-8EA9-96EF205974D1}" type="pres">
      <dgm:prSet presAssocID="{FC6EA7A8-CC02-4EB0-9B91-41F3F831813E}" presName="Name37" presStyleLbl="parChTrans1D4" presStyleIdx="8" presStyleCnt="16"/>
      <dgm:spPr/>
    </dgm:pt>
    <dgm:pt modelId="{EEC76D58-DE00-42A7-9984-29810F9CD3E6}" type="pres">
      <dgm:prSet presAssocID="{A62C72BB-2057-4E2F-9D22-B0ED61827B77}" presName="hierRoot2" presStyleCnt="0">
        <dgm:presLayoutVars>
          <dgm:hierBranch val="init"/>
        </dgm:presLayoutVars>
      </dgm:prSet>
      <dgm:spPr/>
    </dgm:pt>
    <dgm:pt modelId="{D492DDAE-E11A-4FF5-9818-42CCBEC1079B}" type="pres">
      <dgm:prSet presAssocID="{A62C72BB-2057-4E2F-9D22-B0ED61827B77}" presName="rootComposite" presStyleCnt="0"/>
      <dgm:spPr/>
    </dgm:pt>
    <dgm:pt modelId="{03F169C5-C809-45E6-A6A9-BE1D227ED395}" type="pres">
      <dgm:prSet presAssocID="{A62C72BB-2057-4E2F-9D22-B0ED61827B77}" presName="rootText" presStyleLbl="node4" presStyleIdx="8" presStyleCnt="16">
        <dgm:presLayoutVars>
          <dgm:chPref val="3"/>
        </dgm:presLayoutVars>
      </dgm:prSet>
      <dgm:spPr/>
    </dgm:pt>
    <dgm:pt modelId="{92B77EF5-0335-4192-BB8A-F79EE8C8F456}" type="pres">
      <dgm:prSet presAssocID="{A62C72BB-2057-4E2F-9D22-B0ED61827B77}" presName="rootConnector" presStyleLbl="node4" presStyleIdx="8" presStyleCnt="16"/>
      <dgm:spPr/>
    </dgm:pt>
    <dgm:pt modelId="{0EEACF22-15EB-4C83-9E25-1BECFFA326EF}" type="pres">
      <dgm:prSet presAssocID="{A62C72BB-2057-4E2F-9D22-B0ED61827B77}" presName="hierChild4" presStyleCnt="0"/>
      <dgm:spPr/>
    </dgm:pt>
    <dgm:pt modelId="{3043D207-E465-405A-9006-2C512D3CFBF6}" type="pres">
      <dgm:prSet presAssocID="{3AA84B33-CDFC-4F9B-8369-9FBA50C844E8}" presName="Name37" presStyleLbl="parChTrans1D4" presStyleIdx="9" presStyleCnt="16"/>
      <dgm:spPr/>
    </dgm:pt>
    <dgm:pt modelId="{17E81EC6-D9FD-404B-BBD4-56EA1F924561}" type="pres">
      <dgm:prSet presAssocID="{87C12FB8-5D5C-42A9-A660-4A33082C549C}" presName="hierRoot2" presStyleCnt="0">
        <dgm:presLayoutVars>
          <dgm:hierBranch val="init"/>
        </dgm:presLayoutVars>
      </dgm:prSet>
      <dgm:spPr/>
    </dgm:pt>
    <dgm:pt modelId="{134E2E42-196F-491B-A6FF-E75524176417}" type="pres">
      <dgm:prSet presAssocID="{87C12FB8-5D5C-42A9-A660-4A33082C549C}" presName="rootComposite" presStyleCnt="0"/>
      <dgm:spPr/>
    </dgm:pt>
    <dgm:pt modelId="{55D51C6B-A9A4-4311-BDC5-C86606EDC6CF}" type="pres">
      <dgm:prSet presAssocID="{87C12FB8-5D5C-42A9-A660-4A33082C549C}" presName="rootText" presStyleLbl="node4" presStyleIdx="9" presStyleCnt="16">
        <dgm:presLayoutVars>
          <dgm:chPref val="3"/>
        </dgm:presLayoutVars>
      </dgm:prSet>
      <dgm:spPr/>
    </dgm:pt>
    <dgm:pt modelId="{B6B3F930-084A-49B8-9541-466468D8D442}" type="pres">
      <dgm:prSet presAssocID="{87C12FB8-5D5C-42A9-A660-4A33082C549C}" presName="rootConnector" presStyleLbl="node4" presStyleIdx="9" presStyleCnt="16"/>
      <dgm:spPr/>
    </dgm:pt>
    <dgm:pt modelId="{EDD717C3-D93A-4EB3-968F-3271F2B5C0F5}" type="pres">
      <dgm:prSet presAssocID="{87C12FB8-5D5C-42A9-A660-4A33082C549C}" presName="hierChild4" presStyleCnt="0"/>
      <dgm:spPr/>
    </dgm:pt>
    <dgm:pt modelId="{23CD2ADA-B839-4157-A23D-7FCE41E66261}" type="pres">
      <dgm:prSet presAssocID="{87C12FB8-5D5C-42A9-A660-4A33082C549C}" presName="hierChild5" presStyleCnt="0"/>
      <dgm:spPr/>
    </dgm:pt>
    <dgm:pt modelId="{7C326350-6D62-4001-949B-112CE27D41B2}" type="pres">
      <dgm:prSet presAssocID="{93E0B4CE-A6F0-45D2-8A1D-282D9200CE46}" presName="Name37" presStyleLbl="parChTrans1D4" presStyleIdx="10" presStyleCnt="16"/>
      <dgm:spPr/>
    </dgm:pt>
    <dgm:pt modelId="{9D57EB6F-85BF-42BE-962E-4B41F5E2F4B1}" type="pres">
      <dgm:prSet presAssocID="{164CE8E9-F61B-4599-A883-CDF15B7F436E}" presName="hierRoot2" presStyleCnt="0">
        <dgm:presLayoutVars>
          <dgm:hierBranch val="init"/>
        </dgm:presLayoutVars>
      </dgm:prSet>
      <dgm:spPr/>
    </dgm:pt>
    <dgm:pt modelId="{F9B80F15-3AB4-41E8-ADC9-C729EDA5F92F}" type="pres">
      <dgm:prSet presAssocID="{164CE8E9-F61B-4599-A883-CDF15B7F436E}" presName="rootComposite" presStyleCnt="0"/>
      <dgm:spPr/>
    </dgm:pt>
    <dgm:pt modelId="{044E3222-E8FC-4E46-8A22-6CF1DC9836CE}" type="pres">
      <dgm:prSet presAssocID="{164CE8E9-F61B-4599-A883-CDF15B7F436E}" presName="rootText" presStyleLbl="node4" presStyleIdx="10" presStyleCnt="16">
        <dgm:presLayoutVars>
          <dgm:chPref val="3"/>
        </dgm:presLayoutVars>
      </dgm:prSet>
      <dgm:spPr/>
    </dgm:pt>
    <dgm:pt modelId="{40D10A17-1ACA-4918-8AFD-2CD873147F52}" type="pres">
      <dgm:prSet presAssocID="{164CE8E9-F61B-4599-A883-CDF15B7F436E}" presName="rootConnector" presStyleLbl="node4" presStyleIdx="10" presStyleCnt="16"/>
      <dgm:spPr/>
    </dgm:pt>
    <dgm:pt modelId="{5200CF7B-8E59-4D97-A541-1AC45952ADC2}" type="pres">
      <dgm:prSet presAssocID="{164CE8E9-F61B-4599-A883-CDF15B7F436E}" presName="hierChild4" presStyleCnt="0"/>
      <dgm:spPr/>
    </dgm:pt>
    <dgm:pt modelId="{2AC6ADE4-D471-4644-80F0-F0FF24380A94}" type="pres">
      <dgm:prSet presAssocID="{164CE8E9-F61B-4599-A883-CDF15B7F436E}" presName="hierChild5" presStyleCnt="0"/>
      <dgm:spPr/>
    </dgm:pt>
    <dgm:pt modelId="{DA83D654-1576-4FEC-8319-FF40ECDCD52A}" type="pres">
      <dgm:prSet presAssocID="{540B56C9-676A-49A8-8FB3-D27637FD2E4C}" presName="Name37" presStyleLbl="parChTrans1D4" presStyleIdx="11" presStyleCnt="16"/>
      <dgm:spPr/>
    </dgm:pt>
    <dgm:pt modelId="{A8513E0E-1220-400A-9294-F394DE65CF39}" type="pres">
      <dgm:prSet presAssocID="{E2951777-41FF-4092-9E50-5396F09A4F46}" presName="hierRoot2" presStyleCnt="0">
        <dgm:presLayoutVars>
          <dgm:hierBranch val="init"/>
        </dgm:presLayoutVars>
      </dgm:prSet>
      <dgm:spPr/>
    </dgm:pt>
    <dgm:pt modelId="{D55C5AB3-CED6-460C-A8E8-DE60C0DD0A79}" type="pres">
      <dgm:prSet presAssocID="{E2951777-41FF-4092-9E50-5396F09A4F46}" presName="rootComposite" presStyleCnt="0"/>
      <dgm:spPr/>
    </dgm:pt>
    <dgm:pt modelId="{6133EBF5-BFC5-4265-9B30-76D23FB7D4D8}" type="pres">
      <dgm:prSet presAssocID="{E2951777-41FF-4092-9E50-5396F09A4F46}" presName="rootText" presStyleLbl="node4" presStyleIdx="11" presStyleCnt="16">
        <dgm:presLayoutVars>
          <dgm:chPref val="3"/>
        </dgm:presLayoutVars>
      </dgm:prSet>
      <dgm:spPr/>
    </dgm:pt>
    <dgm:pt modelId="{FC271BB5-8D7A-4D31-B5C3-D3A40B78B898}" type="pres">
      <dgm:prSet presAssocID="{E2951777-41FF-4092-9E50-5396F09A4F46}" presName="rootConnector" presStyleLbl="node4" presStyleIdx="11" presStyleCnt="16"/>
      <dgm:spPr/>
    </dgm:pt>
    <dgm:pt modelId="{ED82C483-5801-4AF4-ACFE-B049682E9431}" type="pres">
      <dgm:prSet presAssocID="{E2951777-41FF-4092-9E50-5396F09A4F46}" presName="hierChild4" presStyleCnt="0"/>
      <dgm:spPr/>
    </dgm:pt>
    <dgm:pt modelId="{C70ECA10-F490-4AD5-813D-41E5029D3EF1}" type="pres">
      <dgm:prSet presAssocID="{E2951777-41FF-4092-9E50-5396F09A4F46}" presName="hierChild5" presStyleCnt="0"/>
      <dgm:spPr/>
    </dgm:pt>
    <dgm:pt modelId="{A73BAA4A-C6C8-45F3-A4B8-6203B7E41A27}" type="pres">
      <dgm:prSet presAssocID="{84790B6C-4329-4FCB-8139-8F438FCAB91B}" presName="Name37" presStyleLbl="parChTrans1D4" presStyleIdx="12" presStyleCnt="16"/>
      <dgm:spPr/>
    </dgm:pt>
    <dgm:pt modelId="{7A28F839-DEA2-41D8-87FC-60F8EC996D88}" type="pres">
      <dgm:prSet presAssocID="{2BC55014-3619-4814-8199-C449478DD5C2}" presName="hierRoot2" presStyleCnt="0">
        <dgm:presLayoutVars>
          <dgm:hierBranch val="init"/>
        </dgm:presLayoutVars>
      </dgm:prSet>
      <dgm:spPr/>
    </dgm:pt>
    <dgm:pt modelId="{33E62CDD-87BC-4D93-94BC-CE7027921DD2}" type="pres">
      <dgm:prSet presAssocID="{2BC55014-3619-4814-8199-C449478DD5C2}" presName="rootComposite" presStyleCnt="0"/>
      <dgm:spPr/>
    </dgm:pt>
    <dgm:pt modelId="{53673449-CB6A-40F0-816B-1F600484D8AD}" type="pres">
      <dgm:prSet presAssocID="{2BC55014-3619-4814-8199-C449478DD5C2}" presName="rootText" presStyleLbl="node4" presStyleIdx="12" presStyleCnt="16">
        <dgm:presLayoutVars>
          <dgm:chPref val="3"/>
        </dgm:presLayoutVars>
      </dgm:prSet>
      <dgm:spPr/>
    </dgm:pt>
    <dgm:pt modelId="{CA4C1F2F-1071-4980-8E55-9FA61CD73F27}" type="pres">
      <dgm:prSet presAssocID="{2BC55014-3619-4814-8199-C449478DD5C2}" presName="rootConnector" presStyleLbl="node4" presStyleIdx="12" presStyleCnt="16"/>
      <dgm:spPr/>
    </dgm:pt>
    <dgm:pt modelId="{B96CE6A2-2CF9-4F0A-A234-F64ECBD683E7}" type="pres">
      <dgm:prSet presAssocID="{2BC55014-3619-4814-8199-C449478DD5C2}" presName="hierChild4" presStyleCnt="0"/>
      <dgm:spPr/>
    </dgm:pt>
    <dgm:pt modelId="{3BBA1097-2C3A-4D5F-8228-F8329FE79B20}" type="pres">
      <dgm:prSet presAssocID="{766023D1-B5E3-4BA8-98FD-40CAC194F3E7}" presName="Name37" presStyleLbl="parChTrans1D4" presStyleIdx="13" presStyleCnt="16"/>
      <dgm:spPr/>
    </dgm:pt>
    <dgm:pt modelId="{59B85B71-AD54-44D6-8E8F-F1E6D4157277}" type="pres">
      <dgm:prSet presAssocID="{EF62AE9D-8B1C-485A-9397-450DEDAB630E}" presName="hierRoot2" presStyleCnt="0">
        <dgm:presLayoutVars>
          <dgm:hierBranch val="init"/>
        </dgm:presLayoutVars>
      </dgm:prSet>
      <dgm:spPr/>
    </dgm:pt>
    <dgm:pt modelId="{B9ED0E8E-C44B-45F1-9CD2-BE5FF4AB47C8}" type="pres">
      <dgm:prSet presAssocID="{EF62AE9D-8B1C-485A-9397-450DEDAB630E}" presName="rootComposite" presStyleCnt="0"/>
      <dgm:spPr/>
    </dgm:pt>
    <dgm:pt modelId="{52C2F1ED-CB95-4145-900A-6AB35A9790DD}" type="pres">
      <dgm:prSet presAssocID="{EF62AE9D-8B1C-485A-9397-450DEDAB630E}" presName="rootText" presStyleLbl="node4" presStyleIdx="13" presStyleCnt="16">
        <dgm:presLayoutVars>
          <dgm:chPref val="3"/>
        </dgm:presLayoutVars>
      </dgm:prSet>
      <dgm:spPr/>
    </dgm:pt>
    <dgm:pt modelId="{F47CEBDC-A201-4570-A91D-EA7AB2E39A8B}" type="pres">
      <dgm:prSet presAssocID="{EF62AE9D-8B1C-485A-9397-450DEDAB630E}" presName="rootConnector" presStyleLbl="node4" presStyleIdx="13" presStyleCnt="16"/>
      <dgm:spPr/>
    </dgm:pt>
    <dgm:pt modelId="{EB675AD8-1998-495E-ACDF-3BAE840BE7F0}" type="pres">
      <dgm:prSet presAssocID="{EF62AE9D-8B1C-485A-9397-450DEDAB630E}" presName="hierChild4" presStyleCnt="0"/>
      <dgm:spPr/>
    </dgm:pt>
    <dgm:pt modelId="{A22B957D-B368-4B76-B262-F8BA3DBDC568}" type="pres">
      <dgm:prSet presAssocID="{EF62AE9D-8B1C-485A-9397-450DEDAB630E}" presName="hierChild5" presStyleCnt="0"/>
      <dgm:spPr/>
    </dgm:pt>
    <dgm:pt modelId="{EFBAF956-3BAF-466D-BFBD-0DDB601D490F}" type="pres">
      <dgm:prSet presAssocID="{2BC55014-3619-4814-8199-C449478DD5C2}" presName="hierChild5" presStyleCnt="0"/>
      <dgm:spPr/>
    </dgm:pt>
    <dgm:pt modelId="{0F77F818-5078-4A2D-86B1-F8FEFB9EF244}" type="pres">
      <dgm:prSet presAssocID="{A62C72BB-2057-4E2F-9D22-B0ED61827B77}" presName="hierChild5" presStyleCnt="0"/>
      <dgm:spPr/>
    </dgm:pt>
    <dgm:pt modelId="{95FDFBAD-8BC8-41FE-8395-D083A7337EF2}" type="pres">
      <dgm:prSet presAssocID="{7B40EEDC-6D15-45C3-8A7B-760ABB6A429E}" presName="hierChild5" presStyleCnt="0"/>
      <dgm:spPr/>
    </dgm:pt>
    <dgm:pt modelId="{A63C022A-7BD2-4968-925C-DFF443A3174A}" type="pres">
      <dgm:prSet presAssocID="{2387C6B4-C8AB-4DAD-802A-544A07C9635E}" presName="Name37" presStyleLbl="parChTrans1D3" presStyleIdx="15" presStyleCnt="16"/>
      <dgm:spPr/>
    </dgm:pt>
    <dgm:pt modelId="{86B592C9-19D4-471B-8089-95155AABC5CE}" type="pres">
      <dgm:prSet presAssocID="{9230D37B-FE48-416D-8BCE-6ABE2F35E61D}" presName="hierRoot2" presStyleCnt="0">
        <dgm:presLayoutVars>
          <dgm:hierBranch val="init"/>
        </dgm:presLayoutVars>
      </dgm:prSet>
      <dgm:spPr/>
    </dgm:pt>
    <dgm:pt modelId="{2E39F639-DDF3-464B-B99C-7F595658AB18}" type="pres">
      <dgm:prSet presAssocID="{9230D37B-FE48-416D-8BCE-6ABE2F35E61D}" presName="rootComposite" presStyleCnt="0"/>
      <dgm:spPr/>
    </dgm:pt>
    <dgm:pt modelId="{BB9FDF58-70C0-4506-ACA1-66A1042077BA}" type="pres">
      <dgm:prSet presAssocID="{9230D37B-FE48-416D-8BCE-6ABE2F35E61D}" presName="rootText" presStyleLbl="node3" presStyleIdx="15" presStyleCnt="16">
        <dgm:presLayoutVars>
          <dgm:chPref val="3"/>
        </dgm:presLayoutVars>
      </dgm:prSet>
      <dgm:spPr/>
    </dgm:pt>
    <dgm:pt modelId="{ED5E4E2A-ECA2-4532-9007-58958473999B}" type="pres">
      <dgm:prSet presAssocID="{9230D37B-FE48-416D-8BCE-6ABE2F35E61D}" presName="rootConnector" presStyleLbl="node3" presStyleIdx="15" presStyleCnt="16"/>
      <dgm:spPr/>
    </dgm:pt>
    <dgm:pt modelId="{09510D42-2C5F-408A-B4D2-011C1968CFD7}" type="pres">
      <dgm:prSet presAssocID="{9230D37B-FE48-416D-8BCE-6ABE2F35E61D}" presName="hierChild4" presStyleCnt="0"/>
      <dgm:spPr/>
    </dgm:pt>
    <dgm:pt modelId="{D1585E5C-B307-41CA-BD7D-466575D45837}" type="pres">
      <dgm:prSet presAssocID="{BB5B2CA2-6FE1-4446-A864-A837C010E065}" presName="Name37" presStyleLbl="parChTrans1D4" presStyleIdx="14" presStyleCnt="16"/>
      <dgm:spPr/>
    </dgm:pt>
    <dgm:pt modelId="{D593329E-B591-4A15-8447-C627EAAB51DB}" type="pres">
      <dgm:prSet presAssocID="{84E530F3-1362-4614-94CD-0478A517A49B}" presName="hierRoot2" presStyleCnt="0">
        <dgm:presLayoutVars>
          <dgm:hierBranch val="init"/>
        </dgm:presLayoutVars>
      </dgm:prSet>
      <dgm:spPr/>
    </dgm:pt>
    <dgm:pt modelId="{FDF0ACBC-2CCD-43C8-BF2C-5C2176E4F253}" type="pres">
      <dgm:prSet presAssocID="{84E530F3-1362-4614-94CD-0478A517A49B}" presName="rootComposite" presStyleCnt="0"/>
      <dgm:spPr/>
    </dgm:pt>
    <dgm:pt modelId="{B19175E0-DA70-437E-B06C-7F6A2E7F66DD}" type="pres">
      <dgm:prSet presAssocID="{84E530F3-1362-4614-94CD-0478A517A49B}" presName="rootText" presStyleLbl="node4" presStyleIdx="14" presStyleCnt="16">
        <dgm:presLayoutVars>
          <dgm:chPref val="3"/>
        </dgm:presLayoutVars>
      </dgm:prSet>
      <dgm:spPr/>
    </dgm:pt>
    <dgm:pt modelId="{E02AE97A-C10F-4027-9117-1C2C00987E25}" type="pres">
      <dgm:prSet presAssocID="{84E530F3-1362-4614-94CD-0478A517A49B}" presName="rootConnector" presStyleLbl="node4" presStyleIdx="14" presStyleCnt="16"/>
      <dgm:spPr/>
    </dgm:pt>
    <dgm:pt modelId="{ADEE93AA-432F-4F42-953E-81024A680911}" type="pres">
      <dgm:prSet presAssocID="{84E530F3-1362-4614-94CD-0478A517A49B}" presName="hierChild4" presStyleCnt="0"/>
      <dgm:spPr/>
    </dgm:pt>
    <dgm:pt modelId="{7742390A-7411-4C44-816D-90655864742D}" type="pres">
      <dgm:prSet presAssocID="{84E530F3-1362-4614-94CD-0478A517A49B}" presName="hierChild5" presStyleCnt="0"/>
      <dgm:spPr/>
    </dgm:pt>
    <dgm:pt modelId="{AC1DC176-EA7E-47AA-8FF4-2C8761DB65B3}" type="pres">
      <dgm:prSet presAssocID="{2E112060-F315-4703-97E8-80FE01B4F686}" presName="Name37" presStyleLbl="parChTrans1D4" presStyleIdx="15" presStyleCnt="16"/>
      <dgm:spPr/>
    </dgm:pt>
    <dgm:pt modelId="{BDFB8F03-5B09-47DB-8733-B7A1FBEE0DBD}" type="pres">
      <dgm:prSet presAssocID="{FDFF7FFC-84D6-43C5-B925-69BF0649940D}" presName="hierRoot2" presStyleCnt="0">
        <dgm:presLayoutVars>
          <dgm:hierBranch val="init"/>
        </dgm:presLayoutVars>
      </dgm:prSet>
      <dgm:spPr/>
    </dgm:pt>
    <dgm:pt modelId="{4A3974E1-9C8F-4777-8075-EC649084CCFE}" type="pres">
      <dgm:prSet presAssocID="{FDFF7FFC-84D6-43C5-B925-69BF0649940D}" presName="rootComposite" presStyleCnt="0"/>
      <dgm:spPr/>
    </dgm:pt>
    <dgm:pt modelId="{0CBFD6BA-B9B0-4913-ADF0-05D16B21494F}" type="pres">
      <dgm:prSet presAssocID="{FDFF7FFC-84D6-43C5-B925-69BF0649940D}" presName="rootText" presStyleLbl="node4" presStyleIdx="15" presStyleCnt="16">
        <dgm:presLayoutVars>
          <dgm:chPref val="3"/>
        </dgm:presLayoutVars>
      </dgm:prSet>
      <dgm:spPr/>
    </dgm:pt>
    <dgm:pt modelId="{E6051C3F-4E37-45B3-94BF-1FF5785EC837}" type="pres">
      <dgm:prSet presAssocID="{FDFF7FFC-84D6-43C5-B925-69BF0649940D}" presName="rootConnector" presStyleLbl="node4" presStyleIdx="15" presStyleCnt="16"/>
      <dgm:spPr/>
    </dgm:pt>
    <dgm:pt modelId="{01148A07-CDDC-46DC-9C4E-6D9DC24394EB}" type="pres">
      <dgm:prSet presAssocID="{FDFF7FFC-84D6-43C5-B925-69BF0649940D}" presName="hierChild4" presStyleCnt="0"/>
      <dgm:spPr/>
    </dgm:pt>
    <dgm:pt modelId="{8B44BCAD-C2FC-4D35-A870-24D7F8811BBF}" type="pres">
      <dgm:prSet presAssocID="{FDFF7FFC-84D6-43C5-B925-69BF0649940D}" presName="hierChild5" presStyleCnt="0"/>
      <dgm:spPr/>
    </dgm:pt>
    <dgm:pt modelId="{39E5D4FB-B12B-40E0-9BF9-DEAE3D798507}" type="pres">
      <dgm:prSet presAssocID="{9230D37B-FE48-416D-8BCE-6ABE2F35E61D}" presName="hierChild5" presStyleCnt="0"/>
      <dgm:spPr/>
    </dgm:pt>
    <dgm:pt modelId="{BB271985-40B9-47E4-8C12-EE08166480E6}" type="pres">
      <dgm:prSet presAssocID="{6E80F6EA-0F46-4794-8BD4-FA68F9C36ED5}" presName="hierChild5" presStyleCnt="0"/>
      <dgm:spPr/>
    </dgm:pt>
    <dgm:pt modelId="{7B946609-102C-4346-86FB-CCE6B7BAF616}" type="pres">
      <dgm:prSet presAssocID="{D670B01C-5DD6-43AE-9CDE-325CE9169C2C}" presName="hierChild3" presStyleCnt="0"/>
      <dgm:spPr/>
    </dgm:pt>
  </dgm:ptLst>
  <dgm:cxnLst>
    <dgm:cxn modelId="{EEAF5A00-7912-4FC3-8AD5-A501CDF76C0F}" type="presOf" srcId="{5C40CE56-4E7F-4EB4-98A6-4E882C25145C}" destId="{5C178901-9B53-497C-8287-BF41F055AC74}" srcOrd="1" destOrd="0" presId="urn:microsoft.com/office/officeart/2005/8/layout/orgChart1"/>
    <dgm:cxn modelId="{A37B9F00-7106-4DE8-926D-27F8FBBD54B0}" type="presOf" srcId="{C90F0A78-B730-43A4-A311-A88BF150CC59}" destId="{2ED1053C-31A1-4434-B3EA-F2DD94D2D75B}" srcOrd="0" destOrd="0" presId="urn:microsoft.com/office/officeart/2005/8/layout/orgChart1"/>
    <dgm:cxn modelId="{F6F76D04-1094-43E2-905C-0521C28F8130}" type="presOf" srcId="{A5597DFB-342C-4BA3-AA55-E1BCFF7A6002}" destId="{CBE8F882-75C5-4EE6-A332-621B5345D46E}" srcOrd="1" destOrd="0" presId="urn:microsoft.com/office/officeart/2005/8/layout/orgChart1"/>
    <dgm:cxn modelId="{E1E18905-2568-444A-AA37-ADC8FA3CF20E}" type="presOf" srcId="{A29E0D8D-0C1C-4BC4-9F26-24D8E2EB3740}" destId="{01D677E2-8C13-47BC-87D3-E5E83BF89543}" srcOrd="0" destOrd="0" presId="urn:microsoft.com/office/officeart/2005/8/layout/orgChart1"/>
    <dgm:cxn modelId="{47B6C006-5300-49E7-8463-D9468E1F66DC}" type="presOf" srcId="{0E578EC5-91D6-4588-B10F-EC164F425C53}" destId="{07FA2B91-1B79-4BA1-BD13-B4F615EC3DC3}" srcOrd="0" destOrd="0" presId="urn:microsoft.com/office/officeart/2005/8/layout/orgChart1"/>
    <dgm:cxn modelId="{8D97060A-1FF6-499D-B797-60DAB184F5BA}" type="presOf" srcId="{1C25FBFB-FA7C-40B1-8DA7-4B00B7A79F62}" destId="{5CC349DE-4AE9-414C-8537-A15D5C2161E8}" srcOrd="0" destOrd="0" presId="urn:microsoft.com/office/officeart/2005/8/layout/orgChart1"/>
    <dgm:cxn modelId="{ED32350B-4034-45B3-8497-5D435E5C12D0}" srcId="{3322635D-2498-4BE8-AA2B-950AE9D877E9}" destId="{D658CE9D-6F27-4C8F-BFA9-D075F7F98512}" srcOrd="1" destOrd="0" parTransId="{DAFBFEA1-D85C-444F-A459-DA5DC5E963EC}" sibTransId="{67F9E133-FAA9-4157-BCAB-3DC2C120BAD0}"/>
    <dgm:cxn modelId="{3869A70B-C942-460B-B246-B97C105F0334}" type="presOf" srcId="{3322635D-2498-4BE8-AA2B-950AE9D877E9}" destId="{BA273132-5ED8-4B0D-86E7-04BBCE0138BE}" srcOrd="0" destOrd="0" presId="urn:microsoft.com/office/officeart/2005/8/layout/orgChart1"/>
    <dgm:cxn modelId="{D1496F0C-DAC6-4C25-9327-1E69C589360F}" srcId="{3976039E-8950-4A98-BD3C-B0027C8594E2}" destId="{D670B01C-5DD6-43AE-9CDE-325CE9169C2C}" srcOrd="0" destOrd="0" parTransId="{900E601B-9675-487B-8EA2-79E103C08222}" sibTransId="{973C8B75-1EAD-4014-B6C9-3C1250C44354}"/>
    <dgm:cxn modelId="{8780940C-DB6C-4ECD-873D-881D64E1B07A}" srcId="{3322635D-2498-4BE8-AA2B-950AE9D877E9}" destId="{3E986AA0-C82F-4D11-B575-C3846B16C778}" srcOrd="5" destOrd="0" parTransId="{E5E230BB-CB99-4791-B938-53655F98779A}" sibTransId="{EE94ACF4-F321-4C9E-AC97-40EAA7EF8F2D}"/>
    <dgm:cxn modelId="{79C9050F-3051-469E-AAA2-5DCB75CADB95}" srcId="{E2FE11FA-14E1-46E9-B923-21DFF1EA86AB}" destId="{A29E0D8D-0C1C-4BC4-9F26-24D8E2EB3740}" srcOrd="9" destOrd="0" parTransId="{64486657-1750-4D7E-AC79-19C69B00D2BF}" sibTransId="{3BC9F9C1-E503-431C-9569-0B1528C3F56A}"/>
    <dgm:cxn modelId="{D2EF9C10-737A-4718-87E2-BEC5B328264D}" type="presOf" srcId="{3E986AA0-C82F-4D11-B575-C3846B16C778}" destId="{98E50762-6417-4537-A6AB-B33637A158FA}" srcOrd="0" destOrd="0" presId="urn:microsoft.com/office/officeart/2005/8/layout/orgChart1"/>
    <dgm:cxn modelId="{C9093316-2E2C-4F56-B9FE-D7EE2E21B950}" type="presOf" srcId="{205BB1EF-67F0-424B-842B-D1ED84DDA9AE}" destId="{8E38336F-3337-491A-8CCC-7FEC2C64B879}" srcOrd="1" destOrd="0" presId="urn:microsoft.com/office/officeart/2005/8/layout/orgChart1"/>
    <dgm:cxn modelId="{0DD9CD17-ED10-48DF-A473-5C293CC64447}" type="presOf" srcId="{4F340CC8-843A-44F0-B64F-A41EABB5701E}" destId="{4DD76949-FFE3-4E42-A402-DD426F1411A3}" srcOrd="1" destOrd="0" presId="urn:microsoft.com/office/officeart/2005/8/layout/orgChart1"/>
    <dgm:cxn modelId="{B077EE17-08A7-4577-B8CA-D5D3A357AE3D}" type="presOf" srcId="{F03CF8CF-4159-4E6B-95D8-CEEB3E4B8BB7}" destId="{05766FE0-6600-45FF-9724-FBE0C770A265}" srcOrd="0" destOrd="0" presId="urn:microsoft.com/office/officeart/2005/8/layout/orgChart1"/>
    <dgm:cxn modelId="{259DD819-2753-4C23-BD23-F030F366B4B9}" srcId="{9230D37B-FE48-416D-8BCE-6ABE2F35E61D}" destId="{FDFF7FFC-84D6-43C5-B925-69BF0649940D}" srcOrd="1" destOrd="0" parTransId="{2E112060-F315-4703-97E8-80FE01B4F686}" sibTransId="{1292B039-5A91-47A2-90D6-939B06C69B44}"/>
    <dgm:cxn modelId="{EEEB791C-2DEF-4AD0-B524-AAB2EBB24ACA}" type="presOf" srcId="{64486657-1750-4D7E-AC79-19C69B00D2BF}" destId="{B548D823-B649-49FB-B8F1-0E28CDBB72B8}" srcOrd="0" destOrd="0" presId="urn:microsoft.com/office/officeart/2005/8/layout/orgChart1"/>
    <dgm:cxn modelId="{641DCC1C-35FF-4155-AEFA-69821AF770C0}" srcId="{E2FE11FA-14E1-46E9-B923-21DFF1EA86AB}" destId="{4F340CC8-843A-44F0-B64F-A41EABB5701E}" srcOrd="5" destOrd="0" parTransId="{D0AEC7A2-EA3B-4CF6-8E6E-35BA06BE4245}" sibTransId="{54C0C81B-1A0F-4858-AF17-1398D17F023F}"/>
    <dgm:cxn modelId="{1A69B41D-4F67-4C8D-9CE5-0251FC5EAF22}" type="presOf" srcId="{412BB2D4-192E-43D9-976D-F525FEDA3ACF}" destId="{5C6D3D70-0313-400C-954F-4DC4FCD0285C}" srcOrd="0" destOrd="0" presId="urn:microsoft.com/office/officeart/2005/8/layout/orgChart1"/>
    <dgm:cxn modelId="{2857D71F-4910-4A68-8F21-E7D3BD494D18}" srcId="{D670B01C-5DD6-43AE-9CDE-325CE9169C2C}" destId="{E2FE11FA-14E1-46E9-B923-21DFF1EA86AB}" srcOrd="0" destOrd="0" parTransId="{082F56E2-3CDC-4FFF-967C-31C2F647E304}" sibTransId="{F0D5574E-F923-41FF-9FDB-D7A0284748B6}"/>
    <dgm:cxn modelId="{1F3C9822-092B-4764-B8C7-798F92679720}" type="presOf" srcId="{A62C72BB-2057-4E2F-9D22-B0ED61827B77}" destId="{03F169C5-C809-45E6-A6A9-BE1D227ED395}" srcOrd="0" destOrd="0" presId="urn:microsoft.com/office/officeart/2005/8/layout/orgChart1"/>
    <dgm:cxn modelId="{6D167823-CA79-489B-8BDF-0AE764D941F4}" type="presOf" srcId="{7B40EEDC-6D15-45C3-8A7B-760ABB6A429E}" destId="{5CDC9875-2016-41A7-B876-ECE9DF4A78C6}" srcOrd="0" destOrd="0" presId="urn:microsoft.com/office/officeart/2005/8/layout/orgChart1"/>
    <dgm:cxn modelId="{2A1CAD25-A2DD-4539-8506-6F9428D911D0}" type="presOf" srcId="{4F340CC8-843A-44F0-B64F-A41EABB5701E}" destId="{90F08331-AA57-4B81-886D-9560AFB105F8}" srcOrd="0" destOrd="0" presId="urn:microsoft.com/office/officeart/2005/8/layout/orgChart1"/>
    <dgm:cxn modelId="{2D046A26-5FAE-4859-8B9A-4118567BA4A6}" type="presOf" srcId="{2E112060-F315-4703-97E8-80FE01B4F686}" destId="{AC1DC176-EA7E-47AA-8FF4-2C8761DB65B3}" srcOrd="0" destOrd="0" presId="urn:microsoft.com/office/officeart/2005/8/layout/orgChart1"/>
    <dgm:cxn modelId="{38FBEA28-9701-46C2-8F19-1508C1F1FC18}" srcId="{3322635D-2498-4BE8-AA2B-950AE9D877E9}" destId="{37091E43-877B-42D5-9628-FA2CB92561A9}" srcOrd="6" destOrd="0" parTransId="{24DBC473-432E-455A-801D-1A25B1D7839F}" sibTransId="{6E2BB6ED-9C5F-4EE7-946C-6FF79535F2D8}"/>
    <dgm:cxn modelId="{C9D9E829-9CF1-4E72-8BF2-323EAA17FC6F}" type="presOf" srcId="{24DBC473-432E-455A-801D-1A25B1D7839F}" destId="{21F2FEF9-74DB-4E63-B7FC-6029BA4A7BFF}" srcOrd="0" destOrd="0" presId="urn:microsoft.com/office/officeart/2005/8/layout/orgChart1"/>
    <dgm:cxn modelId="{6734AE31-21D1-44A6-AD0C-A1E01E7677EF}" type="presOf" srcId="{B0790F5D-812C-4B94-8263-25F74CBD6C22}" destId="{3BB723F4-ED60-4FDD-BFD3-65FAD9106E2A}" srcOrd="1" destOrd="0" presId="urn:microsoft.com/office/officeart/2005/8/layout/orgChart1"/>
    <dgm:cxn modelId="{65D40C32-D2A8-4379-BC09-A1379F526CA5}" type="presOf" srcId="{9AC4AABA-B1BA-4E2C-BD8A-E05BF750E928}" destId="{30E6B3FF-1036-47B2-8F83-B6D8561E1BF6}" srcOrd="0" destOrd="0" presId="urn:microsoft.com/office/officeart/2005/8/layout/orgChart1"/>
    <dgm:cxn modelId="{EB51EE32-8EC9-45AD-874F-530B629F1104}" type="presOf" srcId="{D658CE9D-6F27-4C8F-BFA9-D075F7F98512}" destId="{DBF22798-9053-419C-A19D-5409905B842E}" srcOrd="1" destOrd="0" presId="urn:microsoft.com/office/officeart/2005/8/layout/orgChart1"/>
    <dgm:cxn modelId="{70873033-F21B-4576-ACA7-164C43F77745}" type="presOf" srcId="{87C12FB8-5D5C-42A9-A660-4A33082C549C}" destId="{55D51C6B-A9A4-4311-BDC5-C86606EDC6CF}" srcOrd="0" destOrd="0" presId="urn:microsoft.com/office/officeart/2005/8/layout/orgChart1"/>
    <dgm:cxn modelId="{9A3FCF35-DC2A-4420-B44D-B50FCB29DADA}" type="presOf" srcId="{D670B01C-5DD6-43AE-9CDE-325CE9169C2C}" destId="{7EDAC4D2-B873-46A2-B0C4-4F6563E82FD8}" srcOrd="0" destOrd="0" presId="urn:microsoft.com/office/officeart/2005/8/layout/orgChart1"/>
    <dgm:cxn modelId="{B2E2F838-7FC4-41AA-AAEA-AF319BF521B4}" type="presOf" srcId="{3976039E-8950-4A98-BD3C-B0027C8594E2}" destId="{C4A77ABF-F16B-4F01-85C4-ED942DB5BF3C}" srcOrd="0" destOrd="0" presId="urn:microsoft.com/office/officeart/2005/8/layout/orgChart1"/>
    <dgm:cxn modelId="{5409523B-CFDC-4DE4-80B5-1755B1FEB943}" type="presOf" srcId="{5C40CE56-4E7F-4EB4-98A6-4E882C25145C}" destId="{24772B0D-DE0B-497D-8D4E-4A98FA262E1A}" srcOrd="0" destOrd="0" presId="urn:microsoft.com/office/officeart/2005/8/layout/orgChart1"/>
    <dgm:cxn modelId="{7C482340-0D2D-47FA-86AC-194D5C646807}" type="presOf" srcId="{A5597DFB-342C-4BA3-AA55-E1BCFF7A6002}" destId="{C620E0C1-3C70-439F-9C2F-9A92E518174C}" srcOrd="0" destOrd="0" presId="urn:microsoft.com/office/officeart/2005/8/layout/orgChart1"/>
    <dgm:cxn modelId="{DDD62940-C46A-48D2-A206-CA8316E816F2}" type="presOf" srcId="{766023D1-B5E3-4BA8-98FD-40CAC194F3E7}" destId="{3BBA1097-2C3A-4D5F-8228-F8329FE79B20}" srcOrd="0" destOrd="0" presId="urn:microsoft.com/office/officeart/2005/8/layout/orgChart1"/>
    <dgm:cxn modelId="{C1102A5C-0B9D-420C-BA57-3E8BA525F32D}" type="presOf" srcId="{3322635D-2498-4BE8-AA2B-950AE9D877E9}" destId="{5B62D8B9-78F4-488C-979F-5CE374F5E5EF}" srcOrd="1" destOrd="0" presId="urn:microsoft.com/office/officeart/2005/8/layout/orgChart1"/>
    <dgm:cxn modelId="{1DAB715C-0F58-4A4F-A17D-D92A9B30853C}" type="presOf" srcId="{37091E43-877B-42D5-9628-FA2CB92561A9}" destId="{FA6173EA-4F66-415B-B413-D9AB6666EEF6}" srcOrd="1" destOrd="0" presId="urn:microsoft.com/office/officeart/2005/8/layout/orgChart1"/>
    <dgm:cxn modelId="{DFA86560-31DE-4627-A049-E7F9D7959E87}" type="presOf" srcId="{D0AEC7A2-EA3B-4CF6-8E6E-35BA06BE4245}" destId="{C465FA16-310B-4811-A6FE-3A461618CF50}" srcOrd="0" destOrd="0" presId="urn:microsoft.com/office/officeart/2005/8/layout/orgChart1"/>
    <dgm:cxn modelId="{1D700B41-405D-4FCA-91F3-FEC2991B20D6}" type="presOf" srcId="{37091E43-877B-42D5-9628-FA2CB92561A9}" destId="{3C11128F-E621-419E-AE01-ECA79063C361}" srcOrd="0" destOrd="0" presId="urn:microsoft.com/office/officeart/2005/8/layout/orgChart1"/>
    <dgm:cxn modelId="{4E399342-B383-4931-B28A-3EFB5C633E2D}" type="presOf" srcId="{8579D79D-691B-43C6-8819-21F763D91F5B}" destId="{EDFBBFF1-E92E-47E9-830B-0553F20F00DC}" srcOrd="0" destOrd="0" presId="urn:microsoft.com/office/officeart/2005/8/layout/orgChart1"/>
    <dgm:cxn modelId="{4B43E342-55EF-4386-A279-F0FF466D3D99}" srcId="{E2FE11FA-14E1-46E9-B923-21DFF1EA86AB}" destId="{E17E7E54-C6F3-45A0-BD05-D06AD6002834}" srcOrd="0" destOrd="0" parTransId="{8AADBBF3-4856-415B-BBA3-304C299BD8DA}" sibTransId="{803A09C3-A6C6-4147-9C27-4861F7816A4A}"/>
    <dgm:cxn modelId="{DFAFA763-F6BD-4031-B0D7-03771561B94F}" srcId="{E2FE11FA-14E1-46E9-B923-21DFF1EA86AB}" destId="{F1CD7742-8D6F-4185-A1C3-4E3A769998C8}" srcOrd="10" destOrd="0" parTransId="{A279FBF2-2F9E-4099-A6FA-0B8BE12A6E98}" sibTransId="{B411967D-830E-487A-BB12-8E4D1AFCFF8C}"/>
    <dgm:cxn modelId="{2A6DD963-CBDB-46FE-A30C-9EA9B292C9F9}" type="presOf" srcId="{CF8A60A6-E938-4395-8D1F-0285DB912CB6}" destId="{624117A3-7FB3-41CD-B69A-B7D7608B67D7}" srcOrd="0" destOrd="0" presId="urn:microsoft.com/office/officeart/2005/8/layout/orgChart1"/>
    <dgm:cxn modelId="{62E30B44-8BE0-4CAD-BACD-0D135CA64806}" srcId="{E2FE11FA-14E1-46E9-B923-21DFF1EA86AB}" destId="{A27C9A75-4246-4F19-8B6E-CEFF999195E1}" srcOrd="2" destOrd="0" parTransId="{68F70F73-80A4-478E-8D15-ED8C2511F103}" sibTransId="{9388308A-DB6F-4456-8621-3DA7AD17A20F}"/>
    <dgm:cxn modelId="{39F3FF48-E397-45F2-BAE2-47D525E12A4A}" type="presOf" srcId="{84E530F3-1362-4614-94CD-0478A517A49B}" destId="{E02AE97A-C10F-4027-9117-1C2C00987E25}" srcOrd="1" destOrd="0" presId="urn:microsoft.com/office/officeart/2005/8/layout/orgChart1"/>
    <dgm:cxn modelId="{717EE74A-9C19-4B54-A112-79AC7FA39467}" type="presOf" srcId="{356BE054-5ECE-4E69-A7A7-8C05D78E0B08}" destId="{727F2DB3-94B2-4627-9D98-4FECF041411C}" srcOrd="0" destOrd="0" presId="urn:microsoft.com/office/officeart/2005/8/layout/orgChart1"/>
    <dgm:cxn modelId="{C3E6186B-BB03-46B7-8DBC-54614EF92F06}" type="presOf" srcId="{EC35B529-0CA8-4577-AF85-3F5F9067DD15}" destId="{37A873A7-1BF4-4C6B-97C7-563834B031CE}" srcOrd="0" destOrd="0" presId="urn:microsoft.com/office/officeart/2005/8/layout/orgChart1"/>
    <dgm:cxn modelId="{C2C87A4B-5355-4757-B1EF-F1B425A551E3}" type="presOf" srcId="{EEDA2D37-6AF6-443B-8951-EAC488402EC6}" destId="{AE63FE62-5BC9-4946-96F5-657B20E3AE47}" srcOrd="0" destOrd="0" presId="urn:microsoft.com/office/officeart/2005/8/layout/orgChart1"/>
    <dgm:cxn modelId="{0023824B-5856-4303-8DC0-8964FF593244}" type="presOf" srcId="{A27C9A75-4246-4F19-8B6E-CEFF999195E1}" destId="{B08054F2-F894-4D24-8101-0674B9DB122C}" srcOrd="1" destOrd="0" presId="urn:microsoft.com/office/officeart/2005/8/layout/orgChart1"/>
    <dgm:cxn modelId="{C77BD76B-7D70-4A90-B219-C945D724A6F3}" srcId="{3322635D-2498-4BE8-AA2B-950AE9D877E9}" destId="{6D2A0757-51EB-4546-A49A-A3E7926ACAB2}" srcOrd="0" destOrd="0" parTransId="{356BE054-5ECE-4E69-A7A7-8C05D78E0B08}" sibTransId="{EBD022EB-F006-4D1C-97AB-763AE2E5D7B7}"/>
    <dgm:cxn modelId="{21BC056D-8164-49E2-9519-9CB2D588CB0A}" type="presOf" srcId="{6D2A0757-51EB-4546-A49A-A3E7926ACAB2}" destId="{5A323CA1-D568-4556-B6EC-963D983A88CE}" srcOrd="0" destOrd="0" presId="urn:microsoft.com/office/officeart/2005/8/layout/orgChart1"/>
    <dgm:cxn modelId="{ADDAA24D-FF07-4967-8C51-3289B49D1C17}" type="presOf" srcId="{2C2BB486-94ED-413F-83F4-66CE44F9A36E}" destId="{B18CD16E-C7D7-472E-B6D5-7B6E43EB34DF}" srcOrd="0" destOrd="0" presId="urn:microsoft.com/office/officeart/2005/8/layout/orgChart1"/>
    <dgm:cxn modelId="{D2CCE34D-E1CD-46BC-839F-C28FA7914ECF}" srcId="{3322635D-2498-4BE8-AA2B-950AE9D877E9}" destId="{8579D79D-691B-43C6-8819-21F763D91F5B}" srcOrd="3" destOrd="0" parTransId="{F03CF8CF-4159-4E6B-95D8-CEEB3E4B8BB7}" sibTransId="{CE0AEADF-0A63-4261-804B-3E2E987F1A90}"/>
    <dgm:cxn modelId="{1C55514F-368B-4B04-A0DA-6B199D1C7E40}" type="presOf" srcId="{2387C6B4-C8AB-4DAD-802A-544A07C9635E}" destId="{A63C022A-7BD2-4968-925C-DFF443A3174A}" srcOrd="0" destOrd="0" presId="urn:microsoft.com/office/officeart/2005/8/layout/orgChart1"/>
    <dgm:cxn modelId="{F785BD6F-93DB-401D-9585-3AA47E9FA566}" type="presOf" srcId="{EF62AE9D-8B1C-485A-9397-450DEDAB630E}" destId="{F47CEBDC-A201-4570-A91D-EA7AB2E39A8B}" srcOrd="1" destOrd="0" presId="urn:microsoft.com/office/officeart/2005/8/layout/orgChart1"/>
    <dgm:cxn modelId="{E000F570-EB18-4D52-A326-239AA4B31E1A}" type="presOf" srcId="{E5E230BB-CB99-4791-B938-53655F98779A}" destId="{BB137FAC-231E-46F5-9B96-19BE3E4D85D4}" srcOrd="0" destOrd="0" presId="urn:microsoft.com/office/officeart/2005/8/layout/orgChart1"/>
    <dgm:cxn modelId="{77CE8953-05D6-46BE-B5B2-B0ACF1FAF6F1}" srcId="{E2FE11FA-14E1-46E9-B923-21DFF1EA86AB}" destId="{D25110E4-2C0A-4E06-8009-5FAE9A8A5B82}" srcOrd="8" destOrd="0" parTransId="{12CC6191-9536-46F6-983F-BD329AFE0342}" sibTransId="{22547EB3-8915-4B69-B060-37BFAC7B9802}"/>
    <dgm:cxn modelId="{D0571A55-904C-4EF8-B3A1-D601E01868E0}" type="presOf" srcId="{12CC6191-9536-46F6-983F-BD329AFE0342}" destId="{3F0AC51A-CB98-4895-8CC0-A7F1ADC52DBC}" srcOrd="0" destOrd="0" presId="urn:microsoft.com/office/officeart/2005/8/layout/orgChart1"/>
    <dgm:cxn modelId="{D1AB6F55-644E-4970-8571-2446FB12CDBE}" type="presOf" srcId="{F1CD7742-8D6F-4185-A1C3-4E3A769998C8}" destId="{AD259E44-A025-4E29-A843-3C8225670A83}" srcOrd="0" destOrd="0" presId="urn:microsoft.com/office/officeart/2005/8/layout/orgChart1"/>
    <dgm:cxn modelId="{F42E7975-6837-4A41-8B15-7CF0521EFBB8}" srcId="{3322635D-2498-4BE8-AA2B-950AE9D877E9}" destId="{205BB1EF-67F0-424B-842B-D1ED84DDA9AE}" srcOrd="4" destOrd="0" parTransId="{EC35B529-0CA8-4577-AF85-3F5F9067DD15}" sibTransId="{397BF178-1BF5-4125-A24B-1ECF0EB63FCB}"/>
    <dgm:cxn modelId="{D90E1256-F132-48F2-9213-88BF713B9DD3}" type="presOf" srcId="{164CE8E9-F61B-4599-A883-CDF15B7F436E}" destId="{40D10A17-1ACA-4918-8AFD-2CD873147F52}" srcOrd="1" destOrd="0" presId="urn:microsoft.com/office/officeart/2005/8/layout/orgChart1"/>
    <dgm:cxn modelId="{B4327C56-508A-49D7-AC0C-641117CFE075}" srcId="{E2FE11FA-14E1-46E9-B923-21DFF1EA86AB}" destId="{576A22E6-462F-4570-8BBC-41E61D9E594B}" srcOrd="11" destOrd="0" parTransId="{A39692E8-94F0-49C1-A135-DA5CD312B553}" sibTransId="{AA218600-B755-451B-AC4B-03BCB6F8BD98}"/>
    <dgm:cxn modelId="{2196EE57-03A4-4870-A0DF-12769743F2DC}" type="presOf" srcId="{576A22E6-462F-4570-8BBC-41E61D9E594B}" destId="{47F3AABF-8E5D-4060-8E0A-7AD6CCEBF3E3}" srcOrd="0" destOrd="0" presId="urn:microsoft.com/office/officeart/2005/8/layout/orgChart1"/>
    <dgm:cxn modelId="{D090C658-A1A2-4E00-9AA7-D5A374763A1D}" type="presOf" srcId="{164CE8E9-F61B-4599-A883-CDF15B7F436E}" destId="{044E3222-E8FC-4E46-8A22-6CF1DC9836CE}" srcOrd="0" destOrd="0" presId="urn:microsoft.com/office/officeart/2005/8/layout/orgChart1"/>
    <dgm:cxn modelId="{50B96559-3E47-4716-9882-5EF9364E704C}" type="presOf" srcId="{04824E10-7C43-4966-8F68-1177C0890588}" destId="{D160BED4-A355-466E-BD76-C55B4B89B0D2}" srcOrd="0" destOrd="0" presId="urn:microsoft.com/office/officeart/2005/8/layout/orgChart1"/>
    <dgm:cxn modelId="{85BAB979-DAE1-425B-9C24-4722F4A05C6E}" type="presOf" srcId="{540B56C9-676A-49A8-8FB3-D27637FD2E4C}" destId="{DA83D654-1576-4FEC-8319-FF40ECDCD52A}" srcOrd="0" destOrd="0" presId="urn:microsoft.com/office/officeart/2005/8/layout/orgChart1"/>
    <dgm:cxn modelId="{D229077A-7468-494E-8BC0-7321203DECB6}" type="presOf" srcId="{DAFBFEA1-D85C-444F-A459-DA5DC5E963EC}" destId="{E175381E-49D8-483F-9605-7A95C6C710AB}" srcOrd="0" destOrd="0" presId="urn:microsoft.com/office/officeart/2005/8/layout/orgChart1"/>
    <dgm:cxn modelId="{529EEF7A-2D52-450A-8D39-0BE85653C491}" type="presOf" srcId="{576A22E6-462F-4570-8BBC-41E61D9E594B}" destId="{FAC4B933-02D9-43E2-9DF7-89C3FDCF402D}" srcOrd="1" destOrd="0" presId="urn:microsoft.com/office/officeart/2005/8/layout/orgChart1"/>
    <dgm:cxn modelId="{739D357B-02D1-42B3-B669-5B55AD873C88}" srcId="{6E80F6EA-0F46-4794-8BD4-FA68F9C36ED5}" destId="{3322635D-2498-4BE8-AA2B-950AE9D877E9}" srcOrd="1" destOrd="0" parTransId="{412BB2D4-192E-43D9-976D-F525FEDA3ACF}" sibTransId="{342359E1-4638-474E-B78F-36F28CE079A4}"/>
    <dgm:cxn modelId="{A96AAC7C-3B4C-4760-883B-65A280238B6D}" type="presOf" srcId="{898B361A-F90C-4F24-AB9B-9AF7383037EA}" destId="{B418CBAC-F9A1-49C4-8E41-214C62BCA0DB}" srcOrd="0" destOrd="0" presId="urn:microsoft.com/office/officeart/2005/8/layout/orgChart1"/>
    <dgm:cxn modelId="{4934CD7C-AACB-43F5-B101-160729F362F1}" type="presOf" srcId="{E2951777-41FF-4092-9E50-5396F09A4F46}" destId="{6133EBF5-BFC5-4265-9B30-76D23FB7D4D8}" srcOrd="0" destOrd="0" presId="urn:microsoft.com/office/officeart/2005/8/layout/orgChart1"/>
    <dgm:cxn modelId="{D060497D-432E-460C-AA84-EB3C09459829}" type="presOf" srcId="{9230D37B-FE48-416D-8BCE-6ABE2F35E61D}" destId="{ED5E4E2A-ECA2-4532-9007-58958473999B}" srcOrd="1" destOrd="0" presId="urn:microsoft.com/office/officeart/2005/8/layout/orgChart1"/>
    <dgm:cxn modelId="{5D0DA581-EE21-46A6-8C9D-C38CA6C7133B}" type="presOf" srcId="{6A0404EC-E7F9-4CBB-ACF9-32B81AD2C21A}" destId="{3BD6EDB5-A084-40EE-B37F-12F5E808ECE0}" srcOrd="0" destOrd="0" presId="urn:microsoft.com/office/officeart/2005/8/layout/orgChart1"/>
    <dgm:cxn modelId="{48332382-68BA-4B50-ADD9-5BCAB812022A}" type="presOf" srcId="{A62C72BB-2057-4E2F-9D22-B0ED61827B77}" destId="{92B77EF5-0335-4192-BB8A-F79EE8C8F456}" srcOrd="1" destOrd="0" presId="urn:microsoft.com/office/officeart/2005/8/layout/orgChart1"/>
    <dgm:cxn modelId="{5A885187-C5E1-4A60-99B1-C979D5865CB2}" type="presOf" srcId="{A29E0D8D-0C1C-4BC4-9F26-24D8E2EB3740}" destId="{44A77C24-43A6-48AF-AAFC-ED9927F3C78C}" srcOrd="1" destOrd="0" presId="urn:microsoft.com/office/officeart/2005/8/layout/orgChart1"/>
    <dgm:cxn modelId="{C3D8DC8D-99AF-4840-A66C-829A0A867C09}" srcId="{A62C72BB-2057-4E2F-9D22-B0ED61827B77}" destId="{164CE8E9-F61B-4599-A883-CDF15B7F436E}" srcOrd="1" destOrd="0" parTransId="{93E0B4CE-A6F0-45D2-8A1D-282D9200CE46}" sibTransId="{31AD3101-5287-485A-9BCB-415225DE70A5}"/>
    <dgm:cxn modelId="{8A3D488E-3B49-4974-A870-DDC2F910828F}" srcId="{A62C72BB-2057-4E2F-9D22-B0ED61827B77}" destId="{E2951777-41FF-4092-9E50-5396F09A4F46}" srcOrd="2" destOrd="0" parTransId="{540B56C9-676A-49A8-8FB3-D27637FD2E4C}" sibTransId="{FF27F1D2-BD32-4A3E-B87B-438B6115BE2F}"/>
    <dgm:cxn modelId="{E61A9E91-BB74-424A-928D-2B6F7D327DBC}" type="presOf" srcId="{F1CD7742-8D6F-4185-A1C3-4E3A769998C8}" destId="{9A72AACC-E78F-47EA-AD33-7B8FD1DF66E9}" srcOrd="1" destOrd="0" presId="urn:microsoft.com/office/officeart/2005/8/layout/orgChart1"/>
    <dgm:cxn modelId="{5EA62992-801B-4F5F-9D4F-1091020E789C}" srcId="{E2FE11FA-14E1-46E9-B923-21DFF1EA86AB}" destId="{1C25FBFB-FA7C-40B1-8DA7-4B00B7A79F62}" srcOrd="6" destOrd="0" parTransId="{CF8A60A6-E938-4395-8D1F-0285DB912CB6}" sibTransId="{FCD6269E-AC7C-44B5-9D02-870EF68C4191}"/>
    <dgm:cxn modelId="{0A908792-E0D4-4CD6-A780-A567267C4711}" srcId="{7B40EEDC-6D15-45C3-8A7B-760ABB6A429E}" destId="{A62C72BB-2057-4E2F-9D22-B0ED61827B77}" srcOrd="0" destOrd="0" parTransId="{FC6EA7A8-CC02-4EB0-9B91-41F3F831813E}" sibTransId="{65CE6D70-6FBE-457F-B677-50ABEAD260FD}"/>
    <dgm:cxn modelId="{FB86E092-8B19-45BD-9C0D-085118A69F32}" type="presOf" srcId="{D670B01C-5DD6-43AE-9CDE-325CE9169C2C}" destId="{FB69E15C-F03D-40CF-9ACF-ABDC15F497D2}" srcOrd="1" destOrd="0" presId="urn:microsoft.com/office/officeart/2005/8/layout/orgChart1"/>
    <dgm:cxn modelId="{A502D993-8D3D-4F3F-86F8-2B84DD3F91E5}" type="presOf" srcId="{6E80F6EA-0F46-4794-8BD4-FA68F9C36ED5}" destId="{16E6F1BC-4115-4873-B422-96D756BD7018}" srcOrd="0" destOrd="0" presId="urn:microsoft.com/office/officeart/2005/8/layout/orgChart1"/>
    <dgm:cxn modelId="{0BFC1495-30BD-4503-ADEA-FB0D3F2515F0}" type="presOf" srcId="{68F70F73-80A4-478E-8D15-ED8C2511F103}" destId="{90F5A051-F95C-49B9-9735-60DDD4A6A3DA}" srcOrd="0" destOrd="0" presId="urn:microsoft.com/office/officeart/2005/8/layout/orgChart1"/>
    <dgm:cxn modelId="{AD778695-3AE9-4F0B-BAA8-4D6C38004677}" srcId="{6E80F6EA-0F46-4794-8BD4-FA68F9C36ED5}" destId="{A5597DFB-342C-4BA3-AA55-E1BCFF7A6002}" srcOrd="0" destOrd="0" parTransId="{CA9056A6-476B-4DCA-A0CB-95060D67471A}" sibTransId="{571A9BB9-ED1B-47AE-A66D-D0E16C00CD82}"/>
    <dgm:cxn modelId="{38F73396-BD40-4630-9E52-AD925F19078B}" srcId="{E2FE11FA-14E1-46E9-B923-21DFF1EA86AB}" destId="{04824E10-7C43-4966-8F68-1177C0890588}" srcOrd="3" destOrd="0" parTransId="{898B361A-F90C-4F24-AB9B-9AF7383037EA}" sibTransId="{923E3A72-2607-4AAE-8483-CA1F08BBE018}"/>
    <dgm:cxn modelId="{F7F3BF97-4D75-44B0-AC0B-C81B26C426F9}" type="presOf" srcId="{0E578EC5-91D6-4588-B10F-EC164F425C53}" destId="{73F45AFC-7226-4573-8815-126DCD2BFCCA}" srcOrd="1" destOrd="0" presId="urn:microsoft.com/office/officeart/2005/8/layout/orgChart1"/>
    <dgm:cxn modelId="{1E116898-CCAF-4E6B-98E5-BC6EC0F8EBCC}" type="presOf" srcId="{7B40EEDC-6D15-45C3-8A7B-760ABB6A429E}" destId="{376BC7DB-41AE-4A2E-AD85-75E7B385D9F2}" srcOrd="1" destOrd="0" presId="urn:microsoft.com/office/officeart/2005/8/layout/orgChart1"/>
    <dgm:cxn modelId="{9A17C999-02A9-4F8B-931C-7245760AE737}" srcId="{3322635D-2498-4BE8-AA2B-950AE9D877E9}" destId="{EEDA2D37-6AF6-443B-8951-EAC488402EC6}" srcOrd="2" destOrd="0" parTransId="{2911326D-B7DD-469C-B06F-FB8B38747ACB}" sibTransId="{CD38E63D-F942-411D-B74D-EEC54D71988D}"/>
    <dgm:cxn modelId="{5B5A879D-04A5-454C-A9BD-1D2DE697CA75}" type="presOf" srcId="{E2FE11FA-14E1-46E9-B923-21DFF1EA86AB}" destId="{8E55C5B7-9A9E-42F7-997B-2A330173F231}" srcOrd="0" destOrd="0" presId="urn:microsoft.com/office/officeart/2005/8/layout/orgChart1"/>
    <dgm:cxn modelId="{50F29B9E-B2F0-4AFE-8E08-D5BBD368B0D8}" srcId="{A62C72BB-2057-4E2F-9D22-B0ED61827B77}" destId="{87C12FB8-5D5C-42A9-A660-4A33082C549C}" srcOrd="0" destOrd="0" parTransId="{3AA84B33-CDFC-4F9B-8369-9FBA50C844E8}" sibTransId="{3EA011A3-E9DA-4CFE-9701-844CBCCE1EE6}"/>
    <dgm:cxn modelId="{0641F4A1-79E2-48CA-9D46-F12263059192}" type="presOf" srcId="{1C25FBFB-FA7C-40B1-8DA7-4B00B7A79F62}" destId="{8FB30CD1-6BF1-485C-BC10-A4682D28AD91}" srcOrd="1" destOrd="0" presId="urn:microsoft.com/office/officeart/2005/8/layout/orgChart1"/>
    <dgm:cxn modelId="{ED63F4A5-6EE1-4D3B-B5AA-FEFEFC27114F}" type="presOf" srcId="{6B6C3FA4-58DF-4DEC-9EA7-C7B1A52661B3}" destId="{2FCF2A56-E6E0-4A11-921B-D9CDC119F2A5}" srcOrd="0" destOrd="0" presId="urn:microsoft.com/office/officeart/2005/8/layout/orgChart1"/>
    <dgm:cxn modelId="{AC9028A9-1709-4724-AECD-D7B3A35AE081}" type="presOf" srcId="{A39692E8-94F0-49C1-A135-DA5CD312B553}" destId="{A77F9953-3840-4C59-BD41-99CA4326F2B4}" srcOrd="0" destOrd="0" presId="urn:microsoft.com/office/officeart/2005/8/layout/orgChart1"/>
    <dgm:cxn modelId="{A788A8A9-A91A-4E2A-AECB-7A94566853E6}" type="presOf" srcId="{9230D37B-FE48-416D-8BCE-6ABE2F35E61D}" destId="{BB9FDF58-70C0-4506-ACA1-66A1042077BA}" srcOrd="0" destOrd="0" presId="urn:microsoft.com/office/officeart/2005/8/layout/orgChart1"/>
    <dgm:cxn modelId="{22A68FAA-F36A-4663-BE09-A97700831345}" type="presOf" srcId="{6D2A0757-51EB-4546-A49A-A3E7926ACAB2}" destId="{79EDBF7A-C15E-47FC-B77E-8861BE799DE1}" srcOrd="1" destOrd="0" presId="urn:microsoft.com/office/officeart/2005/8/layout/orgChart1"/>
    <dgm:cxn modelId="{D9608CAB-12A0-4CA8-86DB-9469D415CEB8}" type="presOf" srcId="{84E530F3-1362-4614-94CD-0478A517A49B}" destId="{B19175E0-DA70-437E-B06C-7F6A2E7F66DD}" srcOrd="0" destOrd="0" presId="urn:microsoft.com/office/officeart/2005/8/layout/orgChart1"/>
    <dgm:cxn modelId="{95E650AC-9C20-4F8B-930C-19AEAD6DE55D}" type="presOf" srcId="{E17E7E54-C6F3-45A0-BD05-D06AD6002834}" destId="{FE4E3351-EEA7-4171-8E14-E1D64B45318C}" srcOrd="0" destOrd="0" presId="urn:microsoft.com/office/officeart/2005/8/layout/orgChart1"/>
    <dgm:cxn modelId="{845D06AE-197D-41DA-B6A6-75972B0E5E57}" type="presOf" srcId="{2BC55014-3619-4814-8199-C449478DD5C2}" destId="{53673449-CB6A-40F0-816B-1F600484D8AD}" srcOrd="0" destOrd="0" presId="urn:microsoft.com/office/officeart/2005/8/layout/orgChart1"/>
    <dgm:cxn modelId="{D4277BAE-E4EC-4E1C-BC49-D0C9F9B402EE}" type="presOf" srcId="{93E0B4CE-A6F0-45D2-8A1D-282D9200CE46}" destId="{7C326350-6D62-4001-949B-112CE27D41B2}" srcOrd="0" destOrd="0" presId="urn:microsoft.com/office/officeart/2005/8/layout/orgChart1"/>
    <dgm:cxn modelId="{2BB540AF-FF3A-4D86-A0DD-F11FEA0AF3E4}" type="presOf" srcId="{04824E10-7C43-4966-8F68-1177C0890588}" destId="{2BC2ADA9-5D8E-40CD-B129-5C1269F21690}" srcOrd="1" destOrd="0" presId="urn:microsoft.com/office/officeart/2005/8/layout/orgChart1"/>
    <dgm:cxn modelId="{5FC1EEB0-F386-4605-9497-FCAF7A2095D4}" type="presOf" srcId="{EEDA2D37-6AF6-443B-8951-EAC488402EC6}" destId="{524A5D88-10BF-4076-A1F6-6ED719F8831B}" srcOrd="1" destOrd="0" presId="urn:microsoft.com/office/officeart/2005/8/layout/orgChart1"/>
    <dgm:cxn modelId="{D86088B2-9DA7-4899-BDCE-4B5B1EFC5D2D}" type="presOf" srcId="{A279FBF2-2F9E-4099-A6FA-0B8BE12A6E98}" destId="{D6C22E2F-7576-438A-AA5F-B39B08F7181A}" srcOrd="0" destOrd="0" presId="urn:microsoft.com/office/officeart/2005/8/layout/orgChart1"/>
    <dgm:cxn modelId="{E922D6B4-8666-40A8-ABA1-708EA16CB509}" type="presOf" srcId="{FDFF7FFC-84D6-43C5-B925-69BF0649940D}" destId="{0CBFD6BA-B9B0-4913-ADF0-05D16B21494F}" srcOrd="0" destOrd="0" presId="urn:microsoft.com/office/officeart/2005/8/layout/orgChart1"/>
    <dgm:cxn modelId="{68AEFEB6-4A19-4D47-A15B-0F6282AAF0AD}" type="presOf" srcId="{6E80F6EA-0F46-4794-8BD4-FA68F9C36ED5}" destId="{8E0C0BA8-3A29-4769-92C8-09BC1E7B5F2B}" srcOrd="1" destOrd="0" presId="urn:microsoft.com/office/officeart/2005/8/layout/orgChart1"/>
    <dgm:cxn modelId="{F5A024BD-0DB9-4F1C-BAE6-A4F463A3B33D}" type="presOf" srcId="{FC6EA7A8-CC02-4EB0-9B91-41F3F831813E}" destId="{3F48ED85-BCEB-4973-8EA9-96EF205974D1}" srcOrd="0" destOrd="0" presId="urn:microsoft.com/office/officeart/2005/8/layout/orgChart1"/>
    <dgm:cxn modelId="{FCA44FC0-CFFD-493B-99DC-BB02AEA0A69D}" srcId="{E2FE11FA-14E1-46E9-B923-21DFF1EA86AB}" destId="{C90F0A78-B730-43A4-A311-A88BF150CC59}" srcOrd="7" destOrd="0" parTransId="{2C2BB486-94ED-413F-83F4-66CE44F9A36E}" sibTransId="{18CDE139-00FA-4165-AEAB-6E9754289E51}"/>
    <dgm:cxn modelId="{49B5B9C0-EB4A-4489-BA25-E1C8D054B323}" srcId="{6E80F6EA-0F46-4794-8BD4-FA68F9C36ED5}" destId="{7B40EEDC-6D15-45C3-8A7B-760ABB6A429E}" srcOrd="2" destOrd="0" parTransId="{6B6C3FA4-58DF-4DEC-9EA7-C7B1A52661B3}" sibTransId="{B8036214-6B6F-4B7F-91E2-EB61EE4C5EE0}"/>
    <dgm:cxn modelId="{B7E04FC3-85F4-4F9F-AA1D-7216CE9140BB}" type="presOf" srcId="{3E986AA0-C82F-4D11-B575-C3846B16C778}" destId="{ECBF6A35-5CA0-4D18-B994-8FD02BC2670F}" srcOrd="1" destOrd="0" presId="urn:microsoft.com/office/officeart/2005/8/layout/orgChart1"/>
    <dgm:cxn modelId="{A3A5A6C3-F67F-4798-AF9A-C06F7B944648}" type="presOf" srcId="{D25110E4-2C0A-4E06-8009-5FAE9A8A5B82}" destId="{698A3B76-376B-44FD-8899-0131D384494A}" srcOrd="0" destOrd="0" presId="urn:microsoft.com/office/officeart/2005/8/layout/orgChart1"/>
    <dgm:cxn modelId="{B535F3C5-CE45-4CDF-BF5E-E15525763671}" srcId="{D670B01C-5DD6-43AE-9CDE-325CE9169C2C}" destId="{6E80F6EA-0F46-4794-8BD4-FA68F9C36ED5}" srcOrd="1" destOrd="0" parTransId="{75930A9E-B0C3-4F91-A427-B44A860B54FC}" sibTransId="{A295577C-E456-41FE-B81E-272FE72F6410}"/>
    <dgm:cxn modelId="{C095A9C6-3E05-49E2-A138-34901343348A}" srcId="{A5597DFB-342C-4BA3-AA55-E1BCFF7A6002}" destId="{5C40CE56-4E7F-4EB4-98A6-4E882C25145C}" srcOrd="0" destOrd="0" parTransId="{BDABC9F4-92D6-41CF-A71C-796665B2A835}" sibTransId="{DC836E37-A7A8-4A68-B0AC-39A446E07D1E}"/>
    <dgm:cxn modelId="{CB50E2C6-1B6F-466E-860B-016BE7007A25}" type="presOf" srcId="{C90F0A78-B730-43A4-A311-A88BF150CC59}" destId="{833A14BB-4FA7-4E48-97D4-BBC65769EFC2}" srcOrd="1" destOrd="0" presId="urn:microsoft.com/office/officeart/2005/8/layout/orgChart1"/>
    <dgm:cxn modelId="{3E4D25C8-EA37-433C-8C21-3B7EFD853C02}" type="presOf" srcId="{3AA84B33-CDFC-4F9B-8369-9FBA50C844E8}" destId="{3043D207-E465-405A-9006-2C512D3CFBF6}" srcOrd="0" destOrd="0" presId="urn:microsoft.com/office/officeart/2005/8/layout/orgChart1"/>
    <dgm:cxn modelId="{A78687CD-B8B2-4E17-AE8E-DD21E861C3FC}" type="presOf" srcId="{FDFF7FFC-84D6-43C5-B925-69BF0649940D}" destId="{E6051C3F-4E37-45B3-94BF-1FF5785EC837}" srcOrd="1" destOrd="0" presId="urn:microsoft.com/office/officeart/2005/8/layout/orgChart1"/>
    <dgm:cxn modelId="{8363FFCD-95AA-42D5-8DFC-686B68374191}" type="presOf" srcId="{A27C9A75-4246-4F19-8B6E-CEFF999195E1}" destId="{FCCBE5A2-8316-484E-8A50-7914B5688C58}" srcOrd="0" destOrd="0" presId="urn:microsoft.com/office/officeart/2005/8/layout/orgChart1"/>
    <dgm:cxn modelId="{F0A77BCF-546C-4F49-84BC-20ED9EABD090}" type="presOf" srcId="{84790B6C-4329-4FCB-8139-8F438FCAB91B}" destId="{A73BAA4A-C6C8-45F3-A4B8-6203B7E41A27}" srcOrd="0" destOrd="0" presId="urn:microsoft.com/office/officeart/2005/8/layout/orgChart1"/>
    <dgm:cxn modelId="{E06A10D1-732B-4D2A-B2F4-E53984C9EB84}" type="presOf" srcId="{E2FE11FA-14E1-46E9-B923-21DFF1EA86AB}" destId="{74A93A02-367B-4CAA-9E76-4C6B21960BCE}" srcOrd="1" destOrd="0" presId="urn:microsoft.com/office/officeart/2005/8/layout/orgChart1"/>
    <dgm:cxn modelId="{416847D2-3F96-4325-BE70-F6D0CAC0FC59}" type="presOf" srcId="{75930A9E-B0C3-4F91-A427-B44A860B54FC}" destId="{287FCF6F-35F4-4585-BDC8-A00A0A6DF3A9}" srcOrd="0" destOrd="0" presId="urn:microsoft.com/office/officeart/2005/8/layout/orgChart1"/>
    <dgm:cxn modelId="{A11370D2-1547-4E94-AD0B-893FF8A3B585}" srcId="{9230D37B-FE48-416D-8BCE-6ABE2F35E61D}" destId="{84E530F3-1362-4614-94CD-0478A517A49B}" srcOrd="0" destOrd="0" parTransId="{BB5B2CA2-6FE1-4446-A864-A837C010E065}" sibTransId="{17675892-155C-45DD-AEBF-9BD27994304C}"/>
    <dgm:cxn modelId="{AAFCA3D5-0EBA-46A1-B716-35A9094CAE8D}" type="presOf" srcId="{87C12FB8-5D5C-42A9-A660-4A33082C549C}" destId="{B6B3F930-084A-49B8-9541-466468D8D442}" srcOrd="1" destOrd="0" presId="urn:microsoft.com/office/officeart/2005/8/layout/orgChart1"/>
    <dgm:cxn modelId="{4AF950DA-B588-4941-B5AD-D481C7F6DD20}" type="presOf" srcId="{E17E7E54-C6F3-45A0-BD05-D06AD6002834}" destId="{2BDED1FB-BF12-41B8-96E0-9EC1D79BF031}" srcOrd="1" destOrd="0" presId="urn:microsoft.com/office/officeart/2005/8/layout/orgChart1"/>
    <dgm:cxn modelId="{A65207DC-1A49-4B70-A4C2-BB03BDF89982}" type="presOf" srcId="{2911326D-B7DD-469C-B06F-FB8B38747ACB}" destId="{4F83A8DB-1EBF-4AFE-A8F6-E5A535F937E0}" srcOrd="0" destOrd="0" presId="urn:microsoft.com/office/officeart/2005/8/layout/orgChart1"/>
    <dgm:cxn modelId="{6738D5DF-77A4-48AD-A6F9-257F9E9B2D25}" type="presOf" srcId="{8579D79D-691B-43C6-8819-21F763D91F5B}" destId="{339A9964-B6F9-4839-8390-97C1F1B4E7AE}" srcOrd="1" destOrd="0" presId="urn:microsoft.com/office/officeart/2005/8/layout/orgChart1"/>
    <dgm:cxn modelId="{9958D2E0-385A-4CBF-B98D-C81BA3864611}" srcId="{2BC55014-3619-4814-8199-C449478DD5C2}" destId="{EF62AE9D-8B1C-485A-9397-450DEDAB630E}" srcOrd="0" destOrd="0" parTransId="{766023D1-B5E3-4BA8-98FD-40CAC194F3E7}" sibTransId="{BDC462D5-CB2C-442A-9349-DC83ED74F293}"/>
    <dgm:cxn modelId="{B033FBE3-4C46-47BE-9E03-C03A2C6B4247}" type="presOf" srcId="{E2951777-41FF-4092-9E50-5396F09A4F46}" destId="{FC271BB5-8D7A-4D31-B5C3-D3A40B78B898}" srcOrd="1" destOrd="0" presId="urn:microsoft.com/office/officeart/2005/8/layout/orgChart1"/>
    <dgm:cxn modelId="{39BF84E4-C7C4-42E1-BF81-B9C2A5DD080C}" type="presOf" srcId="{D658CE9D-6F27-4C8F-BFA9-D075F7F98512}" destId="{601611BE-2E30-4AF5-AF9E-54A2677FA5DE}" srcOrd="0" destOrd="0" presId="urn:microsoft.com/office/officeart/2005/8/layout/orgChart1"/>
    <dgm:cxn modelId="{8A28D6E6-B6A3-49E1-B1F1-8BB161064009}" type="presOf" srcId="{EF62AE9D-8B1C-485A-9397-450DEDAB630E}" destId="{52C2F1ED-CB95-4145-900A-6AB35A9790DD}" srcOrd="0" destOrd="0" presId="urn:microsoft.com/office/officeart/2005/8/layout/orgChart1"/>
    <dgm:cxn modelId="{123596E8-46D4-42EF-871B-C21A5A553574}" srcId="{E2FE11FA-14E1-46E9-B923-21DFF1EA86AB}" destId="{0E578EC5-91D6-4588-B10F-EC164F425C53}" srcOrd="4" destOrd="0" parTransId="{6A0404EC-E7F9-4CBB-ACF9-32B81AD2C21A}" sibTransId="{78C63F1B-6158-43A6-A22C-99BEF512E05C}"/>
    <dgm:cxn modelId="{10CC06EB-0B48-4414-B10A-038B7578EB0E}" type="presOf" srcId="{CA9056A6-476B-4DCA-A0CB-95060D67471A}" destId="{C78A7CC0-7D75-4793-99E4-E19F82B73CBF}" srcOrd="0" destOrd="0" presId="urn:microsoft.com/office/officeart/2005/8/layout/orgChart1"/>
    <dgm:cxn modelId="{556DEFEB-A3B5-4313-89BE-7FEF2CC74D47}" type="presOf" srcId="{2BC55014-3619-4814-8199-C449478DD5C2}" destId="{CA4C1F2F-1071-4980-8E55-9FA61CD73F27}" srcOrd="1" destOrd="0" presId="urn:microsoft.com/office/officeart/2005/8/layout/orgChart1"/>
    <dgm:cxn modelId="{BC5614EC-A168-46FB-8D05-520ADAEFBFA0}" srcId="{A62C72BB-2057-4E2F-9D22-B0ED61827B77}" destId="{2BC55014-3619-4814-8199-C449478DD5C2}" srcOrd="3" destOrd="0" parTransId="{84790B6C-4329-4FCB-8139-8F438FCAB91B}" sibTransId="{3E27F458-EE3A-4C15-9727-FAA86BBCD8F3}"/>
    <dgm:cxn modelId="{F15EB7EE-9C4C-40E8-B316-5A493E3FFBCD}" type="presOf" srcId="{BB5B2CA2-6FE1-4446-A864-A837C010E065}" destId="{D1585E5C-B307-41CA-BD7D-466575D45837}" srcOrd="0" destOrd="0" presId="urn:microsoft.com/office/officeart/2005/8/layout/orgChart1"/>
    <dgm:cxn modelId="{53126CF0-BAAA-4614-971A-6C37693622F9}" type="presOf" srcId="{205BB1EF-67F0-424B-842B-D1ED84DDA9AE}" destId="{8985C38A-0F59-402F-A798-FEAF7DAB693B}" srcOrd="0" destOrd="0" presId="urn:microsoft.com/office/officeart/2005/8/layout/orgChart1"/>
    <dgm:cxn modelId="{726FCAF1-A8A2-4737-B7C5-FB139E1AE7C4}" srcId="{E2FE11FA-14E1-46E9-B923-21DFF1EA86AB}" destId="{B0790F5D-812C-4B94-8263-25F74CBD6C22}" srcOrd="1" destOrd="0" parTransId="{9AC4AABA-B1BA-4E2C-BD8A-E05BF750E928}" sibTransId="{9A03BE8D-1841-43BE-8304-7D53DD06710A}"/>
    <dgm:cxn modelId="{E6DACAF2-352F-4620-945A-248D1B37CFDE}" srcId="{6E80F6EA-0F46-4794-8BD4-FA68F9C36ED5}" destId="{9230D37B-FE48-416D-8BCE-6ABE2F35E61D}" srcOrd="3" destOrd="0" parTransId="{2387C6B4-C8AB-4DAD-802A-544A07C9635E}" sibTransId="{C79BF4EA-3436-45EE-9D7F-774A46C012C6}"/>
    <dgm:cxn modelId="{213F35F6-249A-4454-A138-4DD48B3E5548}" type="presOf" srcId="{082F56E2-3CDC-4FFF-967C-31C2F647E304}" destId="{51728D2E-C043-4540-8E6F-3FC98D85616C}" srcOrd="0" destOrd="0" presId="urn:microsoft.com/office/officeart/2005/8/layout/orgChart1"/>
    <dgm:cxn modelId="{6E116BF6-5149-45D8-926E-20C120D0B54F}" type="presOf" srcId="{BDABC9F4-92D6-41CF-A71C-796665B2A835}" destId="{F88FBF31-0F5F-48F1-95BD-2371226AEF88}" srcOrd="0" destOrd="0" presId="urn:microsoft.com/office/officeart/2005/8/layout/orgChart1"/>
    <dgm:cxn modelId="{6F4A96F8-CFF0-4D52-860F-A86D3E66CF61}" type="presOf" srcId="{D25110E4-2C0A-4E06-8009-5FAE9A8A5B82}" destId="{6729D056-EDD2-47E4-B7C2-30CEE7C16C82}" srcOrd="1" destOrd="0" presId="urn:microsoft.com/office/officeart/2005/8/layout/orgChart1"/>
    <dgm:cxn modelId="{321BBBFB-0568-491C-8C6E-07BC00F1E10B}" type="presOf" srcId="{8AADBBF3-4856-415B-BBA3-304C299BD8DA}" destId="{18856482-9F24-4120-ABBD-55A20E3310F4}" srcOrd="0" destOrd="0" presId="urn:microsoft.com/office/officeart/2005/8/layout/orgChart1"/>
    <dgm:cxn modelId="{FF44C2FF-9167-4596-A012-BA19D61E75FC}" type="presOf" srcId="{B0790F5D-812C-4B94-8263-25F74CBD6C22}" destId="{CAF8A59A-0494-426A-BA5C-08B7A61B5EE7}" srcOrd="0" destOrd="0" presId="urn:microsoft.com/office/officeart/2005/8/layout/orgChart1"/>
    <dgm:cxn modelId="{94C42D4D-19DA-454D-B33F-7563768A3D7B}" type="presParOf" srcId="{C4A77ABF-F16B-4F01-85C4-ED942DB5BF3C}" destId="{10982AC5-CEA1-41AC-89FC-499A51F3FC7B}" srcOrd="0" destOrd="0" presId="urn:microsoft.com/office/officeart/2005/8/layout/orgChart1"/>
    <dgm:cxn modelId="{99B16903-69D2-427B-9374-0ABDBCFB5F75}" type="presParOf" srcId="{10982AC5-CEA1-41AC-89FC-499A51F3FC7B}" destId="{0A6EB325-405F-4A92-B065-6820F1FDB608}" srcOrd="0" destOrd="0" presId="urn:microsoft.com/office/officeart/2005/8/layout/orgChart1"/>
    <dgm:cxn modelId="{5F704C8E-FF95-4876-95FF-49CCA186A360}" type="presParOf" srcId="{0A6EB325-405F-4A92-B065-6820F1FDB608}" destId="{7EDAC4D2-B873-46A2-B0C4-4F6563E82FD8}" srcOrd="0" destOrd="0" presId="urn:microsoft.com/office/officeart/2005/8/layout/orgChart1"/>
    <dgm:cxn modelId="{FE7B8F94-DA07-4804-B851-E04CC909A2AB}" type="presParOf" srcId="{0A6EB325-405F-4A92-B065-6820F1FDB608}" destId="{FB69E15C-F03D-40CF-9ACF-ABDC15F497D2}" srcOrd="1" destOrd="0" presId="urn:microsoft.com/office/officeart/2005/8/layout/orgChart1"/>
    <dgm:cxn modelId="{3DB1459E-3BB3-419C-B076-C38A4083789C}" type="presParOf" srcId="{10982AC5-CEA1-41AC-89FC-499A51F3FC7B}" destId="{B66AC086-D087-4B2B-AFB2-EBD8AC5CBD38}" srcOrd="1" destOrd="0" presId="urn:microsoft.com/office/officeart/2005/8/layout/orgChart1"/>
    <dgm:cxn modelId="{53A83E17-D3FB-4CE9-AA23-B08833C0786E}" type="presParOf" srcId="{B66AC086-D087-4B2B-AFB2-EBD8AC5CBD38}" destId="{51728D2E-C043-4540-8E6F-3FC98D85616C}" srcOrd="0" destOrd="0" presId="urn:microsoft.com/office/officeart/2005/8/layout/orgChart1"/>
    <dgm:cxn modelId="{AFC0D1E7-1420-4F28-83BE-3AE85F4F3925}" type="presParOf" srcId="{B66AC086-D087-4B2B-AFB2-EBD8AC5CBD38}" destId="{CF74E3D5-E5B2-4DE9-B6ED-052D0C79170E}" srcOrd="1" destOrd="0" presId="urn:microsoft.com/office/officeart/2005/8/layout/orgChart1"/>
    <dgm:cxn modelId="{1FB348D7-6BBB-44A7-A3CA-93A3D6D320C8}" type="presParOf" srcId="{CF74E3D5-E5B2-4DE9-B6ED-052D0C79170E}" destId="{3BFC8698-8832-4C2B-B47D-769A5645E6A8}" srcOrd="0" destOrd="0" presId="urn:microsoft.com/office/officeart/2005/8/layout/orgChart1"/>
    <dgm:cxn modelId="{470CE4E4-6D0E-484C-9B6F-24D69711D31C}" type="presParOf" srcId="{3BFC8698-8832-4C2B-B47D-769A5645E6A8}" destId="{8E55C5B7-9A9E-42F7-997B-2A330173F231}" srcOrd="0" destOrd="0" presId="urn:microsoft.com/office/officeart/2005/8/layout/orgChart1"/>
    <dgm:cxn modelId="{95599F74-FCD6-4C50-92E3-98CBEE07ED63}" type="presParOf" srcId="{3BFC8698-8832-4C2B-B47D-769A5645E6A8}" destId="{74A93A02-367B-4CAA-9E76-4C6B21960BCE}" srcOrd="1" destOrd="0" presId="urn:microsoft.com/office/officeart/2005/8/layout/orgChart1"/>
    <dgm:cxn modelId="{8C87A303-5168-42EB-A431-B539ECDC0EC3}" type="presParOf" srcId="{CF74E3D5-E5B2-4DE9-B6ED-052D0C79170E}" destId="{7343771D-48E4-41EF-A6B8-AD64550DFC54}" srcOrd="1" destOrd="0" presId="urn:microsoft.com/office/officeart/2005/8/layout/orgChart1"/>
    <dgm:cxn modelId="{3F09612B-A06B-4FA9-B3F9-CE0F2F70B6F5}" type="presParOf" srcId="{7343771D-48E4-41EF-A6B8-AD64550DFC54}" destId="{18856482-9F24-4120-ABBD-55A20E3310F4}" srcOrd="0" destOrd="0" presId="urn:microsoft.com/office/officeart/2005/8/layout/orgChart1"/>
    <dgm:cxn modelId="{3DE1A391-0D79-4F12-87A6-8587CEFEBD04}" type="presParOf" srcId="{7343771D-48E4-41EF-A6B8-AD64550DFC54}" destId="{5F210CC9-2310-4A2E-AAA7-B3631D5DB587}" srcOrd="1" destOrd="0" presId="urn:microsoft.com/office/officeart/2005/8/layout/orgChart1"/>
    <dgm:cxn modelId="{5B3DDC99-759B-4E07-B413-414D9E1CB36F}" type="presParOf" srcId="{5F210CC9-2310-4A2E-AAA7-B3631D5DB587}" destId="{101D1262-7C7B-45A5-8EB2-9DB8FDD438CB}" srcOrd="0" destOrd="0" presId="urn:microsoft.com/office/officeart/2005/8/layout/orgChart1"/>
    <dgm:cxn modelId="{CBB1005B-6EC3-4D8D-BE9C-191712D15116}" type="presParOf" srcId="{101D1262-7C7B-45A5-8EB2-9DB8FDD438CB}" destId="{FE4E3351-EEA7-4171-8E14-E1D64B45318C}" srcOrd="0" destOrd="0" presId="urn:microsoft.com/office/officeart/2005/8/layout/orgChart1"/>
    <dgm:cxn modelId="{8A77DDD4-12A7-4406-AC3D-97F5F418E86B}" type="presParOf" srcId="{101D1262-7C7B-45A5-8EB2-9DB8FDD438CB}" destId="{2BDED1FB-BF12-41B8-96E0-9EC1D79BF031}" srcOrd="1" destOrd="0" presId="urn:microsoft.com/office/officeart/2005/8/layout/orgChart1"/>
    <dgm:cxn modelId="{ED14559B-100B-476F-9800-AE035AC0504A}" type="presParOf" srcId="{5F210CC9-2310-4A2E-AAA7-B3631D5DB587}" destId="{51E85EF2-B466-4378-A7CF-6FB869F60EBB}" srcOrd="1" destOrd="0" presId="urn:microsoft.com/office/officeart/2005/8/layout/orgChart1"/>
    <dgm:cxn modelId="{8A77410B-69E8-468F-92B7-B4C120184356}" type="presParOf" srcId="{5F210CC9-2310-4A2E-AAA7-B3631D5DB587}" destId="{EE97E961-5821-4ED7-B881-DB66CD6F7410}" srcOrd="2" destOrd="0" presId="urn:microsoft.com/office/officeart/2005/8/layout/orgChart1"/>
    <dgm:cxn modelId="{6421703B-3120-4DAC-8304-EA93B31B4F94}" type="presParOf" srcId="{7343771D-48E4-41EF-A6B8-AD64550DFC54}" destId="{30E6B3FF-1036-47B2-8F83-B6D8561E1BF6}" srcOrd="2" destOrd="0" presId="urn:microsoft.com/office/officeart/2005/8/layout/orgChart1"/>
    <dgm:cxn modelId="{67F33AC8-7DA5-40E0-B2D4-F91D13768F64}" type="presParOf" srcId="{7343771D-48E4-41EF-A6B8-AD64550DFC54}" destId="{2CEE5BEB-4B76-402B-8E1E-6FE671753C57}" srcOrd="3" destOrd="0" presId="urn:microsoft.com/office/officeart/2005/8/layout/orgChart1"/>
    <dgm:cxn modelId="{A6712EAC-BC63-49DE-A72D-85813442654E}" type="presParOf" srcId="{2CEE5BEB-4B76-402B-8E1E-6FE671753C57}" destId="{5DA139D3-826B-4BC3-BB8C-E144CCFB71AE}" srcOrd="0" destOrd="0" presId="urn:microsoft.com/office/officeart/2005/8/layout/orgChart1"/>
    <dgm:cxn modelId="{C7055442-F11C-4E91-BF61-127D8C15F7C3}" type="presParOf" srcId="{5DA139D3-826B-4BC3-BB8C-E144CCFB71AE}" destId="{CAF8A59A-0494-426A-BA5C-08B7A61B5EE7}" srcOrd="0" destOrd="0" presId="urn:microsoft.com/office/officeart/2005/8/layout/orgChart1"/>
    <dgm:cxn modelId="{436B0496-A40E-4CA4-8E1F-CCEB96B74365}" type="presParOf" srcId="{5DA139D3-826B-4BC3-BB8C-E144CCFB71AE}" destId="{3BB723F4-ED60-4FDD-BFD3-65FAD9106E2A}" srcOrd="1" destOrd="0" presId="urn:microsoft.com/office/officeart/2005/8/layout/orgChart1"/>
    <dgm:cxn modelId="{EF06B3AE-99FE-4A90-845E-F02461CDDF2B}" type="presParOf" srcId="{2CEE5BEB-4B76-402B-8E1E-6FE671753C57}" destId="{B302CABB-69EA-4502-9C07-E4477BF23EF8}" srcOrd="1" destOrd="0" presId="urn:microsoft.com/office/officeart/2005/8/layout/orgChart1"/>
    <dgm:cxn modelId="{5F4DADA6-6B7D-4E2D-8255-39134C07969E}" type="presParOf" srcId="{2CEE5BEB-4B76-402B-8E1E-6FE671753C57}" destId="{52E0EB43-F6D1-4B9F-AA23-CC2606EE67F7}" srcOrd="2" destOrd="0" presId="urn:microsoft.com/office/officeart/2005/8/layout/orgChart1"/>
    <dgm:cxn modelId="{4D4075CC-B1A6-4166-A97C-20455D31F503}" type="presParOf" srcId="{7343771D-48E4-41EF-A6B8-AD64550DFC54}" destId="{90F5A051-F95C-49B9-9735-60DDD4A6A3DA}" srcOrd="4" destOrd="0" presId="urn:microsoft.com/office/officeart/2005/8/layout/orgChart1"/>
    <dgm:cxn modelId="{4195A556-D04A-4025-BAFB-96266BD2E985}" type="presParOf" srcId="{7343771D-48E4-41EF-A6B8-AD64550DFC54}" destId="{F7469287-94C8-4242-A3BD-262B9AC27750}" srcOrd="5" destOrd="0" presId="urn:microsoft.com/office/officeart/2005/8/layout/orgChart1"/>
    <dgm:cxn modelId="{8973E2AB-53FE-4952-96CD-F38585E7DCB7}" type="presParOf" srcId="{F7469287-94C8-4242-A3BD-262B9AC27750}" destId="{F7D1EC78-FBF9-4FE5-89C3-8A1CF5A258E3}" srcOrd="0" destOrd="0" presId="urn:microsoft.com/office/officeart/2005/8/layout/orgChart1"/>
    <dgm:cxn modelId="{160C6053-3D00-4972-B678-B006E9DB99EE}" type="presParOf" srcId="{F7D1EC78-FBF9-4FE5-89C3-8A1CF5A258E3}" destId="{FCCBE5A2-8316-484E-8A50-7914B5688C58}" srcOrd="0" destOrd="0" presId="urn:microsoft.com/office/officeart/2005/8/layout/orgChart1"/>
    <dgm:cxn modelId="{98BFB4E4-CC44-4371-9C61-6F09BAFFE031}" type="presParOf" srcId="{F7D1EC78-FBF9-4FE5-89C3-8A1CF5A258E3}" destId="{B08054F2-F894-4D24-8101-0674B9DB122C}" srcOrd="1" destOrd="0" presId="urn:microsoft.com/office/officeart/2005/8/layout/orgChart1"/>
    <dgm:cxn modelId="{E1C11A8A-5C09-446B-8317-D7AB56E12CFD}" type="presParOf" srcId="{F7469287-94C8-4242-A3BD-262B9AC27750}" destId="{172E2F55-A7CC-4395-BFDE-C7AE7F3369DF}" srcOrd="1" destOrd="0" presId="urn:microsoft.com/office/officeart/2005/8/layout/orgChart1"/>
    <dgm:cxn modelId="{EA4C82BC-AC31-4C16-9B25-432DE4F11731}" type="presParOf" srcId="{F7469287-94C8-4242-A3BD-262B9AC27750}" destId="{C1437911-3D42-48D2-AEAF-1B1B8D027F76}" srcOrd="2" destOrd="0" presId="urn:microsoft.com/office/officeart/2005/8/layout/orgChart1"/>
    <dgm:cxn modelId="{A9195122-3D3A-4981-808B-10D1DD75A5FE}" type="presParOf" srcId="{7343771D-48E4-41EF-A6B8-AD64550DFC54}" destId="{B418CBAC-F9A1-49C4-8E41-214C62BCA0DB}" srcOrd="6" destOrd="0" presId="urn:microsoft.com/office/officeart/2005/8/layout/orgChart1"/>
    <dgm:cxn modelId="{7E2075C4-EE1C-4E93-90E0-18A4C8A3193C}" type="presParOf" srcId="{7343771D-48E4-41EF-A6B8-AD64550DFC54}" destId="{EC21A61A-B117-4EAD-913E-DB161B764459}" srcOrd="7" destOrd="0" presId="urn:microsoft.com/office/officeart/2005/8/layout/orgChart1"/>
    <dgm:cxn modelId="{4B27A000-4107-45CD-A7CA-53772EEEC5B0}" type="presParOf" srcId="{EC21A61A-B117-4EAD-913E-DB161B764459}" destId="{9C98E3A2-BEB1-45CA-952C-24B6E7B6D484}" srcOrd="0" destOrd="0" presId="urn:microsoft.com/office/officeart/2005/8/layout/orgChart1"/>
    <dgm:cxn modelId="{9D85954B-DC43-4301-81A3-548CF0B34476}" type="presParOf" srcId="{9C98E3A2-BEB1-45CA-952C-24B6E7B6D484}" destId="{D160BED4-A355-466E-BD76-C55B4B89B0D2}" srcOrd="0" destOrd="0" presId="urn:microsoft.com/office/officeart/2005/8/layout/orgChart1"/>
    <dgm:cxn modelId="{EFE1B9FE-C6C6-4603-B651-4A8A7977FC24}" type="presParOf" srcId="{9C98E3A2-BEB1-45CA-952C-24B6E7B6D484}" destId="{2BC2ADA9-5D8E-40CD-B129-5C1269F21690}" srcOrd="1" destOrd="0" presId="urn:microsoft.com/office/officeart/2005/8/layout/orgChart1"/>
    <dgm:cxn modelId="{8A17690A-C31E-42B9-BF8F-D8A005AC5E77}" type="presParOf" srcId="{EC21A61A-B117-4EAD-913E-DB161B764459}" destId="{CFDAC2D0-FFF9-4D2C-81DF-F95C738774BB}" srcOrd="1" destOrd="0" presId="urn:microsoft.com/office/officeart/2005/8/layout/orgChart1"/>
    <dgm:cxn modelId="{AEA7025E-8967-448D-A17F-47AB3916DAD8}" type="presParOf" srcId="{EC21A61A-B117-4EAD-913E-DB161B764459}" destId="{FCF1C89C-E91E-4238-8774-6B98174AF692}" srcOrd="2" destOrd="0" presId="urn:microsoft.com/office/officeart/2005/8/layout/orgChart1"/>
    <dgm:cxn modelId="{F624AA2F-A3D9-47BA-9CB3-5978FBB32565}" type="presParOf" srcId="{7343771D-48E4-41EF-A6B8-AD64550DFC54}" destId="{3BD6EDB5-A084-40EE-B37F-12F5E808ECE0}" srcOrd="8" destOrd="0" presId="urn:microsoft.com/office/officeart/2005/8/layout/orgChart1"/>
    <dgm:cxn modelId="{835F3F83-FD7B-46B0-B310-095B28A3F52E}" type="presParOf" srcId="{7343771D-48E4-41EF-A6B8-AD64550DFC54}" destId="{A1D3D9EF-BE81-42F7-B404-F74D7632A553}" srcOrd="9" destOrd="0" presId="urn:microsoft.com/office/officeart/2005/8/layout/orgChart1"/>
    <dgm:cxn modelId="{463738E0-B454-4DE2-86B3-521247C20C9A}" type="presParOf" srcId="{A1D3D9EF-BE81-42F7-B404-F74D7632A553}" destId="{DAB7AC74-A4AE-43D6-A5DF-2951E1ACF414}" srcOrd="0" destOrd="0" presId="urn:microsoft.com/office/officeart/2005/8/layout/orgChart1"/>
    <dgm:cxn modelId="{7A10C487-A814-4379-BA77-A611CFEB6D11}" type="presParOf" srcId="{DAB7AC74-A4AE-43D6-A5DF-2951E1ACF414}" destId="{07FA2B91-1B79-4BA1-BD13-B4F615EC3DC3}" srcOrd="0" destOrd="0" presId="urn:microsoft.com/office/officeart/2005/8/layout/orgChart1"/>
    <dgm:cxn modelId="{D4310AAF-029B-4BC0-A2B5-9E7E13A09B1D}" type="presParOf" srcId="{DAB7AC74-A4AE-43D6-A5DF-2951E1ACF414}" destId="{73F45AFC-7226-4573-8815-126DCD2BFCCA}" srcOrd="1" destOrd="0" presId="urn:microsoft.com/office/officeart/2005/8/layout/orgChart1"/>
    <dgm:cxn modelId="{0A47C100-90D9-4B50-8815-7607B38E6CC2}" type="presParOf" srcId="{A1D3D9EF-BE81-42F7-B404-F74D7632A553}" destId="{F1902B53-BFBD-405E-8718-09FF746B62A8}" srcOrd="1" destOrd="0" presId="urn:microsoft.com/office/officeart/2005/8/layout/orgChart1"/>
    <dgm:cxn modelId="{D2826F44-AD03-4D4A-86BD-9309DC6E1504}" type="presParOf" srcId="{A1D3D9EF-BE81-42F7-B404-F74D7632A553}" destId="{FE89355C-1FFD-46CE-9B0E-710850573147}" srcOrd="2" destOrd="0" presId="urn:microsoft.com/office/officeart/2005/8/layout/orgChart1"/>
    <dgm:cxn modelId="{C33ADB34-67F9-417D-9D06-49B5528223CD}" type="presParOf" srcId="{7343771D-48E4-41EF-A6B8-AD64550DFC54}" destId="{C465FA16-310B-4811-A6FE-3A461618CF50}" srcOrd="10" destOrd="0" presId="urn:microsoft.com/office/officeart/2005/8/layout/orgChart1"/>
    <dgm:cxn modelId="{F6118F20-E590-4F12-90CA-D3C345811D86}" type="presParOf" srcId="{7343771D-48E4-41EF-A6B8-AD64550DFC54}" destId="{A7AE10C9-D1B3-4FB7-8442-1A947EF4CC6E}" srcOrd="11" destOrd="0" presId="urn:microsoft.com/office/officeart/2005/8/layout/orgChart1"/>
    <dgm:cxn modelId="{A15E84BB-B8AF-48C4-849B-10095E924B5C}" type="presParOf" srcId="{A7AE10C9-D1B3-4FB7-8442-1A947EF4CC6E}" destId="{FED43EB3-2273-4C5A-A3A5-4BB17C484D18}" srcOrd="0" destOrd="0" presId="urn:microsoft.com/office/officeart/2005/8/layout/orgChart1"/>
    <dgm:cxn modelId="{92C37660-A60B-4627-AFB3-89AA64EBBC4C}" type="presParOf" srcId="{FED43EB3-2273-4C5A-A3A5-4BB17C484D18}" destId="{90F08331-AA57-4B81-886D-9560AFB105F8}" srcOrd="0" destOrd="0" presId="urn:microsoft.com/office/officeart/2005/8/layout/orgChart1"/>
    <dgm:cxn modelId="{8E6555CE-25FA-4740-AC13-39E083BC06BB}" type="presParOf" srcId="{FED43EB3-2273-4C5A-A3A5-4BB17C484D18}" destId="{4DD76949-FFE3-4E42-A402-DD426F1411A3}" srcOrd="1" destOrd="0" presId="urn:microsoft.com/office/officeart/2005/8/layout/orgChart1"/>
    <dgm:cxn modelId="{9623DBD7-DAAF-4CA0-90E8-1F8D90880BEB}" type="presParOf" srcId="{A7AE10C9-D1B3-4FB7-8442-1A947EF4CC6E}" destId="{40F3D62D-7574-45C8-B1C9-2B0014A81051}" srcOrd="1" destOrd="0" presId="urn:microsoft.com/office/officeart/2005/8/layout/orgChart1"/>
    <dgm:cxn modelId="{C83FAB91-1B83-49F5-8045-1EAA76C67FF4}" type="presParOf" srcId="{A7AE10C9-D1B3-4FB7-8442-1A947EF4CC6E}" destId="{E04E9586-4BE6-4312-BD4F-63A3037D4D29}" srcOrd="2" destOrd="0" presId="urn:microsoft.com/office/officeart/2005/8/layout/orgChart1"/>
    <dgm:cxn modelId="{DD42FB41-CAC4-4BF1-9E30-795DB79FC9A3}" type="presParOf" srcId="{7343771D-48E4-41EF-A6B8-AD64550DFC54}" destId="{624117A3-7FB3-41CD-B69A-B7D7608B67D7}" srcOrd="12" destOrd="0" presId="urn:microsoft.com/office/officeart/2005/8/layout/orgChart1"/>
    <dgm:cxn modelId="{9664CDF6-5C39-4DE0-9C91-12DAE5314B89}" type="presParOf" srcId="{7343771D-48E4-41EF-A6B8-AD64550DFC54}" destId="{295F999F-7BEB-4642-B86A-5E315B2519B4}" srcOrd="13" destOrd="0" presId="urn:microsoft.com/office/officeart/2005/8/layout/orgChart1"/>
    <dgm:cxn modelId="{492CB346-151A-4FB5-A545-0CFC62F15188}" type="presParOf" srcId="{295F999F-7BEB-4642-B86A-5E315B2519B4}" destId="{7D3F481E-54A1-4E28-8BAD-428059A31FDA}" srcOrd="0" destOrd="0" presId="urn:microsoft.com/office/officeart/2005/8/layout/orgChart1"/>
    <dgm:cxn modelId="{B7DC4CBC-97B1-467A-A8EB-DB8120A938B6}" type="presParOf" srcId="{7D3F481E-54A1-4E28-8BAD-428059A31FDA}" destId="{5CC349DE-4AE9-414C-8537-A15D5C2161E8}" srcOrd="0" destOrd="0" presId="urn:microsoft.com/office/officeart/2005/8/layout/orgChart1"/>
    <dgm:cxn modelId="{B518FDB3-198E-439E-A07D-E0E3940D4BF8}" type="presParOf" srcId="{7D3F481E-54A1-4E28-8BAD-428059A31FDA}" destId="{8FB30CD1-6BF1-485C-BC10-A4682D28AD91}" srcOrd="1" destOrd="0" presId="urn:microsoft.com/office/officeart/2005/8/layout/orgChart1"/>
    <dgm:cxn modelId="{C8584143-781D-4990-A29C-E7499494BE46}" type="presParOf" srcId="{295F999F-7BEB-4642-B86A-5E315B2519B4}" destId="{A0290604-E157-4883-A8DE-5C096EC0CCA2}" srcOrd="1" destOrd="0" presId="urn:microsoft.com/office/officeart/2005/8/layout/orgChart1"/>
    <dgm:cxn modelId="{F765E6DE-EF84-403D-AC61-6C5B021487B2}" type="presParOf" srcId="{295F999F-7BEB-4642-B86A-5E315B2519B4}" destId="{C8196951-5985-48D3-B034-2D9783DD9AEE}" srcOrd="2" destOrd="0" presId="urn:microsoft.com/office/officeart/2005/8/layout/orgChart1"/>
    <dgm:cxn modelId="{446D6B12-15F6-4E8F-AAAD-BEB14AFBED72}" type="presParOf" srcId="{7343771D-48E4-41EF-A6B8-AD64550DFC54}" destId="{B18CD16E-C7D7-472E-B6D5-7B6E43EB34DF}" srcOrd="14" destOrd="0" presId="urn:microsoft.com/office/officeart/2005/8/layout/orgChart1"/>
    <dgm:cxn modelId="{5FA25A49-8AC9-4696-9D35-8F8368C2C416}" type="presParOf" srcId="{7343771D-48E4-41EF-A6B8-AD64550DFC54}" destId="{049FB890-EC03-46C9-A4BD-72AAEB2B7998}" srcOrd="15" destOrd="0" presId="urn:microsoft.com/office/officeart/2005/8/layout/orgChart1"/>
    <dgm:cxn modelId="{BBCDBD84-5698-45E9-BA12-5655480B4801}" type="presParOf" srcId="{049FB890-EC03-46C9-A4BD-72AAEB2B7998}" destId="{BEA1F021-1D5A-4483-800D-ED5C05C2948D}" srcOrd="0" destOrd="0" presId="urn:microsoft.com/office/officeart/2005/8/layout/orgChart1"/>
    <dgm:cxn modelId="{07754037-1858-4A60-B04E-D4D3EB429AD0}" type="presParOf" srcId="{BEA1F021-1D5A-4483-800D-ED5C05C2948D}" destId="{2ED1053C-31A1-4434-B3EA-F2DD94D2D75B}" srcOrd="0" destOrd="0" presId="urn:microsoft.com/office/officeart/2005/8/layout/orgChart1"/>
    <dgm:cxn modelId="{E2103DEE-48B0-4888-A7C3-6363CDB59ED1}" type="presParOf" srcId="{BEA1F021-1D5A-4483-800D-ED5C05C2948D}" destId="{833A14BB-4FA7-4E48-97D4-BBC65769EFC2}" srcOrd="1" destOrd="0" presId="urn:microsoft.com/office/officeart/2005/8/layout/orgChart1"/>
    <dgm:cxn modelId="{AEEA73B5-130F-45F6-9224-70499498E217}" type="presParOf" srcId="{049FB890-EC03-46C9-A4BD-72AAEB2B7998}" destId="{F5C2F9E8-8A09-48A4-8701-586263D67A27}" srcOrd="1" destOrd="0" presId="urn:microsoft.com/office/officeart/2005/8/layout/orgChart1"/>
    <dgm:cxn modelId="{27E80DA4-3B6A-4C62-A431-41FE0E8DACBC}" type="presParOf" srcId="{049FB890-EC03-46C9-A4BD-72AAEB2B7998}" destId="{A3192A22-C1A7-4046-B658-0BBB8D81753E}" srcOrd="2" destOrd="0" presId="urn:microsoft.com/office/officeart/2005/8/layout/orgChart1"/>
    <dgm:cxn modelId="{0E17B671-F9FD-41C5-925A-6A990272F7B5}" type="presParOf" srcId="{7343771D-48E4-41EF-A6B8-AD64550DFC54}" destId="{3F0AC51A-CB98-4895-8CC0-A7F1ADC52DBC}" srcOrd="16" destOrd="0" presId="urn:microsoft.com/office/officeart/2005/8/layout/orgChart1"/>
    <dgm:cxn modelId="{00DFE54F-2ABE-442F-A884-62422DF01D0E}" type="presParOf" srcId="{7343771D-48E4-41EF-A6B8-AD64550DFC54}" destId="{4641FB98-3AA8-4C90-A9B1-EDFC0E086AEB}" srcOrd="17" destOrd="0" presId="urn:microsoft.com/office/officeart/2005/8/layout/orgChart1"/>
    <dgm:cxn modelId="{9D1B6F06-9893-4F72-AA20-DBDF7E46DE27}" type="presParOf" srcId="{4641FB98-3AA8-4C90-A9B1-EDFC0E086AEB}" destId="{084E466C-0F87-4D56-9403-58EAF24C460C}" srcOrd="0" destOrd="0" presId="urn:microsoft.com/office/officeart/2005/8/layout/orgChart1"/>
    <dgm:cxn modelId="{FA9FD99D-3848-4360-9054-E04EAF788779}" type="presParOf" srcId="{084E466C-0F87-4D56-9403-58EAF24C460C}" destId="{698A3B76-376B-44FD-8899-0131D384494A}" srcOrd="0" destOrd="0" presId="urn:microsoft.com/office/officeart/2005/8/layout/orgChart1"/>
    <dgm:cxn modelId="{65DEE6A3-5CE4-4769-9174-CC2ABE05FB78}" type="presParOf" srcId="{084E466C-0F87-4D56-9403-58EAF24C460C}" destId="{6729D056-EDD2-47E4-B7C2-30CEE7C16C82}" srcOrd="1" destOrd="0" presId="urn:microsoft.com/office/officeart/2005/8/layout/orgChart1"/>
    <dgm:cxn modelId="{0639825F-0BD0-45FF-B566-4D077DA8460C}" type="presParOf" srcId="{4641FB98-3AA8-4C90-A9B1-EDFC0E086AEB}" destId="{2F230C29-44FC-4984-85AA-D36FEB697CDD}" srcOrd="1" destOrd="0" presId="urn:microsoft.com/office/officeart/2005/8/layout/orgChart1"/>
    <dgm:cxn modelId="{90CC849F-8398-40BC-9B9F-6322EB440A2E}" type="presParOf" srcId="{4641FB98-3AA8-4C90-A9B1-EDFC0E086AEB}" destId="{B4925BEE-1192-4820-B847-8CEBBB655DE9}" srcOrd="2" destOrd="0" presId="urn:microsoft.com/office/officeart/2005/8/layout/orgChart1"/>
    <dgm:cxn modelId="{6FD6DDEA-3CED-4051-A94C-B9AADA4ACC84}" type="presParOf" srcId="{7343771D-48E4-41EF-A6B8-AD64550DFC54}" destId="{B548D823-B649-49FB-B8F1-0E28CDBB72B8}" srcOrd="18" destOrd="0" presId="urn:microsoft.com/office/officeart/2005/8/layout/orgChart1"/>
    <dgm:cxn modelId="{F2CD4700-6135-485F-86AC-2710350769BD}" type="presParOf" srcId="{7343771D-48E4-41EF-A6B8-AD64550DFC54}" destId="{0E4F43EA-C3D2-48F4-BF5A-9F3AB720A2B5}" srcOrd="19" destOrd="0" presId="urn:microsoft.com/office/officeart/2005/8/layout/orgChart1"/>
    <dgm:cxn modelId="{F0EC8BB3-86C3-4A6E-AF05-F541D761208F}" type="presParOf" srcId="{0E4F43EA-C3D2-48F4-BF5A-9F3AB720A2B5}" destId="{29EFA998-1B13-4D55-B7F7-E4775B959181}" srcOrd="0" destOrd="0" presId="urn:microsoft.com/office/officeart/2005/8/layout/orgChart1"/>
    <dgm:cxn modelId="{69DAA9A6-F38A-40B2-9FBD-8FDC02B3522B}" type="presParOf" srcId="{29EFA998-1B13-4D55-B7F7-E4775B959181}" destId="{01D677E2-8C13-47BC-87D3-E5E83BF89543}" srcOrd="0" destOrd="0" presId="urn:microsoft.com/office/officeart/2005/8/layout/orgChart1"/>
    <dgm:cxn modelId="{67B77693-FF29-41B4-B51C-54332D046C92}" type="presParOf" srcId="{29EFA998-1B13-4D55-B7F7-E4775B959181}" destId="{44A77C24-43A6-48AF-AAFC-ED9927F3C78C}" srcOrd="1" destOrd="0" presId="urn:microsoft.com/office/officeart/2005/8/layout/orgChart1"/>
    <dgm:cxn modelId="{91C15B9F-65AC-4346-8293-F23B22C201CB}" type="presParOf" srcId="{0E4F43EA-C3D2-48F4-BF5A-9F3AB720A2B5}" destId="{DE32C763-F5CF-416B-88A9-D1001C9564C4}" srcOrd="1" destOrd="0" presId="urn:microsoft.com/office/officeart/2005/8/layout/orgChart1"/>
    <dgm:cxn modelId="{AE85F32F-7449-4EC3-981E-5E13DEB8CA71}" type="presParOf" srcId="{0E4F43EA-C3D2-48F4-BF5A-9F3AB720A2B5}" destId="{A7EF40B8-1663-4835-AB59-2523941EE937}" srcOrd="2" destOrd="0" presId="urn:microsoft.com/office/officeart/2005/8/layout/orgChart1"/>
    <dgm:cxn modelId="{A3A19EAB-4509-45C2-9339-9036252D46F1}" type="presParOf" srcId="{7343771D-48E4-41EF-A6B8-AD64550DFC54}" destId="{D6C22E2F-7576-438A-AA5F-B39B08F7181A}" srcOrd="20" destOrd="0" presId="urn:microsoft.com/office/officeart/2005/8/layout/orgChart1"/>
    <dgm:cxn modelId="{523332AD-A4ED-40AA-8B2F-AE49DA4D083D}" type="presParOf" srcId="{7343771D-48E4-41EF-A6B8-AD64550DFC54}" destId="{B8DBCF3B-F68A-4667-B9AF-BBC249337BFF}" srcOrd="21" destOrd="0" presId="urn:microsoft.com/office/officeart/2005/8/layout/orgChart1"/>
    <dgm:cxn modelId="{339DFC4D-7617-490E-BFFB-FB3B1908D4BB}" type="presParOf" srcId="{B8DBCF3B-F68A-4667-B9AF-BBC249337BFF}" destId="{AE29F122-AD39-492D-B937-1332AFBE922F}" srcOrd="0" destOrd="0" presId="urn:microsoft.com/office/officeart/2005/8/layout/orgChart1"/>
    <dgm:cxn modelId="{6B82C8A5-C22E-47F8-91D1-910531DF8108}" type="presParOf" srcId="{AE29F122-AD39-492D-B937-1332AFBE922F}" destId="{AD259E44-A025-4E29-A843-3C8225670A83}" srcOrd="0" destOrd="0" presId="urn:microsoft.com/office/officeart/2005/8/layout/orgChart1"/>
    <dgm:cxn modelId="{C39FD99E-3032-4254-A8B2-614E72B28397}" type="presParOf" srcId="{AE29F122-AD39-492D-B937-1332AFBE922F}" destId="{9A72AACC-E78F-47EA-AD33-7B8FD1DF66E9}" srcOrd="1" destOrd="0" presId="urn:microsoft.com/office/officeart/2005/8/layout/orgChart1"/>
    <dgm:cxn modelId="{B8C19821-F028-4D56-8C43-2A44F59AA11C}" type="presParOf" srcId="{B8DBCF3B-F68A-4667-B9AF-BBC249337BFF}" destId="{CCA92701-9F1F-406B-9417-D97BBF4AA5FE}" srcOrd="1" destOrd="0" presId="urn:microsoft.com/office/officeart/2005/8/layout/orgChart1"/>
    <dgm:cxn modelId="{781117AB-E649-4FFC-A2B3-61CEE8261775}" type="presParOf" srcId="{B8DBCF3B-F68A-4667-B9AF-BBC249337BFF}" destId="{9749E2B2-769C-488A-B964-C0EA0888FCF6}" srcOrd="2" destOrd="0" presId="urn:microsoft.com/office/officeart/2005/8/layout/orgChart1"/>
    <dgm:cxn modelId="{C5DCEA4C-2737-4F02-ABE3-973CB57BE105}" type="presParOf" srcId="{7343771D-48E4-41EF-A6B8-AD64550DFC54}" destId="{A77F9953-3840-4C59-BD41-99CA4326F2B4}" srcOrd="22" destOrd="0" presId="urn:microsoft.com/office/officeart/2005/8/layout/orgChart1"/>
    <dgm:cxn modelId="{D51B07DC-F9D0-4619-B411-9377BD281BCA}" type="presParOf" srcId="{7343771D-48E4-41EF-A6B8-AD64550DFC54}" destId="{1F1C9147-4761-46DC-990E-5F41CBAD5B89}" srcOrd="23" destOrd="0" presId="urn:microsoft.com/office/officeart/2005/8/layout/orgChart1"/>
    <dgm:cxn modelId="{BFF35350-E3BA-4FDB-8FDC-80FD2470095C}" type="presParOf" srcId="{1F1C9147-4761-46DC-990E-5F41CBAD5B89}" destId="{CA03F6F5-EC33-407E-AAD8-5290D21A9BCC}" srcOrd="0" destOrd="0" presId="urn:microsoft.com/office/officeart/2005/8/layout/orgChart1"/>
    <dgm:cxn modelId="{E4F0EDD6-184A-4CA3-B692-CA4AB943ACA8}" type="presParOf" srcId="{CA03F6F5-EC33-407E-AAD8-5290D21A9BCC}" destId="{47F3AABF-8E5D-4060-8E0A-7AD6CCEBF3E3}" srcOrd="0" destOrd="0" presId="urn:microsoft.com/office/officeart/2005/8/layout/orgChart1"/>
    <dgm:cxn modelId="{48F7F12F-C35B-4912-A3C9-44E5A62286A3}" type="presParOf" srcId="{CA03F6F5-EC33-407E-AAD8-5290D21A9BCC}" destId="{FAC4B933-02D9-43E2-9DF7-89C3FDCF402D}" srcOrd="1" destOrd="0" presId="urn:microsoft.com/office/officeart/2005/8/layout/orgChart1"/>
    <dgm:cxn modelId="{5E75A040-8EC5-4393-A891-43F718EFE279}" type="presParOf" srcId="{1F1C9147-4761-46DC-990E-5F41CBAD5B89}" destId="{25C04C03-C5DD-4584-9BE3-9390863D22B5}" srcOrd="1" destOrd="0" presId="urn:microsoft.com/office/officeart/2005/8/layout/orgChart1"/>
    <dgm:cxn modelId="{C67231AE-DE4B-4FDA-B426-6C3AFDD412D6}" type="presParOf" srcId="{1F1C9147-4761-46DC-990E-5F41CBAD5B89}" destId="{A38F342E-5C51-4F76-A210-D182EE59BA01}" srcOrd="2" destOrd="0" presId="urn:microsoft.com/office/officeart/2005/8/layout/orgChart1"/>
    <dgm:cxn modelId="{B668ABB1-6ABE-4A7D-8579-CBD26D0DF4C6}" type="presParOf" srcId="{CF74E3D5-E5B2-4DE9-B6ED-052D0C79170E}" destId="{EA7B438D-0301-40E2-8F84-83AFD8DA0F6E}" srcOrd="2" destOrd="0" presId="urn:microsoft.com/office/officeart/2005/8/layout/orgChart1"/>
    <dgm:cxn modelId="{9EC7A38C-9351-4033-8BE8-24CE3E276E51}" type="presParOf" srcId="{B66AC086-D087-4B2B-AFB2-EBD8AC5CBD38}" destId="{287FCF6F-35F4-4585-BDC8-A00A0A6DF3A9}" srcOrd="2" destOrd="0" presId="urn:microsoft.com/office/officeart/2005/8/layout/orgChart1"/>
    <dgm:cxn modelId="{21D32BAE-C1CF-469B-907B-D7D3EC9EC89C}" type="presParOf" srcId="{B66AC086-D087-4B2B-AFB2-EBD8AC5CBD38}" destId="{1BE73377-1F73-4DAC-B5AF-253672082143}" srcOrd="3" destOrd="0" presId="urn:microsoft.com/office/officeart/2005/8/layout/orgChart1"/>
    <dgm:cxn modelId="{F9F73AD3-C1C8-44D6-B131-6451DF6B44FE}" type="presParOf" srcId="{1BE73377-1F73-4DAC-B5AF-253672082143}" destId="{429E906D-FC66-4294-9A60-3A81B129AE3D}" srcOrd="0" destOrd="0" presId="urn:microsoft.com/office/officeart/2005/8/layout/orgChart1"/>
    <dgm:cxn modelId="{6160E6D9-3387-435A-9C63-68AE93A1EC46}" type="presParOf" srcId="{429E906D-FC66-4294-9A60-3A81B129AE3D}" destId="{16E6F1BC-4115-4873-B422-96D756BD7018}" srcOrd="0" destOrd="0" presId="urn:microsoft.com/office/officeart/2005/8/layout/orgChart1"/>
    <dgm:cxn modelId="{481C3268-BB72-4195-BF14-E7C9DA3FD502}" type="presParOf" srcId="{429E906D-FC66-4294-9A60-3A81B129AE3D}" destId="{8E0C0BA8-3A29-4769-92C8-09BC1E7B5F2B}" srcOrd="1" destOrd="0" presId="urn:microsoft.com/office/officeart/2005/8/layout/orgChart1"/>
    <dgm:cxn modelId="{D72275A5-0AE4-401A-B6C5-8265A52DD594}" type="presParOf" srcId="{1BE73377-1F73-4DAC-B5AF-253672082143}" destId="{91BE49CF-1C72-4929-A1C2-F2A8A069F71A}" srcOrd="1" destOrd="0" presId="urn:microsoft.com/office/officeart/2005/8/layout/orgChart1"/>
    <dgm:cxn modelId="{4011A4DC-4353-455B-8767-39A1387AC318}" type="presParOf" srcId="{91BE49CF-1C72-4929-A1C2-F2A8A069F71A}" destId="{C78A7CC0-7D75-4793-99E4-E19F82B73CBF}" srcOrd="0" destOrd="0" presId="urn:microsoft.com/office/officeart/2005/8/layout/orgChart1"/>
    <dgm:cxn modelId="{A67F25AD-19DF-4E8E-89DF-96403BE648AA}" type="presParOf" srcId="{91BE49CF-1C72-4929-A1C2-F2A8A069F71A}" destId="{694A8DB1-5CFA-455F-900F-CBB105669943}" srcOrd="1" destOrd="0" presId="urn:microsoft.com/office/officeart/2005/8/layout/orgChart1"/>
    <dgm:cxn modelId="{1A2F0370-8A57-49AB-809F-8EEDA4F1930A}" type="presParOf" srcId="{694A8DB1-5CFA-455F-900F-CBB105669943}" destId="{EED5C7F0-C975-44E5-BC69-72230E03FCB2}" srcOrd="0" destOrd="0" presId="urn:microsoft.com/office/officeart/2005/8/layout/orgChart1"/>
    <dgm:cxn modelId="{12DA4F09-C199-4A4F-AC0C-2AF6BF946016}" type="presParOf" srcId="{EED5C7F0-C975-44E5-BC69-72230E03FCB2}" destId="{C620E0C1-3C70-439F-9C2F-9A92E518174C}" srcOrd="0" destOrd="0" presId="urn:microsoft.com/office/officeart/2005/8/layout/orgChart1"/>
    <dgm:cxn modelId="{4BFF62CC-A744-4DB2-89FB-360C2385D180}" type="presParOf" srcId="{EED5C7F0-C975-44E5-BC69-72230E03FCB2}" destId="{CBE8F882-75C5-4EE6-A332-621B5345D46E}" srcOrd="1" destOrd="0" presId="urn:microsoft.com/office/officeart/2005/8/layout/orgChart1"/>
    <dgm:cxn modelId="{477C70ED-B4F2-493B-A4BA-F02B0DEDAE13}" type="presParOf" srcId="{694A8DB1-5CFA-455F-900F-CBB105669943}" destId="{0D595C36-5C59-4CC3-ACE7-D579FAD0E744}" srcOrd="1" destOrd="0" presId="urn:microsoft.com/office/officeart/2005/8/layout/orgChart1"/>
    <dgm:cxn modelId="{1EE914D9-1393-4D8B-BCA4-F59415B4C981}" type="presParOf" srcId="{0D595C36-5C59-4CC3-ACE7-D579FAD0E744}" destId="{F88FBF31-0F5F-48F1-95BD-2371226AEF88}" srcOrd="0" destOrd="0" presId="urn:microsoft.com/office/officeart/2005/8/layout/orgChart1"/>
    <dgm:cxn modelId="{F8322E83-596D-4BEA-840E-DED5B0393E41}" type="presParOf" srcId="{0D595C36-5C59-4CC3-ACE7-D579FAD0E744}" destId="{ED95CEB3-03A1-46F3-A756-D5B4734C220B}" srcOrd="1" destOrd="0" presId="urn:microsoft.com/office/officeart/2005/8/layout/orgChart1"/>
    <dgm:cxn modelId="{DAA3EBC3-BCCF-4F75-AF0F-C6F8CF47D3CD}" type="presParOf" srcId="{ED95CEB3-03A1-46F3-A756-D5B4734C220B}" destId="{F8DD3916-D26D-40EB-ABA8-0243B58BBE8A}" srcOrd="0" destOrd="0" presId="urn:microsoft.com/office/officeart/2005/8/layout/orgChart1"/>
    <dgm:cxn modelId="{41846CA6-3D1E-4EE4-9020-B81898B6CCD9}" type="presParOf" srcId="{F8DD3916-D26D-40EB-ABA8-0243B58BBE8A}" destId="{24772B0D-DE0B-497D-8D4E-4A98FA262E1A}" srcOrd="0" destOrd="0" presId="urn:microsoft.com/office/officeart/2005/8/layout/orgChart1"/>
    <dgm:cxn modelId="{52AB027A-2908-4BD9-A79C-E7B9B0AFB85C}" type="presParOf" srcId="{F8DD3916-D26D-40EB-ABA8-0243B58BBE8A}" destId="{5C178901-9B53-497C-8287-BF41F055AC74}" srcOrd="1" destOrd="0" presId="urn:microsoft.com/office/officeart/2005/8/layout/orgChart1"/>
    <dgm:cxn modelId="{CBB23A50-79DB-44D3-BC39-0FB5422F2B9D}" type="presParOf" srcId="{ED95CEB3-03A1-46F3-A756-D5B4734C220B}" destId="{F35F8ECD-4CC0-4055-BBEC-60FC2CA12CD9}" srcOrd="1" destOrd="0" presId="urn:microsoft.com/office/officeart/2005/8/layout/orgChart1"/>
    <dgm:cxn modelId="{460B1526-73CE-43A3-90FC-75336A73F383}" type="presParOf" srcId="{ED95CEB3-03A1-46F3-A756-D5B4734C220B}" destId="{CAAFF0C6-F91E-4290-824B-9F4A9A65B405}" srcOrd="2" destOrd="0" presId="urn:microsoft.com/office/officeart/2005/8/layout/orgChart1"/>
    <dgm:cxn modelId="{B8963D91-35F8-4B80-ABAD-47430EC5E1C5}" type="presParOf" srcId="{694A8DB1-5CFA-455F-900F-CBB105669943}" destId="{B5CD7E2E-D395-49AD-8D6B-128DB23EBB88}" srcOrd="2" destOrd="0" presId="urn:microsoft.com/office/officeart/2005/8/layout/orgChart1"/>
    <dgm:cxn modelId="{39FAB9A1-0E12-4E3E-BEDB-DF70B459BCB3}" type="presParOf" srcId="{91BE49CF-1C72-4929-A1C2-F2A8A069F71A}" destId="{5C6D3D70-0313-400C-954F-4DC4FCD0285C}" srcOrd="2" destOrd="0" presId="urn:microsoft.com/office/officeart/2005/8/layout/orgChart1"/>
    <dgm:cxn modelId="{EF886398-6346-470F-96CC-2065A8827547}" type="presParOf" srcId="{91BE49CF-1C72-4929-A1C2-F2A8A069F71A}" destId="{93A083FA-CD9B-4322-9936-785AF5B25853}" srcOrd="3" destOrd="0" presId="urn:microsoft.com/office/officeart/2005/8/layout/orgChart1"/>
    <dgm:cxn modelId="{082864DF-B670-4F1E-8459-F1008C0362C5}" type="presParOf" srcId="{93A083FA-CD9B-4322-9936-785AF5B25853}" destId="{3297211B-4B05-4A3F-A7D7-44CEDCCC5B4A}" srcOrd="0" destOrd="0" presId="urn:microsoft.com/office/officeart/2005/8/layout/orgChart1"/>
    <dgm:cxn modelId="{3BB12DA3-8A75-4E0D-8C44-DE5FD2DD579F}" type="presParOf" srcId="{3297211B-4B05-4A3F-A7D7-44CEDCCC5B4A}" destId="{BA273132-5ED8-4B0D-86E7-04BBCE0138BE}" srcOrd="0" destOrd="0" presId="urn:microsoft.com/office/officeart/2005/8/layout/orgChart1"/>
    <dgm:cxn modelId="{944B20AF-2BDB-4D1F-934C-FC9FE0F37F51}" type="presParOf" srcId="{3297211B-4B05-4A3F-A7D7-44CEDCCC5B4A}" destId="{5B62D8B9-78F4-488C-979F-5CE374F5E5EF}" srcOrd="1" destOrd="0" presId="urn:microsoft.com/office/officeart/2005/8/layout/orgChart1"/>
    <dgm:cxn modelId="{B1D70123-5113-4186-86D0-20E69A83E484}" type="presParOf" srcId="{93A083FA-CD9B-4322-9936-785AF5B25853}" destId="{95B6EC01-2F3F-407C-92DD-95CFF0A2B2A0}" srcOrd="1" destOrd="0" presId="urn:microsoft.com/office/officeart/2005/8/layout/orgChart1"/>
    <dgm:cxn modelId="{748ABB9E-BC42-4621-B5BD-6478E3511B9C}" type="presParOf" srcId="{95B6EC01-2F3F-407C-92DD-95CFF0A2B2A0}" destId="{727F2DB3-94B2-4627-9D98-4FECF041411C}" srcOrd="0" destOrd="0" presId="urn:microsoft.com/office/officeart/2005/8/layout/orgChart1"/>
    <dgm:cxn modelId="{6DC3C56B-D0D3-48F4-B713-7E1385EB7A05}" type="presParOf" srcId="{95B6EC01-2F3F-407C-92DD-95CFF0A2B2A0}" destId="{EEA79BE8-64FD-4BDE-A4E0-E55A28A94B68}" srcOrd="1" destOrd="0" presId="urn:microsoft.com/office/officeart/2005/8/layout/orgChart1"/>
    <dgm:cxn modelId="{D2320FD9-7306-4830-A747-8AC6EAEB8A26}" type="presParOf" srcId="{EEA79BE8-64FD-4BDE-A4E0-E55A28A94B68}" destId="{C791EFE4-CF5C-4BAD-B9A0-AFC9FD2C5D0B}" srcOrd="0" destOrd="0" presId="urn:microsoft.com/office/officeart/2005/8/layout/orgChart1"/>
    <dgm:cxn modelId="{FCB7F06B-6A84-4F5B-85B9-90E7F82CCF22}" type="presParOf" srcId="{C791EFE4-CF5C-4BAD-B9A0-AFC9FD2C5D0B}" destId="{5A323CA1-D568-4556-B6EC-963D983A88CE}" srcOrd="0" destOrd="0" presId="urn:microsoft.com/office/officeart/2005/8/layout/orgChart1"/>
    <dgm:cxn modelId="{DE803207-BE1E-4C56-A13E-A3CCD36B1F67}" type="presParOf" srcId="{C791EFE4-CF5C-4BAD-B9A0-AFC9FD2C5D0B}" destId="{79EDBF7A-C15E-47FC-B77E-8861BE799DE1}" srcOrd="1" destOrd="0" presId="urn:microsoft.com/office/officeart/2005/8/layout/orgChart1"/>
    <dgm:cxn modelId="{C1AE0531-F6F9-461C-86D3-E652A0779876}" type="presParOf" srcId="{EEA79BE8-64FD-4BDE-A4E0-E55A28A94B68}" destId="{F257A805-E323-4396-8B30-CAE9550B889E}" srcOrd="1" destOrd="0" presId="urn:microsoft.com/office/officeart/2005/8/layout/orgChart1"/>
    <dgm:cxn modelId="{EEA2F766-0E92-4843-B4AB-22C2333D12FE}" type="presParOf" srcId="{EEA79BE8-64FD-4BDE-A4E0-E55A28A94B68}" destId="{FD3FE806-E33D-4780-AA3B-3E07229D2C84}" srcOrd="2" destOrd="0" presId="urn:microsoft.com/office/officeart/2005/8/layout/orgChart1"/>
    <dgm:cxn modelId="{3375EAC6-35D8-4878-BBC3-F84F04F0190B}" type="presParOf" srcId="{95B6EC01-2F3F-407C-92DD-95CFF0A2B2A0}" destId="{E175381E-49D8-483F-9605-7A95C6C710AB}" srcOrd="2" destOrd="0" presId="urn:microsoft.com/office/officeart/2005/8/layout/orgChart1"/>
    <dgm:cxn modelId="{3586ABD4-5FFE-44ED-ACD3-64CFB2704A74}" type="presParOf" srcId="{95B6EC01-2F3F-407C-92DD-95CFF0A2B2A0}" destId="{A447B8EE-D598-4BAF-9771-50FC5D19533C}" srcOrd="3" destOrd="0" presId="urn:microsoft.com/office/officeart/2005/8/layout/orgChart1"/>
    <dgm:cxn modelId="{C945C573-855D-40A4-B4ED-60329A0461D8}" type="presParOf" srcId="{A447B8EE-D598-4BAF-9771-50FC5D19533C}" destId="{F2D6B3A9-41A3-41DD-B938-9F0330141F67}" srcOrd="0" destOrd="0" presId="urn:microsoft.com/office/officeart/2005/8/layout/orgChart1"/>
    <dgm:cxn modelId="{B2046E78-FEFF-4E54-9CFF-8123596C5BEA}" type="presParOf" srcId="{F2D6B3A9-41A3-41DD-B938-9F0330141F67}" destId="{601611BE-2E30-4AF5-AF9E-54A2677FA5DE}" srcOrd="0" destOrd="0" presId="urn:microsoft.com/office/officeart/2005/8/layout/orgChart1"/>
    <dgm:cxn modelId="{DD42757A-9FE5-4B22-BFEE-E60EEF5C5F6D}" type="presParOf" srcId="{F2D6B3A9-41A3-41DD-B938-9F0330141F67}" destId="{DBF22798-9053-419C-A19D-5409905B842E}" srcOrd="1" destOrd="0" presId="urn:microsoft.com/office/officeart/2005/8/layout/orgChart1"/>
    <dgm:cxn modelId="{486269C2-A403-43F7-8687-E3EA75077653}" type="presParOf" srcId="{A447B8EE-D598-4BAF-9771-50FC5D19533C}" destId="{954FFFA2-854D-4AAD-ADDE-E36EBDD24D45}" srcOrd="1" destOrd="0" presId="urn:microsoft.com/office/officeart/2005/8/layout/orgChart1"/>
    <dgm:cxn modelId="{50BB9770-1BDC-4436-8A63-D5A2FB21982F}" type="presParOf" srcId="{A447B8EE-D598-4BAF-9771-50FC5D19533C}" destId="{68FF7501-EC8C-4943-9227-1472DA739D48}" srcOrd="2" destOrd="0" presId="urn:microsoft.com/office/officeart/2005/8/layout/orgChart1"/>
    <dgm:cxn modelId="{DDC1A3E4-2D91-4EBE-B5D3-7EAC625E68C5}" type="presParOf" srcId="{95B6EC01-2F3F-407C-92DD-95CFF0A2B2A0}" destId="{4F83A8DB-1EBF-4AFE-A8F6-E5A535F937E0}" srcOrd="4" destOrd="0" presId="urn:microsoft.com/office/officeart/2005/8/layout/orgChart1"/>
    <dgm:cxn modelId="{BC703D59-2288-404B-92E2-4A30D5498BD5}" type="presParOf" srcId="{95B6EC01-2F3F-407C-92DD-95CFF0A2B2A0}" destId="{17F8405B-9728-4545-8733-F3771E87B016}" srcOrd="5" destOrd="0" presId="urn:microsoft.com/office/officeart/2005/8/layout/orgChart1"/>
    <dgm:cxn modelId="{76743B81-CF95-4AA8-B231-72A961AA464D}" type="presParOf" srcId="{17F8405B-9728-4545-8733-F3771E87B016}" destId="{74CE9D17-C085-495A-9105-50993F2073B8}" srcOrd="0" destOrd="0" presId="urn:microsoft.com/office/officeart/2005/8/layout/orgChart1"/>
    <dgm:cxn modelId="{6A7628EE-2900-4C4D-86EC-A7B08E657643}" type="presParOf" srcId="{74CE9D17-C085-495A-9105-50993F2073B8}" destId="{AE63FE62-5BC9-4946-96F5-657B20E3AE47}" srcOrd="0" destOrd="0" presId="urn:microsoft.com/office/officeart/2005/8/layout/orgChart1"/>
    <dgm:cxn modelId="{20DB66BC-9E25-4916-8A44-45B70F724AEC}" type="presParOf" srcId="{74CE9D17-C085-495A-9105-50993F2073B8}" destId="{524A5D88-10BF-4076-A1F6-6ED719F8831B}" srcOrd="1" destOrd="0" presId="urn:microsoft.com/office/officeart/2005/8/layout/orgChart1"/>
    <dgm:cxn modelId="{E4F16B3F-5683-40C2-9B60-AC55FC31CDDE}" type="presParOf" srcId="{17F8405B-9728-4545-8733-F3771E87B016}" destId="{64231E14-2482-4D15-9586-D7A1799E5FF0}" srcOrd="1" destOrd="0" presId="urn:microsoft.com/office/officeart/2005/8/layout/orgChart1"/>
    <dgm:cxn modelId="{C6E4DD2F-E5A6-43C4-BE5E-AFFA4A5EF46D}" type="presParOf" srcId="{17F8405B-9728-4545-8733-F3771E87B016}" destId="{13AA0B0A-0F45-4731-A0A2-3F933F4CAD50}" srcOrd="2" destOrd="0" presId="urn:microsoft.com/office/officeart/2005/8/layout/orgChart1"/>
    <dgm:cxn modelId="{C5108A52-E4E7-4B72-B0A6-40A278CD8F4D}" type="presParOf" srcId="{95B6EC01-2F3F-407C-92DD-95CFF0A2B2A0}" destId="{05766FE0-6600-45FF-9724-FBE0C770A265}" srcOrd="6" destOrd="0" presId="urn:microsoft.com/office/officeart/2005/8/layout/orgChart1"/>
    <dgm:cxn modelId="{1CCE14BD-DBAE-4C52-8001-5E30C8CA0050}" type="presParOf" srcId="{95B6EC01-2F3F-407C-92DD-95CFF0A2B2A0}" destId="{8F3C77B3-E336-4315-800A-8EF7BE260ECB}" srcOrd="7" destOrd="0" presId="urn:microsoft.com/office/officeart/2005/8/layout/orgChart1"/>
    <dgm:cxn modelId="{7B20D260-ADC6-4251-B155-B34EA91789E9}" type="presParOf" srcId="{8F3C77B3-E336-4315-800A-8EF7BE260ECB}" destId="{884BA9EC-D61C-42DB-B51D-4FBE599A3082}" srcOrd="0" destOrd="0" presId="urn:microsoft.com/office/officeart/2005/8/layout/orgChart1"/>
    <dgm:cxn modelId="{A0463E60-38C5-491C-BDD2-AAE2DB625DFD}" type="presParOf" srcId="{884BA9EC-D61C-42DB-B51D-4FBE599A3082}" destId="{EDFBBFF1-E92E-47E9-830B-0553F20F00DC}" srcOrd="0" destOrd="0" presId="urn:microsoft.com/office/officeart/2005/8/layout/orgChart1"/>
    <dgm:cxn modelId="{1B33D9BB-CF19-4560-B104-255ACA40E0DB}" type="presParOf" srcId="{884BA9EC-D61C-42DB-B51D-4FBE599A3082}" destId="{339A9964-B6F9-4839-8390-97C1F1B4E7AE}" srcOrd="1" destOrd="0" presId="urn:microsoft.com/office/officeart/2005/8/layout/orgChart1"/>
    <dgm:cxn modelId="{2D60F1B5-7E1D-4D59-8D4B-90DE09F5A5ED}" type="presParOf" srcId="{8F3C77B3-E336-4315-800A-8EF7BE260ECB}" destId="{EFF78056-0AA8-474F-A282-C9DA483BA75E}" srcOrd="1" destOrd="0" presId="urn:microsoft.com/office/officeart/2005/8/layout/orgChart1"/>
    <dgm:cxn modelId="{91E65255-4B86-4C68-8C4A-8AA38B0EBF43}" type="presParOf" srcId="{8F3C77B3-E336-4315-800A-8EF7BE260ECB}" destId="{450C056F-2236-42ED-9BA9-D745A4F15A65}" srcOrd="2" destOrd="0" presId="urn:microsoft.com/office/officeart/2005/8/layout/orgChart1"/>
    <dgm:cxn modelId="{A5D97FEF-4867-4670-A145-D9CA8C487472}" type="presParOf" srcId="{95B6EC01-2F3F-407C-92DD-95CFF0A2B2A0}" destId="{37A873A7-1BF4-4C6B-97C7-563834B031CE}" srcOrd="8" destOrd="0" presId="urn:microsoft.com/office/officeart/2005/8/layout/orgChart1"/>
    <dgm:cxn modelId="{731404B2-2393-4ED4-B169-6FA913EE5512}" type="presParOf" srcId="{95B6EC01-2F3F-407C-92DD-95CFF0A2B2A0}" destId="{D2634807-E432-48E0-B556-102058A16CA9}" srcOrd="9" destOrd="0" presId="urn:microsoft.com/office/officeart/2005/8/layout/orgChart1"/>
    <dgm:cxn modelId="{7284DC2C-E281-4978-A2F1-3C7CCCA8DDBF}" type="presParOf" srcId="{D2634807-E432-48E0-B556-102058A16CA9}" destId="{2AF86D51-8DFB-49AA-9DA7-EF43FD3E656F}" srcOrd="0" destOrd="0" presId="urn:microsoft.com/office/officeart/2005/8/layout/orgChart1"/>
    <dgm:cxn modelId="{9F930F4E-45E5-4E91-9F87-61D551EDF213}" type="presParOf" srcId="{2AF86D51-8DFB-49AA-9DA7-EF43FD3E656F}" destId="{8985C38A-0F59-402F-A798-FEAF7DAB693B}" srcOrd="0" destOrd="0" presId="urn:microsoft.com/office/officeart/2005/8/layout/orgChart1"/>
    <dgm:cxn modelId="{35CB32DA-A622-466F-9A74-8D8A4403B569}" type="presParOf" srcId="{2AF86D51-8DFB-49AA-9DA7-EF43FD3E656F}" destId="{8E38336F-3337-491A-8CCC-7FEC2C64B879}" srcOrd="1" destOrd="0" presId="urn:microsoft.com/office/officeart/2005/8/layout/orgChart1"/>
    <dgm:cxn modelId="{0E6A1586-3990-4CC8-AD9D-BD8C502F1B47}" type="presParOf" srcId="{D2634807-E432-48E0-B556-102058A16CA9}" destId="{5CE070FA-077A-4A63-AF7A-4E61D47802D1}" srcOrd="1" destOrd="0" presId="urn:microsoft.com/office/officeart/2005/8/layout/orgChart1"/>
    <dgm:cxn modelId="{AC29B9C7-00CB-4EFF-A61E-8341A8BD62E3}" type="presParOf" srcId="{D2634807-E432-48E0-B556-102058A16CA9}" destId="{9B327DD9-BE78-48AB-A639-7216C044ADAB}" srcOrd="2" destOrd="0" presId="urn:microsoft.com/office/officeart/2005/8/layout/orgChart1"/>
    <dgm:cxn modelId="{D904857B-493B-4C94-847B-338F31681815}" type="presParOf" srcId="{95B6EC01-2F3F-407C-92DD-95CFF0A2B2A0}" destId="{BB137FAC-231E-46F5-9B96-19BE3E4D85D4}" srcOrd="10" destOrd="0" presId="urn:microsoft.com/office/officeart/2005/8/layout/orgChart1"/>
    <dgm:cxn modelId="{EB91C3CF-610E-4E96-8682-FB746D8F3BC7}" type="presParOf" srcId="{95B6EC01-2F3F-407C-92DD-95CFF0A2B2A0}" destId="{F86733C4-EDD4-42D2-9858-E3AADBAF0047}" srcOrd="11" destOrd="0" presId="urn:microsoft.com/office/officeart/2005/8/layout/orgChart1"/>
    <dgm:cxn modelId="{8DFDB78E-4524-49C5-B004-FFD95497139B}" type="presParOf" srcId="{F86733C4-EDD4-42D2-9858-E3AADBAF0047}" destId="{ED695F8F-D8F5-4F56-8BAD-640C6EC2F451}" srcOrd="0" destOrd="0" presId="urn:microsoft.com/office/officeart/2005/8/layout/orgChart1"/>
    <dgm:cxn modelId="{CF65DA69-668D-41D6-A686-4367AD396232}" type="presParOf" srcId="{ED695F8F-D8F5-4F56-8BAD-640C6EC2F451}" destId="{98E50762-6417-4537-A6AB-B33637A158FA}" srcOrd="0" destOrd="0" presId="urn:microsoft.com/office/officeart/2005/8/layout/orgChart1"/>
    <dgm:cxn modelId="{AE536C65-0E03-4801-B6B1-D3935C8560AA}" type="presParOf" srcId="{ED695F8F-D8F5-4F56-8BAD-640C6EC2F451}" destId="{ECBF6A35-5CA0-4D18-B994-8FD02BC2670F}" srcOrd="1" destOrd="0" presId="urn:microsoft.com/office/officeart/2005/8/layout/orgChart1"/>
    <dgm:cxn modelId="{D7682206-7826-44ED-887C-68D00960D298}" type="presParOf" srcId="{F86733C4-EDD4-42D2-9858-E3AADBAF0047}" destId="{3254F2A0-EA5F-4C8F-A6AA-C160FDAB4B3D}" srcOrd="1" destOrd="0" presId="urn:microsoft.com/office/officeart/2005/8/layout/orgChart1"/>
    <dgm:cxn modelId="{136798DA-4CC9-48EA-8F6D-19A3E6E4C873}" type="presParOf" srcId="{F86733C4-EDD4-42D2-9858-E3AADBAF0047}" destId="{E8EED4D6-3433-481D-BFF5-1E4A5A2B8066}" srcOrd="2" destOrd="0" presId="urn:microsoft.com/office/officeart/2005/8/layout/orgChart1"/>
    <dgm:cxn modelId="{97B7575C-5D68-4608-9593-1B49F4C0A6D2}" type="presParOf" srcId="{95B6EC01-2F3F-407C-92DD-95CFF0A2B2A0}" destId="{21F2FEF9-74DB-4E63-B7FC-6029BA4A7BFF}" srcOrd="12" destOrd="0" presId="urn:microsoft.com/office/officeart/2005/8/layout/orgChart1"/>
    <dgm:cxn modelId="{779898CA-4B8F-471C-A914-43B7C30784EF}" type="presParOf" srcId="{95B6EC01-2F3F-407C-92DD-95CFF0A2B2A0}" destId="{00CC963A-1F19-442A-915E-D4ACBED637C7}" srcOrd="13" destOrd="0" presId="urn:microsoft.com/office/officeart/2005/8/layout/orgChart1"/>
    <dgm:cxn modelId="{F12F4796-D1FE-46FC-B75E-E47B2BE30A44}" type="presParOf" srcId="{00CC963A-1F19-442A-915E-D4ACBED637C7}" destId="{56A4D021-A68C-45A3-9D93-1775072B354B}" srcOrd="0" destOrd="0" presId="urn:microsoft.com/office/officeart/2005/8/layout/orgChart1"/>
    <dgm:cxn modelId="{23239AAC-5B41-45CF-89E0-5D72E7F03AA1}" type="presParOf" srcId="{56A4D021-A68C-45A3-9D93-1775072B354B}" destId="{3C11128F-E621-419E-AE01-ECA79063C361}" srcOrd="0" destOrd="0" presId="urn:microsoft.com/office/officeart/2005/8/layout/orgChart1"/>
    <dgm:cxn modelId="{29B10032-4C8C-4E5E-8E77-EDDFF36CA7A2}" type="presParOf" srcId="{56A4D021-A68C-45A3-9D93-1775072B354B}" destId="{FA6173EA-4F66-415B-B413-D9AB6666EEF6}" srcOrd="1" destOrd="0" presId="urn:microsoft.com/office/officeart/2005/8/layout/orgChart1"/>
    <dgm:cxn modelId="{0EEAD6A5-B785-49EA-B68C-45E9AD28C9D3}" type="presParOf" srcId="{00CC963A-1F19-442A-915E-D4ACBED637C7}" destId="{5A830FBE-3B5B-4F51-9E90-B45937AD93C3}" srcOrd="1" destOrd="0" presId="urn:microsoft.com/office/officeart/2005/8/layout/orgChart1"/>
    <dgm:cxn modelId="{3668DB62-E722-4CA5-86C7-6371517AC21D}" type="presParOf" srcId="{00CC963A-1F19-442A-915E-D4ACBED637C7}" destId="{9ECEBB7F-A8AE-43D3-96B4-C4BE949544CC}" srcOrd="2" destOrd="0" presId="urn:microsoft.com/office/officeart/2005/8/layout/orgChart1"/>
    <dgm:cxn modelId="{A1B20829-6208-43B8-B1B6-6C145860270F}" type="presParOf" srcId="{93A083FA-CD9B-4322-9936-785AF5B25853}" destId="{E12D341C-ABF6-43A0-B9C4-6A2219F997E6}" srcOrd="2" destOrd="0" presId="urn:microsoft.com/office/officeart/2005/8/layout/orgChart1"/>
    <dgm:cxn modelId="{53ABEAC8-D057-4DC7-8745-9F9A38E09645}" type="presParOf" srcId="{91BE49CF-1C72-4929-A1C2-F2A8A069F71A}" destId="{2FCF2A56-E6E0-4A11-921B-D9CDC119F2A5}" srcOrd="4" destOrd="0" presId="urn:microsoft.com/office/officeart/2005/8/layout/orgChart1"/>
    <dgm:cxn modelId="{E6596036-9778-4FEC-83DA-D8FD16DBD7FF}" type="presParOf" srcId="{91BE49CF-1C72-4929-A1C2-F2A8A069F71A}" destId="{976C4943-0E4D-4BFF-9412-95173F74A358}" srcOrd="5" destOrd="0" presId="urn:microsoft.com/office/officeart/2005/8/layout/orgChart1"/>
    <dgm:cxn modelId="{7B781858-4BA5-4CE6-B803-57DFC65361CC}" type="presParOf" srcId="{976C4943-0E4D-4BFF-9412-95173F74A358}" destId="{3EC8CC48-9C8A-4391-9B4C-2387500F3C4C}" srcOrd="0" destOrd="0" presId="urn:microsoft.com/office/officeart/2005/8/layout/orgChart1"/>
    <dgm:cxn modelId="{200209DE-144C-45F9-885F-AE281E974AFB}" type="presParOf" srcId="{3EC8CC48-9C8A-4391-9B4C-2387500F3C4C}" destId="{5CDC9875-2016-41A7-B876-ECE9DF4A78C6}" srcOrd="0" destOrd="0" presId="urn:microsoft.com/office/officeart/2005/8/layout/orgChart1"/>
    <dgm:cxn modelId="{98BFEF87-37FD-4ABF-9609-34520B6A3617}" type="presParOf" srcId="{3EC8CC48-9C8A-4391-9B4C-2387500F3C4C}" destId="{376BC7DB-41AE-4A2E-AD85-75E7B385D9F2}" srcOrd="1" destOrd="0" presId="urn:microsoft.com/office/officeart/2005/8/layout/orgChart1"/>
    <dgm:cxn modelId="{731B47F1-AAEF-46AC-87B5-70FCD089D4C1}" type="presParOf" srcId="{976C4943-0E4D-4BFF-9412-95173F74A358}" destId="{50573019-A5E3-42C9-A4AC-76877745E768}" srcOrd="1" destOrd="0" presId="urn:microsoft.com/office/officeart/2005/8/layout/orgChart1"/>
    <dgm:cxn modelId="{C780DBAB-5DFF-45DE-8583-C04683C62CBB}" type="presParOf" srcId="{50573019-A5E3-42C9-A4AC-76877745E768}" destId="{3F48ED85-BCEB-4973-8EA9-96EF205974D1}" srcOrd="0" destOrd="0" presId="urn:microsoft.com/office/officeart/2005/8/layout/orgChart1"/>
    <dgm:cxn modelId="{301644D1-A223-4A46-B99E-14542C82823F}" type="presParOf" srcId="{50573019-A5E3-42C9-A4AC-76877745E768}" destId="{EEC76D58-DE00-42A7-9984-29810F9CD3E6}" srcOrd="1" destOrd="0" presId="urn:microsoft.com/office/officeart/2005/8/layout/orgChart1"/>
    <dgm:cxn modelId="{247165FB-17E6-4E2C-88A2-6F8F30990818}" type="presParOf" srcId="{EEC76D58-DE00-42A7-9984-29810F9CD3E6}" destId="{D492DDAE-E11A-4FF5-9818-42CCBEC1079B}" srcOrd="0" destOrd="0" presId="urn:microsoft.com/office/officeart/2005/8/layout/orgChart1"/>
    <dgm:cxn modelId="{EC32ACAA-EF62-4D0F-A47D-3515B6393967}" type="presParOf" srcId="{D492DDAE-E11A-4FF5-9818-42CCBEC1079B}" destId="{03F169C5-C809-45E6-A6A9-BE1D227ED395}" srcOrd="0" destOrd="0" presId="urn:microsoft.com/office/officeart/2005/8/layout/orgChart1"/>
    <dgm:cxn modelId="{A5C66494-133C-4E7E-A5D9-4788A3B95D5A}" type="presParOf" srcId="{D492DDAE-E11A-4FF5-9818-42CCBEC1079B}" destId="{92B77EF5-0335-4192-BB8A-F79EE8C8F456}" srcOrd="1" destOrd="0" presId="urn:microsoft.com/office/officeart/2005/8/layout/orgChart1"/>
    <dgm:cxn modelId="{1C08CA07-93EA-44FC-A6EE-DE729B799584}" type="presParOf" srcId="{EEC76D58-DE00-42A7-9984-29810F9CD3E6}" destId="{0EEACF22-15EB-4C83-9E25-1BECFFA326EF}" srcOrd="1" destOrd="0" presId="urn:microsoft.com/office/officeart/2005/8/layout/orgChart1"/>
    <dgm:cxn modelId="{0C600D60-5DDA-416C-BBD2-A1E372F54274}" type="presParOf" srcId="{0EEACF22-15EB-4C83-9E25-1BECFFA326EF}" destId="{3043D207-E465-405A-9006-2C512D3CFBF6}" srcOrd="0" destOrd="0" presId="urn:microsoft.com/office/officeart/2005/8/layout/orgChart1"/>
    <dgm:cxn modelId="{343F822B-8CAB-4B45-9AEC-3109E7F7E3F3}" type="presParOf" srcId="{0EEACF22-15EB-4C83-9E25-1BECFFA326EF}" destId="{17E81EC6-D9FD-404B-BBD4-56EA1F924561}" srcOrd="1" destOrd="0" presId="urn:microsoft.com/office/officeart/2005/8/layout/orgChart1"/>
    <dgm:cxn modelId="{5370C318-C1E6-4B54-9219-F70ACE615CE9}" type="presParOf" srcId="{17E81EC6-D9FD-404B-BBD4-56EA1F924561}" destId="{134E2E42-196F-491B-A6FF-E75524176417}" srcOrd="0" destOrd="0" presId="urn:microsoft.com/office/officeart/2005/8/layout/orgChart1"/>
    <dgm:cxn modelId="{422A2CDA-D632-46BF-A47A-86B55212FCD5}" type="presParOf" srcId="{134E2E42-196F-491B-A6FF-E75524176417}" destId="{55D51C6B-A9A4-4311-BDC5-C86606EDC6CF}" srcOrd="0" destOrd="0" presId="urn:microsoft.com/office/officeart/2005/8/layout/orgChart1"/>
    <dgm:cxn modelId="{9826AF61-B39E-4C11-A570-E855B447AF9C}" type="presParOf" srcId="{134E2E42-196F-491B-A6FF-E75524176417}" destId="{B6B3F930-084A-49B8-9541-466468D8D442}" srcOrd="1" destOrd="0" presId="urn:microsoft.com/office/officeart/2005/8/layout/orgChart1"/>
    <dgm:cxn modelId="{FAF29BF5-60F3-4943-B59D-FA88C5591BA4}" type="presParOf" srcId="{17E81EC6-D9FD-404B-BBD4-56EA1F924561}" destId="{EDD717C3-D93A-4EB3-968F-3271F2B5C0F5}" srcOrd="1" destOrd="0" presId="urn:microsoft.com/office/officeart/2005/8/layout/orgChart1"/>
    <dgm:cxn modelId="{B77D6E1D-2CBF-4969-9382-960BE47CEA67}" type="presParOf" srcId="{17E81EC6-D9FD-404B-BBD4-56EA1F924561}" destId="{23CD2ADA-B839-4157-A23D-7FCE41E66261}" srcOrd="2" destOrd="0" presId="urn:microsoft.com/office/officeart/2005/8/layout/orgChart1"/>
    <dgm:cxn modelId="{6CE07D88-1CC0-4D9A-BA43-35FD5CC074C5}" type="presParOf" srcId="{0EEACF22-15EB-4C83-9E25-1BECFFA326EF}" destId="{7C326350-6D62-4001-949B-112CE27D41B2}" srcOrd="2" destOrd="0" presId="urn:microsoft.com/office/officeart/2005/8/layout/orgChart1"/>
    <dgm:cxn modelId="{019E32D0-12CC-4A4B-B89F-C459AA80A6E2}" type="presParOf" srcId="{0EEACF22-15EB-4C83-9E25-1BECFFA326EF}" destId="{9D57EB6F-85BF-42BE-962E-4B41F5E2F4B1}" srcOrd="3" destOrd="0" presId="urn:microsoft.com/office/officeart/2005/8/layout/orgChart1"/>
    <dgm:cxn modelId="{560BB8F1-19A2-4D4C-B5C4-267F4A88364F}" type="presParOf" srcId="{9D57EB6F-85BF-42BE-962E-4B41F5E2F4B1}" destId="{F9B80F15-3AB4-41E8-ADC9-C729EDA5F92F}" srcOrd="0" destOrd="0" presId="urn:microsoft.com/office/officeart/2005/8/layout/orgChart1"/>
    <dgm:cxn modelId="{B894F885-C6D1-49E1-B79C-D204701200A3}" type="presParOf" srcId="{F9B80F15-3AB4-41E8-ADC9-C729EDA5F92F}" destId="{044E3222-E8FC-4E46-8A22-6CF1DC9836CE}" srcOrd="0" destOrd="0" presId="urn:microsoft.com/office/officeart/2005/8/layout/orgChart1"/>
    <dgm:cxn modelId="{2588C136-9BBA-4ADB-B716-53B7307D1800}" type="presParOf" srcId="{F9B80F15-3AB4-41E8-ADC9-C729EDA5F92F}" destId="{40D10A17-1ACA-4918-8AFD-2CD873147F52}" srcOrd="1" destOrd="0" presId="urn:microsoft.com/office/officeart/2005/8/layout/orgChart1"/>
    <dgm:cxn modelId="{48A52A6C-6AE0-4221-B9E3-DA524A574804}" type="presParOf" srcId="{9D57EB6F-85BF-42BE-962E-4B41F5E2F4B1}" destId="{5200CF7B-8E59-4D97-A541-1AC45952ADC2}" srcOrd="1" destOrd="0" presId="urn:microsoft.com/office/officeart/2005/8/layout/orgChart1"/>
    <dgm:cxn modelId="{8050D71A-FF93-412A-B84C-8E996473BA74}" type="presParOf" srcId="{9D57EB6F-85BF-42BE-962E-4B41F5E2F4B1}" destId="{2AC6ADE4-D471-4644-80F0-F0FF24380A94}" srcOrd="2" destOrd="0" presId="urn:microsoft.com/office/officeart/2005/8/layout/orgChart1"/>
    <dgm:cxn modelId="{ADC778AA-7306-4122-926D-6F37E38EAFD2}" type="presParOf" srcId="{0EEACF22-15EB-4C83-9E25-1BECFFA326EF}" destId="{DA83D654-1576-4FEC-8319-FF40ECDCD52A}" srcOrd="4" destOrd="0" presId="urn:microsoft.com/office/officeart/2005/8/layout/orgChart1"/>
    <dgm:cxn modelId="{35F00105-147D-4A0F-8C3F-869A5608804F}" type="presParOf" srcId="{0EEACF22-15EB-4C83-9E25-1BECFFA326EF}" destId="{A8513E0E-1220-400A-9294-F394DE65CF39}" srcOrd="5" destOrd="0" presId="urn:microsoft.com/office/officeart/2005/8/layout/orgChart1"/>
    <dgm:cxn modelId="{7E564D81-1F94-4793-AAE6-8C2488D07CA7}" type="presParOf" srcId="{A8513E0E-1220-400A-9294-F394DE65CF39}" destId="{D55C5AB3-CED6-460C-A8E8-DE60C0DD0A79}" srcOrd="0" destOrd="0" presId="urn:microsoft.com/office/officeart/2005/8/layout/orgChart1"/>
    <dgm:cxn modelId="{3B35EA9D-DFCD-420F-B093-4BCEFDFFE627}" type="presParOf" srcId="{D55C5AB3-CED6-460C-A8E8-DE60C0DD0A79}" destId="{6133EBF5-BFC5-4265-9B30-76D23FB7D4D8}" srcOrd="0" destOrd="0" presId="urn:microsoft.com/office/officeart/2005/8/layout/orgChart1"/>
    <dgm:cxn modelId="{D0DA307D-E964-4DD3-A719-905D7220A8AB}" type="presParOf" srcId="{D55C5AB3-CED6-460C-A8E8-DE60C0DD0A79}" destId="{FC271BB5-8D7A-4D31-B5C3-D3A40B78B898}" srcOrd="1" destOrd="0" presId="urn:microsoft.com/office/officeart/2005/8/layout/orgChart1"/>
    <dgm:cxn modelId="{A604CBB6-CBC0-4C1D-9A71-35AB51ECDAD0}" type="presParOf" srcId="{A8513E0E-1220-400A-9294-F394DE65CF39}" destId="{ED82C483-5801-4AF4-ACFE-B049682E9431}" srcOrd="1" destOrd="0" presId="urn:microsoft.com/office/officeart/2005/8/layout/orgChart1"/>
    <dgm:cxn modelId="{28139E56-6AB3-4D61-9C38-122FB4D5D12D}" type="presParOf" srcId="{A8513E0E-1220-400A-9294-F394DE65CF39}" destId="{C70ECA10-F490-4AD5-813D-41E5029D3EF1}" srcOrd="2" destOrd="0" presId="urn:microsoft.com/office/officeart/2005/8/layout/orgChart1"/>
    <dgm:cxn modelId="{1D4549EB-50CE-4B4A-B12D-31E2E88076F7}" type="presParOf" srcId="{0EEACF22-15EB-4C83-9E25-1BECFFA326EF}" destId="{A73BAA4A-C6C8-45F3-A4B8-6203B7E41A27}" srcOrd="6" destOrd="0" presId="urn:microsoft.com/office/officeart/2005/8/layout/orgChart1"/>
    <dgm:cxn modelId="{4D76BACB-BB0A-4830-AB56-9B23CEC87345}" type="presParOf" srcId="{0EEACF22-15EB-4C83-9E25-1BECFFA326EF}" destId="{7A28F839-DEA2-41D8-87FC-60F8EC996D88}" srcOrd="7" destOrd="0" presId="urn:microsoft.com/office/officeart/2005/8/layout/orgChart1"/>
    <dgm:cxn modelId="{413FD812-CD74-4366-8789-047F481F42BA}" type="presParOf" srcId="{7A28F839-DEA2-41D8-87FC-60F8EC996D88}" destId="{33E62CDD-87BC-4D93-94BC-CE7027921DD2}" srcOrd="0" destOrd="0" presId="urn:microsoft.com/office/officeart/2005/8/layout/orgChart1"/>
    <dgm:cxn modelId="{3ED1A06F-B4C3-44A0-AECB-1AB4DF3C4A22}" type="presParOf" srcId="{33E62CDD-87BC-4D93-94BC-CE7027921DD2}" destId="{53673449-CB6A-40F0-816B-1F600484D8AD}" srcOrd="0" destOrd="0" presId="urn:microsoft.com/office/officeart/2005/8/layout/orgChart1"/>
    <dgm:cxn modelId="{2E343F0E-1D95-476F-AA98-B92E99A9AC26}" type="presParOf" srcId="{33E62CDD-87BC-4D93-94BC-CE7027921DD2}" destId="{CA4C1F2F-1071-4980-8E55-9FA61CD73F27}" srcOrd="1" destOrd="0" presId="urn:microsoft.com/office/officeart/2005/8/layout/orgChart1"/>
    <dgm:cxn modelId="{99E8CE49-4EE7-4797-812B-6C665256FAB6}" type="presParOf" srcId="{7A28F839-DEA2-41D8-87FC-60F8EC996D88}" destId="{B96CE6A2-2CF9-4F0A-A234-F64ECBD683E7}" srcOrd="1" destOrd="0" presId="urn:microsoft.com/office/officeart/2005/8/layout/orgChart1"/>
    <dgm:cxn modelId="{2C544CE9-EC12-4B75-B532-EE05323F04C7}" type="presParOf" srcId="{B96CE6A2-2CF9-4F0A-A234-F64ECBD683E7}" destId="{3BBA1097-2C3A-4D5F-8228-F8329FE79B20}" srcOrd="0" destOrd="0" presId="urn:microsoft.com/office/officeart/2005/8/layout/orgChart1"/>
    <dgm:cxn modelId="{DBF893A7-628B-4C4A-BC29-28E7895701B0}" type="presParOf" srcId="{B96CE6A2-2CF9-4F0A-A234-F64ECBD683E7}" destId="{59B85B71-AD54-44D6-8E8F-F1E6D4157277}" srcOrd="1" destOrd="0" presId="urn:microsoft.com/office/officeart/2005/8/layout/orgChart1"/>
    <dgm:cxn modelId="{B04EA23E-7EF2-441E-A522-CA235D0D0D55}" type="presParOf" srcId="{59B85B71-AD54-44D6-8E8F-F1E6D4157277}" destId="{B9ED0E8E-C44B-45F1-9CD2-BE5FF4AB47C8}" srcOrd="0" destOrd="0" presId="urn:microsoft.com/office/officeart/2005/8/layout/orgChart1"/>
    <dgm:cxn modelId="{B99F4D60-D56E-4E32-B870-C178D7E52EC3}" type="presParOf" srcId="{B9ED0E8E-C44B-45F1-9CD2-BE5FF4AB47C8}" destId="{52C2F1ED-CB95-4145-900A-6AB35A9790DD}" srcOrd="0" destOrd="0" presId="urn:microsoft.com/office/officeart/2005/8/layout/orgChart1"/>
    <dgm:cxn modelId="{1376F787-64E8-46CC-B910-02A2E1D0AE4E}" type="presParOf" srcId="{B9ED0E8E-C44B-45F1-9CD2-BE5FF4AB47C8}" destId="{F47CEBDC-A201-4570-A91D-EA7AB2E39A8B}" srcOrd="1" destOrd="0" presId="urn:microsoft.com/office/officeart/2005/8/layout/orgChart1"/>
    <dgm:cxn modelId="{746A37FC-7183-466D-8D69-880B232128C8}" type="presParOf" srcId="{59B85B71-AD54-44D6-8E8F-F1E6D4157277}" destId="{EB675AD8-1998-495E-ACDF-3BAE840BE7F0}" srcOrd="1" destOrd="0" presId="urn:microsoft.com/office/officeart/2005/8/layout/orgChart1"/>
    <dgm:cxn modelId="{CD9D91BC-C6B3-4FFC-8A1C-87EFBC43F416}" type="presParOf" srcId="{59B85B71-AD54-44D6-8E8F-F1E6D4157277}" destId="{A22B957D-B368-4B76-B262-F8BA3DBDC568}" srcOrd="2" destOrd="0" presId="urn:microsoft.com/office/officeart/2005/8/layout/orgChart1"/>
    <dgm:cxn modelId="{733E9890-5679-4E6F-B10A-6467DF9873B4}" type="presParOf" srcId="{7A28F839-DEA2-41D8-87FC-60F8EC996D88}" destId="{EFBAF956-3BAF-466D-BFBD-0DDB601D490F}" srcOrd="2" destOrd="0" presId="urn:microsoft.com/office/officeart/2005/8/layout/orgChart1"/>
    <dgm:cxn modelId="{117BB736-EE6C-46B8-BDC3-DBE0A422CA23}" type="presParOf" srcId="{EEC76D58-DE00-42A7-9984-29810F9CD3E6}" destId="{0F77F818-5078-4A2D-86B1-F8FEFB9EF244}" srcOrd="2" destOrd="0" presId="urn:microsoft.com/office/officeart/2005/8/layout/orgChart1"/>
    <dgm:cxn modelId="{857E8A7A-210A-40C6-988F-740567B167C0}" type="presParOf" srcId="{976C4943-0E4D-4BFF-9412-95173F74A358}" destId="{95FDFBAD-8BC8-41FE-8395-D083A7337EF2}" srcOrd="2" destOrd="0" presId="urn:microsoft.com/office/officeart/2005/8/layout/orgChart1"/>
    <dgm:cxn modelId="{0403C5D4-1BAA-47EF-8AE7-66458459F1F3}" type="presParOf" srcId="{91BE49CF-1C72-4929-A1C2-F2A8A069F71A}" destId="{A63C022A-7BD2-4968-925C-DFF443A3174A}" srcOrd="6" destOrd="0" presId="urn:microsoft.com/office/officeart/2005/8/layout/orgChart1"/>
    <dgm:cxn modelId="{3B2A842F-662B-46CA-92CF-D27B48F5FFC7}" type="presParOf" srcId="{91BE49CF-1C72-4929-A1C2-F2A8A069F71A}" destId="{86B592C9-19D4-471B-8089-95155AABC5CE}" srcOrd="7" destOrd="0" presId="urn:microsoft.com/office/officeart/2005/8/layout/orgChart1"/>
    <dgm:cxn modelId="{355F679F-70DF-42CD-A17C-797D68C39A59}" type="presParOf" srcId="{86B592C9-19D4-471B-8089-95155AABC5CE}" destId="{2E39F639-DDF3-464B-B99C-7F595658AB18}" srcOrd="0" destOrd="0" presId="urn:microsoft.com/office/officeart/2005/8/layout/orgChart1"/>
    <dgm:cxn modelId="{1B2652B6-995F-4B08-994F-7916701433F0}" type="presParOf" srcId="{2E39F639-DDF3-464B-B99C-7F595658AB18}" destId="{BB9FDF58-70C0-4506-ACA1-66A1042077BA}" srcOrd="0" destOrd="0" presId="urn:microsoft.com/office/officeart/2005/8/layout/orgChart1"/>
    <dgm:cxn modelId="{E1F425D5-BEA8-4616-9283-93A39E156828}" type="presParOf" srcId="{2E39F639-DDF3-464B-B99C-7F595658AB18}" destId="{ED5E4E2A-ECA2-4532-9007-58958473999B}" srcOrd="1" destOrd="0" presId="urn:microsoft.com/office/officeart/2005/8/layout/orgChart1"/>
    <dgm:cxn modelId="{ADBE2F1C-4E4A-4063-A9DB-E2FEE7C68980}" type="presParOf" srcId="{86B592C9-19D4-471B-8089-95155AABC5CE}" destId="{09510D42-2C5F-408A-B4D2-011C1968CFD7}" srcOrd="1" destOrd="0" presId="urn:microsoft.com/office/officeart/2005/8/layout/orgChart1"/>
    <dgm:cxn modelId="{0D66CD6F-031D-4374-8783-330E5508E981}" type="presParOf" srcId="{09510D42-2C5F-408A-B4D2-011C1968CFD7}" destId="{D1585E5C-B307-41CA-BD7D-466575D45837}" srcOrd="0" destOrd="0" presId="urn:microsoft.com/office/officeart/2005/8/layout/orgChart1"/>
    <dgm:cxn modelId="{3CA553F9-38EC-4E7A-987A-F28E33623FA4}" type="presParOf" srcId="{09510D42-2C5F-408A-B4D2-011C1968CFD7}" destId="{D593329E-B591-4A15-8447-C627EAAB51DB}" srcOrd="1" destOrd="0" presId="urn:microsoft.com/office/officeart/2005/8/layout/orgChart1"/>
    <dgm:cxn modelId="{900A5CEE-F8F1-4AD4-970E-D3EBA7E88883}" type="presParOf" srcId="{D593329E-B591-4A15-8447-C627EAAB51DB}" destId="{FDF0ACBC-2CCD-43C8-BF2C-5C2176E4F253}" srcOrd="0" destOrd="0" presId="urn:microsoft.com/office/officeart/2005/8/layout/orgChart1"/>
    <dgm:cxn modelId="{DEA31385-E36F-4FE0-BECD-D0F122C1EFD5}" type="presParOf" srcId="{FDF0ACBC-2CCD-43C8-BF2C-5C2176E4F253}" destId="{B19175E0-DA70-437E-B06C-7F6A2E7F66DD}" srcOrd="0" destOrd="0" presId="urn:microsoft.com/office/officeart/2005/8/layout/orgChart1"/>
    <dgm:cxn modelId="{3FD03045-5E0A-466A-8881-4FE0F4894EB8}" type="presParOf" srcId="{FDF0ACBC-2CCD-43C8-BF2C-5C2176E4F253}" destId="{E02AE97A-C10F-4027-9117-1C2C00987E25}" srcOrd="1" destOrd="0" presId="urn:microsoft.com/office/officeart/2005/8/layout/orgChart1"/>
    <dgm:cxn modelId="{E737AB26-BC7C-4C51-9F3F-320AF0F42525}" type="presParOf" srcId="{D593329E-B591-4A15-8447-C627EAAB51DB}" destId="{ADEE93AA-432F-4F42-953E-81024A680911}" srcOrd="1" destOrd="0" presId="urn:microsoft.com/office/officeart/2005/8/layout/orgChart1"/>
    <dgm:cxn modelId="{7FFC0F5F-DC36-4853-B95C-E956533A860F}" type="presParOf" srcId="{D593329E-B591-4A15-8447-C627EAAB51DB}" destId="{7742390A-7411-4C44-816D-90655864742D}" srcOrd="2" destOrd="0" presId="urn:microsoft.com/office/officeart/2005/8/layout/orgChart1"/>
    <dgm:cxn modelId="{C6CF1650-281C-4F22-AC86-F5B5738418A9}" type="presParOf" srcId="{09510D42-2C5F-408A-B4D2-011C1968CFD7}" destId="{AC1DC176-EA7E-47AA-8FF4-2C8761DB65B3}" srcOrd="2" destOrd="0" presId="urn:microsoft.com/office/officeart/2005/8/layout/orgChart1"/>
    <dgm:cxn modelId="{B5A9344B-3F7C-4E22-8570-7E2788BD6940}" type="presParOf" srcId="{09510D42-2C5F-408A-B4D2-011C1968CFD7}" destId="{BDFB8F03-5B09-47DB-8733-B7A1FBEE0DBD}" srcOrd="3" destOrd="0" presId="urn:microsoft.com/office/officeart/2005/8/layout/orgChart1"/>
    <dgm:cxn modelId="{77C56140-EB54-4B4A-A349-BF596FF2F207}" type="presParOf" srcId="{BDFB8F03-5B09-47DB-8733-B7A1FBEE0DBD}" destId="{4A3974E1-9C8F-4777-8075-EC649084CCFE}" srcOrd="0" destOrd="0" presId="urn:microsoft.com/office/officeart/2005/8/layout/orgChart1"/>
    <dgm:cxn modelId="{CAB77501-F51C-4412-B512-D1A611C87EB5}" type="presParOf" srcId="{4A3974E1-9C8F-4777-8075-EC649084CCFE}" destId="{0CBFD6BA-B9B0-4913-ADF0-05D16B21494F}" srcOrd="0" destOrd="0" presId="urn:microsoft.com/office/officeart/2005/8/layout/orgChart1"/>
    <dgm:cxn modelId="{6DDFB4C4-99AF-4DE0-B31B-C9353C7FA79A}" type="presParOf" srcId="{4A3974E1-9C8F-4777-8075-EC649084CCFE}" destId="{E6051C3F-4E37-45B3-94BF-1FF5785EC837}" srcOrd="1" destOrd="0" presId="urn:microsoft.com/office/officeart/2005/8/layout/orgChart1"/>
    <dgm:cxn modelId="{0B618A90-F419-4BF2-A01C-BBEBB50D5304}" type="presParOf" srcId="{BDFB8F03-5B09-47DB-8733-B7A1FBEE0DBD}" destId="{01148A07-CDDC-46DC-9C4E-6D9DC24394EB}" srcOrd="1" destOrd="0" presId="urn:microsoft.com/office/officeart/2005/8/layout/orgChart1"/>
    <dgm:cxn modelId="{0FC50AAD-FA35-437B-BA58-413C90A4A324}" type="presParOf" srcId="{BDFB8F03-5B09-47DB-8733-B7A1FBEE0DBD}" destId="{8B44BCAD-C2FC-4D35-A870-24D7F8811BBF}" srcOrd="2" destOrd="0" presId="urn:microsoft.com/office/officeart/2005/8/layout/orgChart1"/>
    <dgm:cxn modelId="{004610C9-20F2-4068-B487-A8F02ADAB48A}" type="presParOf" srcId="{86B592C9-19D4-471B-8089-95155AABC5CE}" destId="{39E5D4FB-B12B-40E0-9BF9-DEAE3D798507}" srcOrd="2" destOrd="0" presId="urn:microsoft.com/office/officeart/2005/8/layout/orgChart1"/>
    <dgm:cxn modelId="{2973FDAD-E164-4D74-A633-BB7670DD88D0}" type="presParOf" srcId="{1BE73377-1F73-4DAC-B5AF-253672082143}" destId="{BB271985-40B9-47E4-8C12-EE08166480E6}" srcOrd="2" destOrd="0" presId="urn:microsoft.com/office/officeart/2005/8/layout/orgChart1"/>
    <dgm:cxn modelId="{D9FCFB4F-20C3-44E0-9E64-A21DD94F6B27}" type="presParOf" srcId="{10982AC5-CEA1-41AC-89FC-499A51F3FC7B}" destId="{7B946609-102C-4346-86FB-CCE6B7BAF616}"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C1DC176-EA7E-47AA-8FF4-2C8761DB65B3}">
      <dsp:nvSpPr>
        <dsp:cNvPr id="0" name=""/>
        <dsp:cNvSpPr/>
      </dsp:nvSpPr>
      <dsp:spPr>
        <a:xfrm>
          <a:off x="12011047" y="2737924"/>
          <a:ext cx="163795" cy="1277607"/>
        </a:xfrm>
        <a:custGeom>
          <a:avLst/>
          <a:gdLst/>
          <a:ahLst/>
          <a:cxnLst/>
          <a:rect l="0" t="0" r="0" b="0"/>
          <a:pathLst>
            <a:path>
              <a:moveTo>
                <a:pt x="0" y="0"/>
              </a:moveTo>
              <a:lnTo>
                <a:pt x="0" y="1277607"/>
              </a:lnTo>
              <a:lnTo>
                <a:pt x="163795" y="12776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1585E5C-B307-41CA-BD7D-466575D45837}">
      <dsp:nvSpPr>
        <dsp:cNvPr id="0" name=""/>
        <dsp:cNvSpPr/>
      </dsp:nvSpPr>
      <dsp:spPr>
        <a:xfrm>
          <a:off x="12011047" y="2737924"/>
          <a:ext cx="163795" cy="502307"/>
        </a:xfrm>
        <a:custGeom>
          <a:avLst/>
          <a:gdLst/>
          <a:ahLst/>
          <a:cxnLst/>
          <a:rect l="0" t="0" r="0" b="0"/>
          <a:pathLst>
            <a:path>
              <a:moveTo>
                <a:pt x="0" y="0"/>
              </a:moveTo>
              <a:lnTo>
                <a:pt x="0" y="502307"/>
              </a:lnTo>
              <a:lnTo>
                <a:pt x="163795" y="5023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A63C022A-7BD2-4968-925C-DFF443A3174A}">
      <dsp:nvSpPr>
        <dsp:cNvPr id="0" name=""/>
        <dsp:cNvSpPr/>
      </dsp:nvSpPr>
      <dsp:spPr>
        <a:xfrm>
          <a:off x="7823333" y="1962624"/>
          <a:ext cx="4624502" cy="229314"/>
        </a:xfrm>
        <a:custGeom>
          <a:avLst/>
          <a:gdLst/>
          <a:ahLst/>
          <a:cxnLst/>
          <a:rect l="0" t="0" r="0" b="0"/>
          <a:pathLst>
            <a:path>
              <a:moveTo>
                <a:pt x="0" y="0"/>
              </a:moveTo>
              <a:lnTo>
                <a:pt x="0" y="114657"/>
              </a:lnTo>
              <a:lnTo>
                <a:pt x="4624502" y="114657"/>
              </a:lnTo>
              <a:lnTo>
                <a:pt x="4624502" y="22931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BBA1097-2C3A-4D5F-8228-F8329FE79B20}">
      <dsp:nvSpPr>
        <dsp:cNvPr id="0" name=""/>
        <dsp:cNvSpPr/>
      </dsp:nvSpPr>
      <dsp:spPr>
        <a:xfrm>
          <a:off x="10962753" y="4288525"/>
          <a:ext cx="163795" cy="502307"/>
        </a:xfrm>
        <a:custGeom>
          <a:avLst/>
          <a:gdLst/>
          <a:ahLst/>
          <a:cxnLst/>
          <a:rect l="0" t="0" r="0" b="0"/>
          <a:pathLst>
            <a:path>
              <a:moveTo>
                <a:pt x="0" y="0"/>
              </a:moveTo>
              <a:lnTo>
                <a:pt x="0" y="502307"/>
              </a:lnTo>
              <a:lnTo>
                <a:pt x="163795" y="5023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A73BAA4A-C6C8-45F3-A4B8-6203B7E41A27}">
      <dsp:nvSpPr>
        <dsp:cNvPr id="0" name=""/>
        <dsp:cNvSpPr/>
      </dsp:nvSpPr>
      <dsp:spPr>
        <a:xfrm>
          <a:off x="9417613" y="3513224"/>
          <a:ext cx="1981929" cy="229314"/>
        </a:xfrm>
        <a:custGeom>
          <a:avLst/>
          <a:gdLst/>
          <a:ahLst/>
          <a:cxnLst/>
          <a:rect l="0" t="0" r="0" b="0"/>
          <a:pathLst>
            <a:path>
              <a:moveTo>
                <a:pt x="0" y="0"/>
              </a:moveTo>
              <a:lnTo>
                <a:pt x="0" y="114657"/>
              </a:lnTo>
              <a:lnTo>
                <a:pt x="1981929" y="114657"/>
              </a:lnTo>
              <a:lnTo>
                <a:pt x="1981929" y="22931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A83D654-1576-4FEC-8319-FF40ECDCD52A}">
      <dsp:nvSpPr>
        <dsp:cNvPr id="0" name=""/>
        <dsp:cNvSpPr/>
      </dsp:nvSpPr>
      <dsp:spPr>
        <a:xfrm>
          <a:off x="9417613" y="3513224"/>
          <a:ext cx="660643" cy="229314"/>
        </a:xfrm>
        <a:custGeom>
          <a:avLst/>
          <a:gdLst/>
          <a:ahLst/>
          <a:cxnLst/>
          <a:rect l="0" t="0" r="0" b="0"/>
          <a:pathLst>
            <a:path>
              <a:moveTo>
                <a:pt x="0" y="0"/>
              </a:moveTo>
              <a:lnTo>
                <a:pt x="0" y="114657"/>
              </a:lnTo>
              <a:lnTo>
                <a:pt x="660643" y="114657"/>
              </a:lnTo>
              <a:lnTo>
                <a:pt x="660643" y="22931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C326350-6D62-4001-949B-112CE27D41B2}">
      <dsp:nvSpPr>
        <dsp:cNvPr id="0" name=""/>
        <dsp:cNvSpPr/>
      </dsp:nvSpPr>
      <dsp:spPr>
        <a:xfrm>
          <a:off x="8756969" y="3513224"/>
          <a:ext cx="660643" cy="229314"/>
        </a:xfrm>
        <a:custGeom>
          <a:avLst/>
          <a:gdLst/>
          <a:ahLst/>
          <a:cxnLst/>
          <a:rect l="0" t="0" r="0" b="0"/>
          <a:pathLst>
            <a:path>
              <a:moveTo>
                <a:pt x="660643" y="0"/>
              </a:moveTo>
              <a:lnTo>
                <a:pt x="660643" y="114657"/>
              </a:lnTo>
              <a:lnTo>
                <a:pt x="0" y="114657"/>
              </a:lnTo>
              <a:lnTo>
                <a:pt x="0" y="22931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043D207-E465-405A-9006-2C512D3CFBF6}">
      <dsp:nvSpPr>
        <dsp:cNvPr id="0" name=""/>
        <dsp:cNvSpPr/>
      </dsp:nvSpPr>
      <dsp:spPr>
        <a:xfrm>
          <a:off x="7435683" y="3513224"/>
          <a:ext cx="1981929" cy="229314"/>
        </a:xfrm>
        <a:custGeom>
          <a:avLst/>
          <a:gdLst/>
          <a:ahLst/>
          <a:cxnLst/>
          <a:rect l="0" t="0" r="0" b="0"/>
          <a:pathLst>
            <a:path>
              <a:moveTo>
                <a:pt x="1981929" y="0"/>
              </a:moveTo>
              <a:lnTo>
                <a:pt x="1981929" y="114657"/>
              </a:lnTo>
              <a:lnTo>
                <a:pt x="0" y="114657"/>
              </a:lnTo>
              <a:lnTo>
                <a:pt x="0" y="22931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F48ED85-BCEB-4973-8EA9-96EF205974D1}">
      <dsp:nvSpPr>
        <dsp:cNvPr id="0" name=""/>
        <dsp:cNvSpPr/>
      </dsp:nvSpPr>
      <dsp:spPr>
        <a:xfrm>
          <a:off x="9371893" y="2737924"/>
          <a:ext cx="91440" cy="229314"/>
        </a:xfrm>
        <a:custGeom>
          <a:avLst/>
          <a:gdLst/>
          <a:ahLst/>
          <a:cxnLst/>
          <a:rect l="0" t="0" r="0" b="0"/>
          <a:pathLst>
            <a:path>
              <a:moveTo>
                <a:pt x="45720" y="0"/>
              </a:moveTo>
              <a:lnTo>
                <a:pt x="45720" y="22931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FCF2A56-E6E0-4A11-921B-D9CDC119F2A5}">
      <dsp:nvSpPr>
        <dsp:cNvPr id="0" name=""/>
        <dsp:cNvSpPr/>
      </dsp:nvSpPr>
      <dsp:spPr>
        <a:xfrm>
          <a:off x="7823333" y="1962624"/>
          <a:ext cx="1594279" cy="229314"/>
        </a:xfrm>
        <a:custGeom>
          <a:avLst/>
          <a:gdLst/>
          <a:ahLst/>
          <a:cxnLst/>
          <a:rect l="0" t="0" r="0" b="0"/>
          <a:pathLst>
            <a:path>
              <a:moveTo>
                <a:pt x="0" y="0"/>
              </a:moveTo>
              <a:lnTo>
                <a:pt x="0" y="114657"/>
              </a:lnTo>
              <a:lnTo>
                <a:pt x="1594279" y="114657"/>
              </a:lnTo>
              <a:lnTo>
                <a:pt x="1594279" y="22931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1F2FEF9-74DB-4E63-B7FC-6029BA4A7BFF}">
      <dsp:nvSpPr>
        <dsp:cNvPr id="0" name=""/>
        <dsp:cNvSpPr/>
      </dsp:nvSpPr>
      <dsp:spPr>
        <a:xfrm>
          <a:off x="5339096" y="2737924"/>
          <a:ext cx="114657" cy="2828208"/>
        </a:xfrm>
        <a:custGeom>
          <a:avLst/>
          <a:gdLst/>
          <a:ahLst/>
          <a:cxnLst/>
          <a:rect l="0" t="0" r="0" b="0"/>
          <a:pathLst>
            <a:path>
              <a:moveTo>
                <a:pt x="114657" y="0"/>
              </a:moveTo>
              <a:lnTo>
                <a:pt x="114657" y="2828208"/>
              </a:lnTo>
              <a:lnTo>
                <a:pt x="0" y="2828208"/>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B137FAC-231E-46F5-9B96-19BE3E4D85D4}">
      <dsp:nvSpPr>
        <dsp:cNvPr id="0" name=""/>
        <dsp:cNvSpPr/>
      </dsp:nvSpPr>
      <dsp:spPr>
        <a:xfrm>
          <a:off x="5453753" y="2737924"/>
          <a:ext cx="114657" cy="2052907"/>
        </a:xfrm>
        <a:custGeom>
          <a:avLst/>
          <a:gdLst/>
          <a:ahLst/>
          <a:cxnLst/>
          <a:rect l="0" t="0" r="0" b="0"/>
          <a:pathLst>
            <a:path>
              <a:moveTo>
                <a:pt x="0" y="0"/>
              </a:moveTo>
              <a:lnTo>
                <a:pt x="0" y="2052907"/>
              </a:lnTo>
              <a:lnTo>
                <a:pt x="114657" y="20529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7A873A7-1BF4-4C6B-97C7-563834B031CE}">
      <dsp:nvSpPr>
        <dsp:cNvPr id="0" name=""/>
        <dsp:cNvSpPr/>
      </dsp:nvSpPr>
      <dsp:spPr>
        <a:xfrm>
          <a:off x="5339096" y="2737924"/>
          <a:ext cx="114657" cy="2052907"/>
        </a:xfrm>
        <a:custGeom>
          <a:avLst/>
          <a:gdLst/>
          <a:ahLst/>
          <a:cxnLst/>
          <a:rect l="0" t="0" r="0" b="0"/>
          <a:pathLst>
            <a:path>
              <a:moveTo>
                <a:pt x="114657" y="0"/>
              </a:moveTo>
              <a:lnTo>
                <a:pt x="114657" y="2052907"/>
              </a:lnTo>
              <a:lnTo>
                <a:pt x="0" y="20529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5766FE0-6600-45FF-9724-FBE0C770A265}">
      <dsp:nvSpPr>
        <dsp:cNvPr id="0" name=""/>
        <dsp:cNvSpPr/>
      </dsp:nvSpPr>
      <dsp:spPr>
        <a:xfrm>
          <a:off x="5453753" y="2737924"/>
          <a:ext cx="114657" cy="1277607"/>
        </a:xfrm>
        <a:custGeom>
          <a:avLst/>
          <a:gdLst/>
          <a:ahLst/>
          <a:cxnLst/>
          <a:rect l="0" t="0" r="0" b="0"/>
          <a:pathLst>
            <a:path>
              <a:moveTo>
                <a:pt x="0" y="0"/>
              </a:moveTo>
              <a:lnTo>
                <a:pt x="0" y="1277607"/>
              </a:lnTo>
              <a:lnTo>
                <a:pt x="114657" y="12776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F83A8DB-1EBF-4AFE-A8F6-E5A535F937E0}">
      <dsp:nvSpPr>
        <dsp:cNvPr id="0" name=""/>
        <dsp:cNvSpPr/>
      </dsp:nvSpPr>
      <dsp:spPr>
        <a:xfrm>
          <a:off x="5339096" y="2737924"/>
          <a:ext cx="114657" cy="1277607"/>
        </a:xfrm>
        <a:custGeom>
          <a:avLst/>
          <a:gdLst/>
          <a:ahLst/>
          <a:cxnLst/>
          <a:rect l="0" t="0" r="0" b="0"/>
          <a:pathLst>
            <a:path>
              <a:moveTo>
                <a:pt x="114657" y="0"/>
              </a:moveTo>
              <a:lnTo>
                <a:pt x="114657" y="1277607"/>
              </a:lnTo>
              <a:lnTo>
                <a:pt x="0" y="12776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E175381E-49D8-483F-9605-7A95C6C710AB}">
      <dsp:nvSpPr>
        <dsp:cNvPr id="0" name=""/>
        <dsp:cNvSpPr/>
      </dsp:nvSpPr>
      <dsp:spPr>
        <a:xfrm>
          <a:off x="5453753" y="2737924"/>
          <a:ext cx="114657" cy="502307"/>
        </a:xfrm>
        <a:custGeom>
          <a:avLst/>
          <a:gdLst/>
          <a:ahLst/>
          <a:cxnLst/>
          <a:rect l="0" t="0" r="0" b="0"/>
          <a:pathLst>
            <a:path>
              <a:moveTo>
                <a:pt x="0" y="0"/>
              </a:moveTo>
              <a:lnTo>
                <a:pt x="0" y="502307"/>
              </a:lnTo>
              <a:lnTo>
                <a:pt x="114657" y="5023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27F2DB3-94B2-4627-9D98-4FECF041411C}">
      <dsp:nvSpPr>
        <dsp:cNvPr id="0" name=""/>
        <dsp:cNvSpPr/>
      </dsp:nvSpPr>
      <dsp:spPr>
        <a:xfrm>
          <a:off x="5339096" y="2737924"/>
          <a:ext cx="114657" cy="502307"/>
        </a:xfrm>
        <a:custGeom>
          <a:avLst/>
          <a:gdLst/>
          <a:ahLst/>
          <a:cxnLst/>
          <a:rect l="0" t="0" r="0" b="0"/>
          <a:pathLst>
            <a:path>
              <a:moveTo>
                <a:pt x="114657" y="0"/>
              </a:moveTo>
              <a:lnTo>
                <a:pt x="114657" y="502307"/>
              </a:lnTo>
              <a:lnTo>
                <a:pt x="0" y="5023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C6D3D70-0313-400C-954F-4DC4FCD0285C}">
      <dsp:nvSpPr>
        <dsp:cNvPr id="0" name=""/>
        <dsp:cNvSpPr/>
      </dsp:nvSpPr>
      <dsp:spPr>
        <a:xfrm>
          <a:off x="5453753" y="1962624"/>
          <a:ext cx="2369579" cy="229314"/>
        </a:xfrm>
        <a:custGeom>
          <a:avLst/>
          <a:gdLst/>
          <a:ahLst/>
          <a:cxnLst/>
          <a:rect l="0" t="0" r="0" b="0"/>
          <a:pathLst>
            <a:path>
              <a:moveTo>
                <a:pt x="2369579" y="0"/>
              </a:moveTo>
              <a:lnTo>
                <a:pt x="2369579" y="114657"/>
              </a:lnTo>
              <a:lnTo>
                <a:pt x="0" y="114657"/>
              </a:lnTo>
              <a:lnTo>
                <a:pt x="0" y="22931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88FBF31-0F5F-48F1-95BD-2371226AEF88}">
      <dsp:nvSpPr>
        <dsp:cNvPr id="0" name=""/>
        <dsp:cNvSpPr/>
      </dsp:nvSpPr>
      <dsp:spPr>
        <a:xfrm>
          <a:off x="2762041" y="2737924"/>
          <a:ext cx="163795" cy="502307"/>
        </a:xfrm>
        <a:custGeom>
          <a:avLst/>
          <a:gdLst/>
          <a:ahLst/>
          <a:cxnLst/>
          <a:rect l="0" t="0" r="0" b="0"/>
          <a:pathLst>
            <a:path>
              <a:moveTo>
                <a:pt x="0" y="0"/>
              </a:moveTo>
              <a:lnTo>
                <a:pt x="0" y="502307"/>
              </a:lnTo>
              <a:lnTo>
                <a:pt x="163795" y="5023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78A7CC0-7D75-4793-99E4-E19F82B73CBF}">
      <dsp:nvSpPr>
        <dsp:cNvPr id="0" name=""/>
        <dsp:cNvSpPr/>
      </dsp:nvSpPr>
      <dsp:spPr>
        <a:xfrm>
          <a:off x="3198830" y="1962624"/>
          <a:ext cx="4624502" cy="229314"/>
        </a:xfrm>
        <a:custGeom>
          <a:avLst/>
          <a:gdLst/>
          <a:ahLst/>
          <a:cxnLst/>
          <a:rect l="0" t="0" r="0" b="0"/>
          <a:pathLst>
            <a:path>
              <a:moveTo>
                <a:pt x="4624502" y="0"/>
              </a:moveTo>
              <a:lnTo>
                <a:pt x="4624502" y="114657"/>
              </a:lnTo>
              <a:lnTo>
                <a:pt x="0" y="114657"/>
              </a:lnTo>
              <a:lnTo>
                <a:pt x="0" y="229314"/>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87FCF6F-35F4-4585-BDC8-A00A0A6DF3A9}">
      <dsp:nvSpPr>
        <dsp:cNvPr id="0" name=""/>
        <dsp:cNvSpPr/>
      </dsp:nvSpPr>
      <dsp:spPr>
        <a:xfrm>
          <a:off x="4520117" y="1187323"/>
          <a:ext cx="3303216" cy="229314"/>
        </a:xfrm>
        <a:custGeom>
          <a:avLst/>
          <a:gdLst/>
          <a:ahLst/>
          <a:cxnLst/>
          <a:rect l="0" t="0" r="0" b="0"/>
          <a:pathLst>
            <a:path>
              <a:moveTo>
                <a:pt x="0" y="0"/>
              </a:moveTo>
              <a:lnTo>
                <a:pt x="0" y="114657"/>
              </a:lnTo>
              <a:lnTo>
                <a:pt x="3303216" y="114657"/>
              </a:lnTo>
              <a:lnTo>
                <a:pt x="3303216" y="229314"/>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A77F9953-3840-4C59-BD41-99CA4326F2B4}">
      <dsp:nvSpPr>
        <dsp:cNvPr id="0" name=""/>
        <dsp:cNvSpPr/>
      </dsp:nvSpPr>
      <dsp:spPr>
        <a:xfrm>
          <a:off x="1216900" y="1962624"/>
          <a:ext cx="114657" cy="4378809"/>
        </a:xfrm>
        <a:custGeom>
          <a:avLst/>
          <a:gdLst/>
          <a:ahLst/>
          <a:cxnLst/>
          <a:rect l="0" t="0" r="0" b="0"/>
          <a:pathLst>
            <a:path>
              <a:moveTo>
                <a:pt x="0" y="0"/>
              </a:moveTo>
              <a:lnTo>
                <a:pt x="0" y="4378809"/>
              </a:lnTo>
              <a:lnTo>
                <a:pt x="114657" y="437880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6C22E2F-7576-438A-AA5F-B39B08F7181A}">
      <dsp:nvSpPr>
        <dsp:cNvPr id="0" name=""/>
        <dsp:cNvSpPr/>
      </dsp:nvSpPr>
      <dsp:spPr>
        <a:xfrm>
          <a:off x="1102243" y="1962624"/>
          <a:ext cx="114657" cy="4378809"/>
        </a:xfrm>
        <a:custGeom>
          <a:avLst/>
          <a:gdLst/>
          <a:ahLst/>
          <a:cxnLst/>
          <a:rect l="0" t="0" r="0" b="0"/>
          <a:pathLst>
            <a:path>
              <a:moveTo>
                <a:pt x="114657" y="0"/>
              </a:moveTo>
              <a:lnTo>
                <a:pt x="114657" y="4378809"/>
              </a:lnTo>
              <a:lnTo>
                <a:pt x="0" y="4378809"/>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548D823-B649-49FB-B8F1-0E28CDBB72B8}">
      <dsp:nvSpPr>
        <dsp:cNvPr id="0" name=""/>
        <dsp:cNvSpPr/>
      </dsp:nvSpPr>
      <dsp:spPr>
        <a:xfrm>
          <a:off x="1216900" y="1962624"/>
          <a:ext cx="114657" cy="3603508"/>
        </a:xfrm>
        <a:custGeom>
          <a:avLst/>
          <a:gdLst/>
          <a:ahLst/>
          <a:cxnLst/>
          <a:rect l="0" t="0" r="0" b="0"/>
          <a:pathLst>
            <a:path>
              <a:moveTo>
                <a:pt x="0" y="0"/>
              </a:moveTo>
              <a:lnTo>
                <a:pt x="0" y="3603508"/>
              </a:lnTo>
              <a:lnTo>
                <a:pt x="114657" y="3603508"/>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F0AC51A-CB98-4895-8CC0-A7F1ADC52DBC}">
      <dsp:nvSpPr>
        <dsp:cNvPr id="0" name=""/>
        <dsp:cNvSpPr/>
      </dsp:nvSpPr>
      <dsp:spPr>
        <a:xfrm>
          <a:off x="1102243" y="1962624"/>
          <a:ext cx="114657" cy="3603508"/>
        </a:xfrm>
        <a:custGeom>
          <a:avLst/>
          <a:gdLst/>
          <a:ahLst/>
          <a:cxnLst/>
          <a:rect l="0" t="0" r="0" b="0"/>
          <a:pathLst>
            <a:path>
              <a:moveTo>
                <a:pt x="114657" y="0"/>
              </a:moveTo>
              <a:lnTo>
                <a:pt x="114657" y="3603508"/>
              </a:lnTo>
              <a:lnTo>
                <a:pt x="0" y="3603508"/>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18CD16E-C7D7-472E-B6D5-7B6E43EB34DF}">
      <dsp:nvSpPr>
        <dsp:cNvPr id="0" name=""/>
        <dsp:cNvSpPr/>
      </dsp:nvSpPr>
      <dsp:spPr>
        <a:xfrm>
          <a:off x="1216900" y="1962624"/>
          <a:ext cx="114657" cy="2828208"/>
        </a:xfrm>
        <a:custGeom>
          <a:avLst/>
          <a:gdLst/>
          <a:ahLst/>
          <a:cxnLst/>
          <a:rect l="0" t="0" r="0" b="0"/>
          <a:pathLst>
            <a:path>
              <a:moveTo>
                <a:pt x="0" y="0"/>
              </a:moveTo>
              <a:lnTo>
                <a:pt x="0" y="2828208"/>
              </a:lnTo>
              <a:lnTo>
                <a:pt x="114657" y="2828208"/>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24117A3-7FB3-41CD-B69A-B7D7608B67D7}">
      <dsp:nvSpPr>
        <dsp:cNvPr id="0" name=""/>
        <dsp:cNvSpPr/>
      </dsp:nvSpPr>
      <dsp:spPr>
        <a:xfrm>
          <a:off x="1102243" y="1962624"/>
          <a:ext cx="114657" cy="2828208"/>
        </a:xfrm>
        <a:custGeom>
          <a:avLst/>
          <a:gdLst/>
          <a:ahLst/>
          <a:cxnLst/>
          <a:rect l="0" t="0" r="0" b="0"/>
          <a:pathLst>
            <a:path>
              <a:moveTo>
                <a:pt x="114657" y="0"/>
              </a:moveTo>
              <a:lnTo>
                <a:pt x="114657" y="2828208"/>
              </a:lnTo>
              <a:lnTo>
                <a:pt x="0" y="2828208"/>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C465FA16-310B-4811-A6FE-3A461618CF50}">
      <dsp:nvSpPr>
        <dsp:cNvPr id="0" name=""/>
        <dsp:cNvSpPr/>
      </dsp:nvSpPr>
      <dsp:spPr>
        <a:xfrm>
          <a:off x="1216900" y="1962624"/>
          <a:ext cx="114657" cy="2052907"/>
        </a:xfrm>
        <a:custGeom>
          <a:avLst/>
          <a:gdLst/>
          <a:ahLst/>
          <a:cxnLst/>
          <a:rect l="0" t="0" r="0" b="0"/>
          <a:pathLst>
            <a:path>
              <a:moveTo>
                <a:pt x="0" y="0"/>
              </a:moveTo>
              <a:lnTo>
                <a:pt x="0" y="2052907"/>
              </a:lnTo>
              <a:lnTo>
                <a:pt x="114657" y="20529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BD6EDB5-A084-40EE-B37F-12F5E808ECE0}">
      <dsp:nvSpPr>
        <dsp:cNvPr id="0" name=""/>
        <dsp:cNvSpPr/>
      </dsp:nvSpPr>
      <dsp:spPr>
        <a:xfrm>
          <a:off x="1102243" y="1962624"/>
          <a:ext cx="114657" cy="2052907"/>
        </a:xfrm>
        <a:custGeom>
          <a:avLst/>
          <a:gdLst/>
          <a:ahLst/>
          <a:cxnLst/>
          <a:rect l="0" t="0" r="0" b="0"/>
          <a:pathLst>
            <a:path>
              <a:moveTo>
                <a:pt x="114657" y="0"/>
              </a:moveTo>
              <a:lnTo>
                <a:pt x="114657" y="2052907"/>
              </a:lnTo>
              <a:lnTo>
                <a:pt x="0" y="20529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418CBAC-F9A1-49C4-8E41-214C62BCA0DB}">
      <dsp:nvSpPr>
        <dsp:cNvPr id="0" name=""/>
        <dsp:cNvSpPr/>
      </dsp:nvSpPr>
      <dsp:spPr>
        <a:xfrm>
          <a:off x="1216900" y="1962624"/>
          <a:ext cx="114657" cy="1277607"/>
        </a:xfrm>
        <a:custGeom>
          <a:avLst/>
          <a:gdLst/>
          <a:ahLst/>
          <a:cxnLst/>
          <a:rect l="0" t="0" r="0" b="0"/>
          <a:pathLst>
            <a:path>
              <a:moveTo>
                <a:pt x="0" y="0"/>
              </a:moveTo>
              <a:lnTo>
                <a:pt x="0" y="1277607"/>
              </a:lnTo>
              <a:lnTo>
                <a:pt x="114657" y="12776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0F5A051-F95C-49B9-9735-60DDD4A6A3DA}">
      <dsp:nvSpPr>
        <dsp:cNvPr id="0" name=""/>
        <dsp:cNvSpPr/>
      </dsp:nvSpPr>
      <dsp:spPr>
        <a:xfrm>
          <a:off x="1102243" y="1962624"/>
          <a:ext cx="114657" cy="1277607"/>
        </a:xfrm>
        <a:custGeom>
          <a:avLst/>
          <a:gdLst/>
          <a:ahLst/>
          <a:cxnLst/>
          <a:rect l="0" t="0" r="0" b="0"/>
          <a:pathLst>
            <a:path>
              <a:moveTo>
                <a:pt x="114657" y="0"/>
              </a:moveTo>
              <a:lnTo>
                <a:pt x="114657" y="1277607"/>
              </a:lnTo>
              <a:lnTo>
                <a:pt x="0" y="12776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30E6B3FF-1036-47B2-8F83-B6D8561E1BF6}">
      <dsp:nvSpPr>
        <dsp:cNvPr id="0" name=""/>
        <dsp:cNvSpPr/>
      </dsp:nvSpPr>
      <dsp:spPr>
        <a:xfrm>
          <a:off x="1216900" y="1962624"/>
          <a:ext cx="114657" cy="502307"/>
        </a:xfrm>
        <a:custGeom>
          <a:avLst/>
          <a:gdLst/>
          <a:ahLst/>
          <a:cxnLst/>
          <a:rect l="0" t="0" r="0" b="0"/>
          <a:pathLst>
            <a:path>
              <a:moveTo>
                <a:pt x="0" y="0"/>
              </a:moveTo>
              <a:lnTo>
                <a:pt x="0" y="502307"/>
              </a:lnTo>
              <a:lnTo>
                <a:pt x="114657" y="5023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8856482-9F24-4120-ABBD-55A20E3310F4}">
      <dsp:nvSpPr>
        <dsp:cNvPr id="0" name=""/>
        <dsp:cNvSpPr/>
      </dsp:nvSpPr>
      <dsp:spPr>
        <a:xfrm>
          <a:off x="1102243" y="1962624"/>
          <a:ext cx="114657" cy="502307"/>
        </a:xfrm>
        <a:custGeom>
          <a:avLst/>
          <a:gdLst/>
          <a:ahLst/>
          <a:cxnLst/>
          <a:rect l="0" t="0" r="0" b="0"/>
          <a:pathLst>
            <a:path>
              <a:moveTo>
                <a:pt x="114657" y="0"/>
              </a:moveTo>
              <a:lnTo>
                <a:pt x="114657" y="502307"/>
              </a:lnTo>
              <a:lnTo>
                <a:pt x="0" y="502307"/>
              </a:lnTo>
            </a:path>
          </a:pathLst>
        </a:custGeom>
        <a:noFill/>
        <a:ln w="12700" cap="flat" cmpd="sng" algn="ctr">
          <a:solidFill>
            <a:schemeClr val="accent1">
              <a:shade val="8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1728D2E-C043-4540-8E6F-3FC98D85616C}">
      <dsp:nvSpPr>
        <dsp:cNvPr id="0" name=""/>
        <dsp:cNvSpPr/>
      </dsp:nvSpPr>
      <dsp:spPr>
        <a:xfrm>
          <a:off x="1216900" y="1187323"/>
          <a:ext cx="3303216" cy="229314"/>
        </a:xfrm>
        <a:custGeom>
          <a:avLst/>
          <a:gdLst/>
          <a:ahLst/>
          <a:cxnLst/>
          <a:rect l="0" t="0" r="0" b="0"/>
          <a:pathLst>
            <a:path>
              <a:moveTo>
                <a:pt x="3303216" y="0"/>
              </a:moveTo>
              <a:lnTo>
                <a:pt x="3303216" y="114657"/>
              </a:lnTo>
              <a:lnTo>
                <a:pt x="0" y="114657"/>
              </a:lnTo>
              <a:lnTo>
                <a:pt x="0" y="229314"/>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7EDAC4D2-B873-46A2-B0C4-4F6563E82FD8}">
      <dsp:nvSpPr>
        <dsp:cNvPr id="0" name=""/>
        <dsp:cNvSpPr/>
      </dsp:nvSpPr>
      <dsp:spPr>
        <a:xfrm>
          <a:off x="3974131" y="641337"/>
          <a:ext cx="1091972" cy="54598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9525" rIns="6350" bIns="9525" numCol="1" spcCol="1270" anchor="ctr" anchorCtr="0">
          <a:noAutofit/>
        </a:bodyPr>
        <a:lstStyle/>
        <a:p>
          <a:pPr marL="0" lvl="0" indent="0" algn="ctr" defTabSz="666750">
            <a:lnSpc>
              <a:spcPct val="90000"/>
            </a:lnSpc>
            <a:spcBef>
              <a:spcPct val="0"/>
            </a:spcBef>
            <a:spcAft>
              <a:spcPct val="35000"/>
            </a:spcAft>
            <a:buNone/>
          </a:pPr>
          <a:r>
            <a:rPr lang="en-GB" sz="1500" kern="1200"/>
            <a:t>Hotel Case</a:t>
          </a:r>
        </a:p>
      </dsp:txBody>
      <dsp:txXfrm>
        <a:off x="3974131" y="641337"/>
        <a:ext cx="1091972" cy="545986"/>
      </dsp:txXfrm>
    </dsp:sp>
    <dsp:sp modelId="{8E55C5B7-9A9E-42F7-997B-2A330173F231}">
      <dsp:nvSpPr>
        <dsp:cNvPr id="0" name=""/>
        <dsp:cNvSpPr/>
      </dsp:nvSpPr>
      <dsp:spPr>
        <a:xfrm>
          <a:off x="670914" y="1416638"/>
          <a:ext cx="1091972" cy="54598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t>Financial sheets</a:t>
          </a:r>
        </a:p>
      </dsp:txBody>
      <dsp:txXfrm>
        <a:off x="670914" y="1416638"/>
        <a:ext cx="1091972" cy="545986"/>
      </dsp:txXfrm>
    </dsp:sp>
    <dsp:sp modelId="{FE4E3351-EEA7-4171-8E14-E1D64B45318C}">
      <dsp:nvSpPr>
        <dsp:cNvPr id="0" name=""/>
        <dsp:cNvSpPr/>
      </dsp:nvSpPr>
      <dsp:spPr>
        <a:xfrm>
          <a:off x="10271" y="2191938"/>
          <a:ext cx="1091972" cy="54598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t>Set Problem</a:t>
          </a:r>
        </a:p>
      </dsp:txBody>
      <dsp:txXfrm>
        <a:off x="10271" y="2191938"/>
        <a:ext cx="1091972" cy="545986"/>
      </dsp:txXfrm>
    </dsp:sp>
    <dsp:sp modelId="{CAF8A59A-0494-426A-BA5C-08B7A61B5EE7}">
      <dsp:nvSpPr>
        <dsp:cNvPr id="0" name=""/>
        <dsp:cNvSpPr/>
      </dsp:nvSpPr>
      <dsp:spPr>
        <a:xfrm>
          <a:off x="1331557" y="2191938"/>
          <a:ext cx="1091972" cy="545986"/>
        </a:xfrm>
        <a:prstGeom prst="rect">
          <a:avLst/>
        </a:prstGeom>
        <a:solidFill>
          <a:srgbClr val="CCFFC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CF-Owner</a:t>
          </a:r>
        </a:p>
      </dsp:txBody>
      <dsp:txXfrm>
        <a:off x="1331557" y="2191938"/>
        <a:ext cx="1091972" cy="545986"/>
      </dsp:txXfrm>
    </dsp:sp>
    <dsp:sp modelId="{FCCBE5A2-8316-484E-8A50-7914B5688C58}">
      <dsp:nvSpPr>
        <dsp:cNvPr id="0" name=""/>
        <dsp:cNvSpPr/>
      </dsp:nvSpPr>
      <dsp:spPr>
        <a:xfrm>
          <a:off x="10271" y="2967238"/>
          <a:ext cx="1091972" cy="545986"/>
        </a:xfrm>
        <a:prstGeom prst="rect">
          <a:avLst/>
        </a:prstGeom>
        <a:solidFill>
          <a:srgbClr val="CCFFC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CF-Project</a:t>
          </a:r>
        </a:p>
      </dsp:txBody>
      <dsp:txXfrm>
        <a:off x="10271" y="2967238"/>
        <a:ext cx="1091972" cy="545986"/>
      </dsp:txXfrm>
    </dsp:sp>
    <dsp:sp modelId="{D160BED4-A355-466E-BD76-C55B4B89B0D2}">
      <dsp:nvSpPr>
        <dsp:cNvPr id="0" name=""/>
        <dsp:cNvSpPr/>
      </dsp:nvSpPr>
      <dsp:spPr>
        <a:xfrm>
          <a:off x="1331557" y="2967238"/>
          <a:ext cx="1091972" cy="545986"/>
        </a:xfrm>
        <a:prstGeom prst="rect">
          <a:avLst/>
        </a:prstGeom>
        <a:solidFill>
          <a:srgbClr val="CCFFC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PL</a:t>
          </a:r>
        </a:p>
      </dsp:txBody>
      <dsp:txXfrm>
        <a:off x="1331557" y="2967238"/>
        <a:ext cx="1091972" cy="545986"/>
      </dsp:txXfrm>
    </dsp:sp>
    <dsp:sp modelId="{07FA2B91-1B79-4BA1-BD13-B4F615EC3DC3}">
      <dsp:nvSpPr>
        <dsp:cNvPr id="0" name=""/>
        <dsp:cNvSpPr/>
      </dsp:nvSpPr>
      <dsp:spPr>
        <a:xfrm>
          <a:off x="10271" y="3742539"/>
          <a:ext cx="1091972" cy="545986"/>
        </a:xfrm>
        <a:prstGeom prst="rect">
          <a:avLst/>
        </a:prstGeom>
        <a:solidFill>
          <a:srgbClr val="CCFFC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BS</a:t>
          </a:r>
        </a:p>
      </dsp:txBody>
      <dsp:txXfrm>
        <a:off x="10271" y="3742539"/>
        <a:ext cx="1091972" cy="545986"/>
      </dsp:txXfrm>
    </dsp:sp>
    <dsp:sp modelId="{90F08331-AA57-4B81-886D-9560AFB105F8}">
      <dsp:nvSpPr>
        <dsp:cNvPr id="0" name=""/>
        <dsp:cNvSpPr/>
      </dsp:nvSpPr>
      <dsp:spPr>
        <a:xfrm>
          <a:off x="1331557" y="3742539"/>
          <a:ext cx="1091972" cy="545986"/>
        </a:xfrm>
        <a:prstGeom prst="rect">
          <a:avLst/>
        </a:prstGeom>
        <a:solidFill>
          <a:srgbClr val="CCFFC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SAF</a:t>
          </a:r>
        </a:p>
      </dsp:txBody>
      <dsp:txXfrm>
        <a:off x="1331557" y="3742539"/>
        <a:ext cx="1091972" cy="545986"/>
      </dsp:txXfrm>
    </dsp:sp>
    <dsp:sp modelId="{5CC349DE-4AE9-414C-8537-A15D5C2161E8}">
      <dsp:nvSpPr>
        <dsp:cNvPr id="0" name=""/>
        <dsp:cNvSpPr/>
      </dsp:nvSpPr>
      <dsp:spPr>
        <a:xfrm>
          <a:off x="10271" y="4517839"/>
          <a:ext cx="1091972" cy="545986"/>
        </a:xfrm>
        <a:prstGeom prst="rect">
          <a:avLst/>
        </a:prstGeom>
        <a:solidFill>
          <a:srgbClr val="00FFFF"/>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Plan</a:t>
          </a:r>
        </a:p>
      </dsp:txBody>
      <dsp:txXfrm>
        <a:off x="10271" y="4517839"/>
        <a:ext cx="1091972" cy="545986"/>
      </dsp:txXfrm>
    </dsp:sp>
    <dsp:sp modelId="{2ED1053C-31A1-4434-B3EA-F2DD94D2D75B}">
      <dsp:nvSpPr>
        <dsp:cNvPr id="0" name=""/>
        <dsp:cNvSpPr/>
      </dsp:nvSpPr>
      <dsp:spPr>
        <a:xfrm>
          <a:off x="1331557" y="4517839"/>
          <a:ext cx="1091972" cy="545986"/>
        </a:xfrm>
        <a:prstGeom prst="rect">
          <a:avLst/>
        </a:prstGeom>
        <a:solidFill>
          <a:srgbClr val="00FFFF"/>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Loans</a:t>
          </a:r>
        </a:p>
      </dsp:txBody>
      <dsp:txXfrm>
        <a:off x="1331557" y="4517839"/>
        <a:ext cx="1091972" cy="545986"/>
      </dsp:txXfrm>
    </dsp:sp>
    <dsp:sp modelId="{698A3B76-376B-44FD-8899-0131D384494A}">
      <dsp:nvSpPr>
        <dsp:cNvPr id="0" name=""/>
        <dsp:cNvSpPr/>
      </dsp:nvSpPr>
      <dsp:spPr>
        <a:xfrm>
          <a:off x="10271" y="5293139"/>
          <a:ext cx="1091972" cy="545986"/>
        </a:xfrm>
        <a:prstGeom prst="rect">
          <a:avLst/>
        </a:prstGeom>
        <a:solidFill>
          <a:srgbClr val="00FFFF"/>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Depr</a:t>
          </a:r>
        </a:p>
      </dsp:txBody>
      <dsp:txXfrm>
        <a:off x="10271" y="5293139"/>
        <a:ext cx="1091972" cy="545986"/>
      </dsp:txXfrm>
    </dsp:sp>
    <dsp:sp modelId="{01D677E2-8C13-47BC-87D3-E5E83BF89543}">
      <dsp:nvSpPr>
        <dsp:cNvPr id="0" name=""/>
        <dsp:cNvSpPr/>
      </dsp:nvSpPr>
      <dsp:spPr>
        <a:xfrm>
          <a:off x="1331557" y="5293139"/>
          <a:ext cx="1091972" cy="545986"/>
        </a:xfrm>
        <a:prstGeom prst="rect">
          <a:avLst/>
        </a:prstGeom>
        <a:solidFill>
          <a:srgbClr val="00FFFF"/>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Tax</a:t>
          </a:r>
        </a:p>
      </dsp:txBody>
      <dsp:txXfrm>
        <a:off x="1331557" y="5293139"/>
        <a:ext cx="1091972" cy="545986"/>
      </dsp:txXfrm>
    </dsp:sp>
    <dsp:sp modelId="{AD259E44-A025-4E29-A843-3C8225670A83}">
      <dsp:nvSpPr>
        <dsp:cNvPr id="0" name=""/>
        <dsp:cNvSpPr/>
      </dsp:nvSpPr>
      <dsp:spPr>
        <a:xfrm>
          <a:off x="10271" y="6068440"/>
          <a:ext cx="1091972" cy="545986"/>
        </a:xfrm>
        <a:prstGeom prst="rect">
          <a:avLst/>
        </a:prstGeom>
        <a:solidFill>
          <a:srgbClr val="00FFFF"/>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Assumptions</a:t>
          </a:r>
        </a:p>
      </dsp:txBody>
      <dsp:txXfrm>
        <a:off x="10271" y="6068440"/>
        <a:ext cx="1091972" cy="545986"/>
      </dsp:txXfrm>
    </dsp:sp>
    <dsp:sp modelId="{47F3AABF-8E5D-4060-8E0A-7AD6CCEBF3E3}">
      <dsp:nvSpPr>
        <dsp:cNvPr id="0" name=""/>
        <dsp:cNvSpPr/>
      </dsp:nvSpPr>
      <dsp:spPr>
        <a:xfrm>
          <a:off x="1331557" y="6068440"/>
          <a:ext cx="1091972" cy="545986"/>
        </a:xfrm>
        <a:prstGeom prst="rect">
          <a:avLst/>
        </a:prstGeom>
        <a:solidFill>
          <a:srgbClr val="339966"/>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FFFFFF"/>
              </a:solidFill>
            </a:rPr>
            <a:t>DSCR Chart</a:t>
          </a:r>
        </a:p>
      </dsp:txBody>
      <dsp:txXfrm>
        <a:off x="1331557" y="6068440"/>
        <a:ext cx="1091972" cy="545986"/>
      </dsp:txXfrm>
    </dsp:sp>
    <dsp:sp modelId="{16E6F1BC-4115-4873-B422-96D756BD7018}">
      <dsp:nvSpPr>
        <dsp:cNvPr id="0" name=""/>
        <dsp:cNvSpPr/>
      </dsp:nvSpPr>
      <dsp:spPr>
        <a:xfrm>
          <a:off x="7277347" y="1416638"/>
          <a:ext cx="1091972" cy="545986"/>
        </a:xfrm>
        <a:prstGeom prst="rect">
          <a:avLst/>
        </a:prstGeom>
        <a:solidFill>
          <a:srgbClr val="CC3300"/>
        </a:solidFill>
        <a:ln w="12700" cap="flat" cmpd="sng" algn="ctr">
          <a:solidFill>
            <a:schemeClr val="lt1">
              <a:hueOff val="0"/>
              <a:satOff val="0"/>
              <a:lumOff val="0"/>
              <a:alphaOff val="0"/>
            </a:schemeClr>
          </a:solidFill>
          <a:prstDash val="solid"/>
          <a:miter lim="800000"/>
        </a:ln>
        <a:effectLst/>
        <a:scene3d>
          <a:camera prst="orthographicFront"/>
          <a:lightRig rig="threePt" dir="t"/>
        </a:scene3d>
        <a:sp3d>
          <a:bevelT w="38100" h="63500"/>
        </a:sp3d>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FFFFFF"/>
              </a:solidFill>
            </a:rPr>
            <a:t>RVT</a:t>
          </a:r>
        </a:p>
      </dsp:txBody>
      <dsp:txXfrm>
        <a:off x="7277347" y="1416638"/>
        <a:ext cx="1091972" cy="545986"/>
      </dsp:txXfrm>
    </dsp:sp>
    <dsp:sp modelId="{C620E0C1-3C70-439F-9C2F-9A92E518174C}">
      <dsp:nvSpPr>
        <dsp:cNvPr id="0" name=""/>
        <dsp:cNvSpPr/>
      </dsp:nvSpPr>
      <dsp:spPr>
        <a:xfrm>
          <a:off x="2652844" y="2191938"/>
          <a:ext cx="1091972" cy="545986"/>
        </a:xfrm>
        <a:prstGeom prst="rect">
          <a:avLst/>
        </a:prstGeom>
        <a:solidFill>
          <a:srgbClr val="E97E09"/>
        </a:solidFill>
        <a:ln w="12700" cap="flat" cmpd="sng" algn="ctr">
          <a:solidFill>
            <a:schemeClr val="lt1">
              <a:hueOff val="0"/>
              <a:satOff val="0"/>
              <a:lumOff val="0"/>
              <a:alphaOff val="0"/>
            </a:schemeClr>
          </a:solidFill>
          <a:prstDash val="solid"/>
          <a:miter lim="800000"/>
        </a:ln>
        <a:effectLst/>
        <a:scene3d>
          <a:camera prst="orthographicFront"/>
          <a:lightRig rig="threePt" dir="t"/>
        </a:scene3d>
        <a:sp3d>
          <a:bevelT w="38100" h="63500"/>
        </a:sp3d>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SEN-R</a:t>
          </a:r>
        </a:p>
      </dsp:txBody>
      <dsp:txXfrm>
        <a:off x="2652844" y="2191938"/>
        <a:ext cx="1091972" cy="545986"/>
      </dsp:txXfrm>
    </dsp:sp>
    <dsp:sp modelId="{24772B0D-DE0B-497D-8D4E-4A98FA262E1A}">
      <dsp:nvSpPr>
        <dsp:cNvPr id="0" name=""/>
        <dsp:cNvSpPr/>
      </dsp:nvSpPr>
      <dsp:spPr>
        <a:xfrm>
          <a:off x="2925837" y="2967238"/>
          <a:ext cx="1091972" cy="545986"/>
        </a:xfrm>
        <a:prstGeom prst="rect">
          <a:avLst/>
        </a:prstGeom>
        <a:solidFill>
          <a:srgbClr val="E97E09"/>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SEN-R-Chart1</a:t>
          </a:r>
        </a:p>
      </dsp:txBody>
      <dsp:txXfrm>
        <a:off x="2925837" y="2967238"/>
        <a:ext cx="1091972" cy="545986"/>
      </dsp:txXfrm>
    </dsp:sp>
    <dsp:sp modelId="{BA273132-5ED8-4B0D-86E7-04BBCE0138BE}">
      <dsp:nvSpPr>
        <dsp:cNvPr id="0" name=""/>
        <dsp:cNvSpPr/>
      </dsp:nvSpPr>
      <dsp:spPr>
        <a:xfrm>
          <a:off x="4907767" y="2191938"/>
          <a:ext cx="1091972" cy="545986"/>
        </a:xfrm>
        <a:prstGeom prst="rect">
          <a:avLst/>
        </a:prstGeom>
        <a:solidFill>
          <a:srgbClr val="FAB56A"/>
        </a:solidFill>
        <a:ln w="12700" cap="flat" cmpd="sng" algn="ctr">
          <a:solidFill>
            <a:schemeClr val="lt1">
              <a:hueOff val="0"/>
              <a:satOff val="0"/>
              <a:lumOff val="0"/>
              <a:alphaOff val="0"/>
            </a:schemeClr>
          </a:solidFill>
          <a:prstDash val="solid"/>
          <a:miter lim="800000"/>
        </a:ln>
        <a:effectLst/>
        <a:scene3d>
          <a:camera prst="orthographicFront"/>
          <a:lightRig rig="threePt" dir="t"/>
        </a:scene3d>
        <a:sp3d>
          <a:bevelT w="38100" h="63500"/>
        </a:sp3d>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SEN-A</a:t>
          </a:r>
        </a:p>
      </dsp:txBody>
      <dsp:txXfrm>
        <a:off x="4907767" y="2191938"/>
        <a:ext cx="1091972" cy="545986"/>
      </dsp:txXfrm>
    </dsp:sp>
    <dsp:sp modelId="{5A323CA1-D568-4556-B6EC-963D983A88CE}">
      <dsp:nvSpPr>
        <dsp:cNvPr id="0" name=""/>
        <dsp:cNvSpPr/>
      </dsp:nvSpPr>
      <dsp:spPr>
        <a:xfrm>
          <a:off x="4247124" y="2967238"/>
          <a:ext cx="1091972" cy="545986"/>
        </a:xfrm>
        <a:prstGeom prst="rect">
          <a:avLst/>
        </a:prstGeom>
        <a:solidFill>
          <a:srgbClr val="FAB56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SEN-A-Chart1</a:t>
          </a:r>
        </a:p>
      </dsp:txBody>
      <dsp:txXfrm>
        <a:off x="4247124" y="2967238"/>
        <a:ext cx="1091972" cy="545986"/>
      </dsp:txXfrm>
    </dsp:sp>
    <dsp:sp modelId="{601611BE-2E30-4AF5-AF9E-54A2677FA5DE}">
      <dsp:nvSpPr>
        <dsp:cNvPr id="0" name=""/>
        <dsp:cNvSpPr/>
      </dsp:nvSpPr>
      <dsp:spPr>
        <a:xfrm>
          <a:off x="5568410" y="2967238"/>
          <a:ext cx="1091972" cy="545986"/>
        </a:xfrm>
        <a:prstGeom prst="rect">
          <a:avLst/>
        </a:prstGeom>
        <a:solidFill>
          <a:srgbClr val="FAB56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SEN-A-Chart2</a:t>
          </a:r>
        </a:p>
      </dsp:txBody>
      <dsp:txXfrm>
        <a:off x="5568410" y="2967238"/>
        <a:ext cx="1091972" cy="545986"/>
      </dsp:txXfrm>
    </dsp:sp>
    <dsp:sp modelId="{AE63FE62-5BC9-4946-96F5-657B20E3AE47}">
      <dsp:nvSpPr>
        <dsp:cNvPr id="0" name=""/>
        <dsp:cNvSpPr/>
      </dsp:nvSpPr>
      <dsp:spPr>
        <a:xfrm>
          <a:off x="4247124" y="3742539"/>
          <a:ext cx="1091972" cy="545986"/>
        </a:xfrm>
        <a:prstGeom prst="rect">
          <a:avLst/>
        </a:prstGeom>
        <a:solidFill>
          <a:srgbClr val="FAB56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SEN-A-Chart3</a:t>
          </a:r>
        </a:p>
      </dsp:txBody>
      <dsp:txXfrm>
        <a:off x="4247124" y="3742539"/>
        <a:ext cx="1091972" cy="545986"/>
      </dsp:txXfrm>
    </dsp:sp>
    <dsp:sp modelId="{EDFBBFF1-E92E-47E9-830B-0553F20F00DC}">
      <dsp:nvSpPr>
        <dsp:cNvPr id="0" name=""/>
        <dsp:cNvSpPr/>
      </dsp:nvSpPr>
      <dsp:spPr>
        <a:xfrm>
          <a:off x="5568410" y="3742539"/>
          <a:ext cx="1091972" cy="545986"/>
        </a:xfrm>
        <a:prstGeom prst="rect">
          <a:avLst/>
        </a:prstGeom>
        <a:solidFill>
          <a:srgbClr val="FAB56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SEN-A-Chart4</a:t>
          </a:r>
        </a:p>
      </dsp:txBody>
      <dsp:txXfrm>
        <a:off x="5568410" y="3742539"/>
        <a:ext cx="1091972" cy="545986"/>
      </dsp:txXfrm>
    </dsp:sp>
    <dsp:sp modelId="{8985C38A-0F59-402F-A798-FEAF7DAB693B}">
      <dsp:nvSpPr>
        <dsp:cNvPr id="0" name=""/>
        <dsp:cNvSpPr/>
      </dsp:nvSpPr>
      <dsp:spPr>
        <a:xfrm>
          <a:off x="4247124" y="4517839"/>
          <a:ext cx="1091972" cy="545986"/>
        </a:xfrm>
        <a:prstGeom prst="rect">
          <a:avLst/>
        </a:prstGeom>
        <a:solidFill>
          <a:srgbClr val="FAB56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SEN-A-Chart5</a:t>
          </a:r>
        </a:p>
      </dsp:txBody>
      <dsp:txXfrm>
        <a:off x="4247124" y="4517839"/>
        <a:ext cx="1091972" cy="545986"/>
      </dsp:txXfrm>
    </dsp:sp>
    <dsp:sp modelId="{98E50762-6417-4537-A6AB-B33637A158FA}">
      <dsp:nvSpPr>
        <dsp:cNvPr id="0" name=""/>
        <dsp:cNvSpPr/>
      </dsp:nvSpPr>
      <dsp:spPr>
        <a:xfrm>
          <a:off x="5568410" y="4517839"/>
          <a:ext cx="1091972" cy="545986"/>
        </a:xfrm>
        <a:prstGeom prst="rect">
          <a:avLst/>
        </a:prstGeom>
        <a:solidFill>
          <a:srgbClr val="FAB56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SEN-A-Chart6</a:t>
          </a:r>
        </a:p>
      </dsp:txBody>
      <dsp:txXfrm>
        <a:off x="5568410" y="4517839"/>
        <a:ext cx="1091972" cy="545986"/>
      </dsp:txXfrm>
    </dsp:sp>
    <dsp:sp modelId="{3C11128F-E621-419E-AE01-ECA79063C361}">
      <dsp:nvSpPr>
        <dsp:cNvPr id="0" name=""/>
        <dsp:cNvSpPr/>
      </dsp:nvSpPr>
      <dsp:spPr>
        <a:xfrm>
          <a:off x="4247124" y="5293139"/>
          <a:ext cx="1091972" cy="545986"/>
        </a:xfrm>
        <a:prstGeom prst="rect">
          <a:avLst/>
        </a:prstGeom>
        <a:solidFill>
          <a:srgbClr val="FAB56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SEN-A-Chart7</a:t>
          </a:r>
        </a:p>
      </dsp:txBody>
      <dsp:txXfrm>
        <a:off x="4247124" y="5293139"/>
        <a:ext cx="1091972" cy="545986"/>
      </dsp:txXfrm>
    </dsp:sp>
    <dsp:sp modelId="{5CDC9875-2016-41A7-B876-ECE9DF4A78C6}">
      <dsp:nvSpPr>
        <dsp:cNvPr id="0" name=""/>
        <dsp:cNvSpPr/>
      </dsp:nvSpPr>
      <dsp:spPr>
        <a:xfrm>
          <a:off x="8871626" y="2191938"/>
          <a:ext cx="1091972" cy="545986"/>
        </a:xfrm>
        <a:prstGeom prst="rect">
          <a:avLst/>
        </a:prstGeom>
        <a:solidFill>
          <a:srgbClr val="008000"/>
        </a:solidFill>
        <a:ln w="12700" cap="flat" cmpd="sng" algn="ctr">
          <a:solidFill>
            <a:schemeClr val="lt1">
              <a:hueOff val="0"/>
              <a:satOff val="0"/>
              <a:lumOff val="0"/>
              <a:alphaOff val="0"/>
            </a:schemeClr>
          </a:solidFill>
          <a:prstDash val="solid"/>
          <a:miter lim="800000"/>
        </a:ln>
        <a:effectLst/>
        <a:scene3d>
          <a:camera prst="orthographicFront"/>
          <a:lightRig rig="threePt" dir="t"/>
        </a:scene3d>
        <a:sp3d>
          <a:bevelT w="38100" h="63500"/>
        </a:sp3d>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FFFFFF"/>
              </a:solidFill>
            </a:rPr>
            <a:t>SRT</a:t>
          </a:r>
        </a:p>
      </dsp:txBody>
      <dsp:txXfrm>
        <a:off x="8871626" y="2191938"/>
        <a:ext cx="1091972" cy="545986"/>
      </dsp:txXfrm>
    </dsp:sp>
    <dsp:sp modelId="{03F169C5-C809-45E6-A6A9-BE1D227ED395}">
      <dsp:nvSpPr>
        <dsp:cNvPr id="0" name=""/>
        <dsp:cNvSpPr/>
      </dsp:nvSpPr>
      <dsp:spPr>
        <a:xfrm>
          <a:off x="8871626" y="2967238"/>
          <a:ext cx="1091972" cy="545986"/>
        </a:xfrm>
        <a:prstGeom prst="rect">
          <a:avLst/>
        </a:prstGeom>
        <a:solidFill>
          <a:srgbClr val="92D050"/>
        </a:solidFill>
        <a:ln w="12700" cap="flat" cmpd="sng" algn="ctr">
          <a:solidFill>
            <a:schemeClr val="lt1">
              <a:hueOff val="0"/>
              <a:satOff val="0"/>
              <a:lumOff val="0"/>
              <a:alphaOff val="0"/>
            </a:schemeClr>
          </a:solidFill>
          <a:prstDash val="solid"/>
          <a:miter lim="800000"/>
        </a:ln>
        <a:effectLst/>
        <a:scene3d>
          <a:camera prst="orthographicFront"/>
          <a:lightRig rig="threePt" dir="t"/>
        </a:scene3d>
        <a:sp3d>
          <a:bevelT w="38100" h="63500"/>
        </a:sp3d>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AR</a:t>
          </a:r>
        </a:p>
      </dsp:txBody>
      <dsp:txXfrm>
        <a:off x="8871626" y="2967238"/>
        <a:ext cx="1091972" cy="545986"/>
      </dsp:txXfrm>
    </dsp:sp>
    <dsp:sp modelId="{55D51C6B-A9A4-4311-BDC5-C86606EDC6CF}">
      <dsp:nvSpPr>
        <dsp:cNvPr id="0" name=""/>
        <dsp:cNvSpPr/>
      </dsp:nvSpPr>
      <dsp:spPr>
        <a:xfrm>
          <a:off x="6889697" y="3742539"/>
          <a:ext cx="1091972" cy="545986"/>
        </a:xfrm>
        <a:prstGeom prst="rect">
          <a:avLst/>
        </a:prstGeom>
        <a:solidFill>
          <a:srgbClr val="92D05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AR-F1</a:t>
          </a:r>
        </a:p>
      </dsp:txBody>
      <dsp:txXfrm>
        <a:off x="6889697" y="3742539"/>
        <a:ext cx="1091972" cy="545986"/>
      </dsp:txXfrm>
    </dsp:sp>
    <dsp:sp modelId="{044E3222-E8FC-4E46-8A22-6CF1DC9836CE}">
      <dsp:nvSpPr>
        <dsp:cNvPr id="0" name=""/>
        <dsp:cNvSpPr/>
      </dsp:nvSpPr>
      <dsp:spPr>
        <a:xfrm>
          <a:off x="8210983" y="3742539"/>
          <a:ext cx="1091972" cy="545986"/>
        </a:xfrm>
        <a:prstGeom prst="rect">
          <a:avLst/>
        </a:prstGeom>
        <a:solidFill>
          <a:srgbClr val="92D05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AR-C1</a:t>
          </a:r>
        </a:p>
      </dsp:txBody>
      <dsp:txXfrm>
        <a:off x="8210983" y="3742539"/>
        <a:ext cx="1091972" cy="545986"/>
      </dsp:txXfrm>
    </dsp:sp>
    <dsp:sp modelId="{6133EBF5-BFC5-4265-9B30-76D23FB7D4D8}">
      <dsp:nvSpPr>
        <dsp:cNvPr id="0" name=""/>
        <dsp:cNvSpPr/>
      </dsp:nvSpPr>
      <dsp:spPr>
        <a:xfrm>
          <a:off x="9532270" y="3742539"/>
          <a:ext cx="1091972" cy="545986"/>
        </a:xfrm>
        <a:prstGeom prst="rect">
          <a:avLst/>
        </a:prstGeom>
        <a:solidFill>
          <a:srgbClr val="92D05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AR-R1</a:t>
          </a:r>
        </a:p>
      </dsp:txBody>
      <dsp:txXfrm>
        <a:off x="9532270" y="3742539"/>
        <a:ext cx="1091972" cy="545986"/>
      </dsp:txXfrm>
    </dsp:sp>
    <dsp:sp modelId="{53673449-CB6A-40F0-816B-1F600484D8AD}">
      <dsp:nvSpPr>
        <dsp:cNvPr id="0" name=""/>
        <dsp:cNvSpPr/>
      </dsp:nvSpPr>
      <dsp:spPr>
        <a:xfrm>
          <a:off x="10853556" y="3742539"/>
          <a:ext cx="1091972" cy="545986"/>
        </a:xfrm>
        <a:prstGeom prst="rect">
          <a:avLst/>
        </a:prstGeom>
        <a:solidFill>
          <a:srgbClr val="92D050"/>
        </a:solidFill>
        <a:ln w="12700" cap="flat" cmpd="sng" algn="ctr">
          <a:solidFill>
            <a:schemeClr val="lt1">
              <a:hueOff val="0"/>
              <a:satOff val="0"/>
              <a:lumOff val="0"/>
              <a:alphaOff val="0"/>
            </a:schemeClr>
          </a:solidFill>
          <a:prstDash val="solid"/>
          <a:miter lim="800000"/>
        </a:ln>
        <a:effectLst/>
        <a:scene3d>
          <a:camera prst="orthographicFront"/>
          <a:lightRig rig="threePt" dir="t"/>
        </a:scene3d>
        <a:sp3d>
          <a:bevelT w="38100" h="63500"/>
        </a:sp3d>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AR-F2</a:t>
          </a:r>
        </a:p>
      </dsp:txBody>
      <dsp:txXfrm>
        <a:off x="10853556" y="3742539"/>
        <a:ext cx="1091972" cy="545986"/>
      </dsp:txXfrm>
    </dsp:sp>
    <dsp:sp modelId="{52C2F1ED-CB95-4145-900A-6AB35A9790DD}">
      <dsp:nvSpPr>
        <dsp:cNvPr id="0" name=""/>
        <dsp:cNvSpPr/>
      </dsp:nvSpPr>
      <dsp:spPr>
        <a:xfrm>
          <a:off x="11126549" y="4517839"/>
          <a:ext cx="1091972" cy="545986"/>
        </a:xfrm>
        <a:prstGeom prst="rect">
          <a:avLst/>
        </a:prstGeom>
        <a:solidFill>
          <a:srgbClr val="B6E08A"/>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RA-AR-F2</a:t>
          </a:r>
        </a:p>
      </dsp:txBody>
      <dsp:txXfrm>
        <a:off x="11126549" y="4517839"/>
        <a:ext cx="1091972" cy="545986"/>
      </dsp:txXfrm>
    </dsp:sp>
    <dsp:sp modelId="{BB9FDF58-70C0-4506-ACA1-66A1042077BA}">
      <dsp:nvSpPr>
        <dsp:cNvPr id="0" name=""/>
        <dsp:cNvSpPr/>
      </dsp:nvSpPr>
      <dsp:spPr>
        <a:xfrm>
          <a:off x="11901850" y="2191938"/>
          <a:ext cx="1091972" cy="545986"/>
        </a:xfrm>
        <a:prstGeom prst="rect">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t>Profile reports</a:t>
          </a:r>
        </a:p>
      </dsp:txBody>
      <dsp:txXfrm>
        <a:off x="11901850" y="2191938"/>
        <a:ext cx="1091972" cy="545986"/>
      </dsp:txXfrm>
    </dsp:sp>
    <dsp:sp modelId="{B19175E0-DA70-437E-B06C-7F6A2E7F66DD}">
      <dsp:nvSpPr>
        <dsp:cNvPr id="0" name=""/>
        <dsp:cNvSpPr/>
      </dsp:nvSpPr>
      <dsp:spPr>
        <a:xfrm>
          <a:off x="12174843" y="2967238"/>
          <a:ext cx="1091972" cy="545986"/>
        </a:xfrm>
        <a:prstGeom prst="rect">
          <a:avLst/>
        </a:prstGeom>
        <a:solidFill>
          <a:srgbClr val="FFFF99"/>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RVP</a:t>
          </a:r>
        </a:p>
      </dsp:txBody>
      <dsp:txXfrm>
        <a:off x="12174843" y="2967238"/>
        <a:ext cx="1091972" cy="545986"/>
      </dsp:txXfrm>
    </dsp:sp>
    <dsp:sp modelId="{0CBFD6BA-B9B0-4913-ADF0-05D16B21494F}">
      <dsp:nvSpPr>
        <dsp:cNvPr id="0" name=""/>
        <dsp:cNvSpPr/>
      </dsp:nvSpPr>
      <dsp:spPr>
        <a:xfrm>
          <a:off x="12174843" y="3742539"/>
          <a:ext cx="1091972" cy="545986"/>
        </a:xfrm>
        <a:prstGeom prst="rect">
          <a:avLst/>
        </a:prstGeom>
        <a:solidFill>
          <a:srgbClr val="FFFF99"/>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6000" tIns="9525" rIns="36000" bIns="9525" numCol="1" spcCol="1270" anchor="ctr" anchorCtr="0">
          <a:noAutofit/>
        </a:bodyPr>
        <a:lstStyle/>
        <a:p>
          <a:pPr marL="0" lvl="0" indent="0" algn="ctr" defTabSz="666750">
            <a:lnSpc>
              <a:spcPct val="90000"/>
            </a:lnSpc>
            <a:spcBef>
              <a:spcPct val="0"/>
            </a:spcBef>
            <a:spcAft>
              <a:spcPct val="35000"/>
            </a:spcAft>
            <a:buNone/>
          </a:pPr>
          <a:r>
            <a:rPr lang="en-GB" sz="1500" kern="1200">
              <a:solidFill>
                <a:srgbClr val="000000"/>
              </a:solidFill>
            </a:rPr>
            <a:t>MRP</a:t>
          </a:r>
        </a:p>
      </dsp:txBody>
      <dsp:txXfrm>
        <a:off x="12174843" y="3742539"/>
        <a:ext cx="1091972" cy="545986"/>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hyperlink" Target="#Tax!A1"/><Relationship Id="rId3" Type="http://schemas.openxmlformats.org/officeDocument/2006/relationships/hyperlink" Target="#PL!A1"/><Relationship Id="rId7" Type="http://schemas.openxmlformats.org/officeDocument/2006/relationships/hyperlink" Target="#Depr!A1"/><Relationship Id="rId2" Type="http://schemas.openxmlformats.org/officeDocument/2006/relationships/hyperlink" Target="#BS!A1"/><Relationship Id="rId1" Type="http://schemas.openxmlformats.org/officeDocument/2006/relationships/hyperlink" Target="#SAF!A1"/><Relationship Id="rId6" Type="http://schemas.openxmlformats.org/officeDocument/2006/relationships/hyperlink" Target="#Loans!A1"/><Relationship Id="rId11" Type="http://schemas.openxmlformats.org/officeDocument/2006/relationships/image" Target="../media/image2.png"/><Relationship Id="rId5" Type="http://schemas.openxmlformats.org/officeDocument/2006/relationships/hyperlink" Target="#'CF-Owner'!A1"/><Relationship Id="rId10" Type="http://schemas.openxmlformats.org/officeDocument/2006/relationships/hyperlink" Target="#Assumptions!A1"/><Relationship Id="rId4" Type="http://schemas.openxmlformats.org/officeDocument/2006/relationships/hyperlink" Target="#'CF-Project'!A1"/><Relationship Id="rId9" Type="http://schemas.openxmlformats.org/officeDocument/2006/relationships/hyperlink" Target="#Plan!A1"/></Relationships>
</file>

<file path=xl/drawings/_rels/drawing2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image" Target="../media/image3.png"/><Relationship Id="rId4" Type="http://schemas.openxmlformats.org/officeDocument/2006/relationships/chart" Target="../charts/chart20.xml"/></Relationships>
</file>

<file path=xl/drawings/_rels/drawing38.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g"/><Relationship Id="rId7" Type="http://schemas.openxmlformats.org/officeDocument/2006/relationships/image" Target="../media/image10.jpe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g"/><Relationship Id="rId9"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152400</xdr:colOff>
      <xdr:row>7</xdr:row>
      <xdr:rowOff>161925</xdr:rowOff>
    </xdr:from>
    <xdr:to>
      <xdr:col>1</xdr:col>
      <xdr:colOff>6019800</xdr:colOff>
      <xdr:row>333</xdr:row>
      <xdr:rowOff>76200</xdr:rowOff>
    </xdr:to>
    <xdr:sp macro="" textlink="">
      <xdr:nvSpPr>
        <xdr:cNvPr id="6" name="Disclaimer">
          <a:extLst>
            <a:ext uri="{FF2B5EF4-FFF2-40B4-BE49-F238E27FC236}">
              <a16:creationId xmlns:a16="http://schemas.microsoft.com/office/drawing/2014/main" id="{00000000-0008-0000-0000-000006000000}"/>
            </a:ext>
          </a:extLst>
        </xdr:cNvPr>
        <xdr:cNvSpPr txBox="1"/>
      </xdr:nvSpPr>
      <xdr:spPr>
        <a:xfrm>
          <a:off x="152400" y="1295400"/>
          <a:ext cx="6657975" cy="53111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rgbClr val="FF0000"/>
              </a:solidFill>
              <a:latin typeface="Arial" panose="020B0604020202020204" pitchFamily="34" charset="0"/>
              <a:cs typeface="Arial" panose="020B0604020202020204" pitchFamily="34" charset="0"/>
            </a:rPr>
            <a:t>Disclaimer:</a:t>
          </a:r>
        </a:p>
        <a:p>
          <a:endParaRPr lang="en-GB" sz="1400">
            <a:latin typeface="Arial" panose="020B0604020202020204" pitchFamily="34" charset="0"/>
            <a:cs typeface="Arial" panose="020B0604020202020204" pitchFamily="34" charset="0"/>
          </a:endParaRPr>
        </a:p>
        <a:p>
          <a:r>
            <a:rPr lang="en-GB" sz="1300">
              <a:latin typeface="+mn-lt"/>
              <a:cs typeface="Arial" panose="020B0604020202020204" pitchFamily="34" charset="0"/>
            </a:rPr>
            <a:t>The Integrated Financial Model™ ("IFM") has been prepared by RiskEase Ltd to be used as a template for financial modelling. It has been designed so as to be easily used with </a:t>
          </a:r>
          <a:r>
            <a:rPr lang="en-GB" sz="1300" b="1">
              <a:solidFill>
                <a:srgbClr val="0000FF"/>
              </a:solidFill>
              <a:latin typeface="Times New Roman" panose="02020603050405020304" pitchFamily="18" charset="0"/>
              <a:cs typeface="Times New Roman" panose="02020603050405020304" pitchFamily="18" charset="0"/>
            </a:rPr>
            <a:t>Risk</a:t>
          </a:r>
          <a:r>
            <a:rPr lang="en-GB" sz="1300" b="1">
              <a:solidFill>
                <a:srgbClr val="FF0000"/>
              </a:solidFill>
              <a:latin typeface="Times New Roman" panose="02020603050405020304" pitchFamily="18" charset="0"/>
              <a:cs typeface="Times New Roman" panose="02020603050405020304" pitchFamily="18" charset="0"/>
            </a:rPr>
            <a:t>Ease</a:t>
          </a:r>
          <a:r>
            <a:rPr lang="en-GB" sz="1300">
              <a:latin typeface="+mn-lt"/>
              <a:cs typeface="Arial" panose="020B0604020202020204" pitchFamily="34" charset="0"/>
            </a:rPr>
            <a:t>™ Monte Carlo Simulation software ( ©RiskEase Ltd ). The template is not intended to be used as is for the evaluation of any projects, transactions or investments. RiskEase Ltd does not in any way endorse or otherwise validate the accuracy or fitness for purpose of this template model. It is merely provided as a general framework on which expert financial analysts and economists can build on so as to evaluate financial and economic returns in capital investment projects.</a:t>
          </a:r>
        </a:p>
        <a:p>
          <a:endParaRPr lang="en-GB" sz="1300">
            <a:latin typeface="+mn-lt"/>
            <a:cs typeface="Arial" panose="020B0604020202020204" pitchFamily="34" charset="0"/>
          </a:endParaRPr>
        </a:p>
        <a:p>
          <a:r>
            <a:rPr lang="en-GB" sz="1300">
              <a:latin typeface="+mn-lt"/>
              <a:cs typeface="Arial" panose="020B0604020202020204" pitchFamily="34" charset="0"/>
            </a:rPr>
            <a:t>The user of this model is totally and solely responsible for editing and adapting the formulas and for providing it with the appropriate inputs as may be the case in the location, and sectors, where used. RiskEase Ltd does not accept any responsibility for the accuracy or correctness of any of the formulas or for the methodology employed in this model.</a:t>
          </a:r>
        </a:p>
        <a:p>
          <a:endParaRPr lang="en-GB" sz="1300">
            <a:latin typeface="+mn-lt"/>
            <a:cs typeface="Arial" panose="020B0604020202020204" pitchFamily="34" charset="0"/>
          </a:endParaRPr>
        </a:p>
        <a:p>
          <a:r>
            <a:rPr lang="en-GB" sz="1300">
              <a:latin typeface="+mn-lt"/>
              <a:cs typeface="Arial" panose="020B0604020202020204" pitchFamily="34" charset="0"/>
            </a:rPr>
            <a:t>The information contained in the initial template is the intellectual property of RiskEase Ltd. and must not be copied, republished or distributed without permission. The IFM model has not been formally audited. RiskEase Ltd does not guarantee that the file is free from computer viruses or other factors which may affect the integrity of the electronic file or the system which receives it.</a:t>
          </a:r>
        </a:p>
      </xdr:txBody>
    </xdr:sp>
    <xdr:clientData/>
  </xdr:twoCellAnchor>
  <xdr:twoCellAnchor>
    <xdr:from>
      <xdr:col>1</xdr:col>
      <xdr:colOff>6372224</xdr:colOff>
      <xdr:row>8</xdr:row>
      <xdr:rowOff>0</xdr:rowOff>
    </xdr:from>
    <xdr:to>
      <xdr:col>1</xdr:col>
      <xdr:colOff>13411199</xdr:colOff>
      <xdr:row>333</xdr:row>
      <xdr:rowOff>95250</xdr:rowOff>
    </xdr:to>
    <xdr:sp macro="" textlink="">
      <xdr:nvSpPr>
        <xdr:cNvPr id="7" name="Disclaimer">
          <a:extLst>
            <a:ext uri="{FF2B5EF4-FFF2-40B4-BE49-F238E27FC236}">
              <a16:creationId xmlns:a16="http://schemas.microsoft.com/office/drawing/2014/main" id="{00000000-0008-0000-0000-000007000000}"/>
            </a:ext>
          </a:extLst>
        </xdr:cNvPr>
        <xdr:cNvSpPr txBox="1"/>
      </xdr:nvSpPr>
      <xdr:spPr>
        <a:xfrm>
          <a:off x="7162799" y="1343025"/>
          <a:ext cx="7038975" cy="53082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rgbClr val="FF0000"/>
              </a:solidFill>
              <a:latin typeface="Arial" panose="020B0604020202020204" pitchFamily="34" charset="0"/>
              <a:cs typeface="Arial" panose="020B0604020202020204" pitchFamily="34" charset="0"/>
            </a:rPr>
            <a:t>Warning:</a:t>
          </a:r>
        </a:p>
        <a:p>
          <a:endParaRPr lang="en-GB" sz="1400">
            <a:latin typeface="Arial" panose="020B0604020202020204" pitchFamily="34" charset="0"/>
            <a:cs typeface="Arial" panose="020B0604020202020204" pitchFamily="34" charset="0"/>
          </a:endParaRPr>
        </a:p>
        <a:p>
          <a:r>
            <a:rPr lang="en-GB" sz="1300" i="1">
              <a:solidFill>
                <a:schemeClr val="dk1"/>
              </a:solidFill>
              <a:effectLst/>
              <a:latin typeface="+mn-lt"/>
              <a:ea typeface="+mn-ea"/>
              <a:cs typeface="+mn-cs"/>
            </a:rPr>
            <a:t>A user </a:t>
          </a:r>
          <a:r>
            <a:rPr lang="en-GB" sz="1300" b="1" i="1" u="sng">
              <a:solidFill>
                <a:schemeClr val="dk1"/>
              </a:solidFill>
              <a:effectLst/>
              <a:latin typeface="+mn-lt"/>
              <a:ea typeface="+mn-ea"/>
              <a:cs typeface="+mn-cs"/>
            </a:rPr>
            <a:t>should not delete</a:t>
          </a:r>
          <a:r>
            <a:rPr lang="en-GB" sz="1300" i="1">
              <a:solidFill>
                <a:schemeClr val="dk1"/>
              </a:solidFill>
              <a:effectLst/>
              <a:latin typeface="+mn-lt"/>
              <a:ea typeface="+mn-ea"/>
              <a:cs typeface="+mn-cs"/>
            </a:rPr>
            <a:t> any of the provided sheets in the Integrated Financial Model (IFM) workbook.</a:t>
          </a:r>
        </a:p>
        <a:p>
          <a:endParaRPr lang="en-GB" sz="1300" i="1">
            <a:solidFill>
              <a:schemeClr val="dk1"/>
            </a:solidFill>
            <a:effectLst/>
            <a:latin typeface="+mn-lt"/>
            <a:ea typeface="+mn-ea"/>
            <a:cs typeface="+mn-cs"/>
          </a:endParaRPr>
        </a:p>
        <a:p>
          <a:r>
            <a:rPr lang="en-GB" sz="1300" i="1">
              <a:solidFill>
                <a:schemeClr val="dk1"/>
              </a:solidFill>
              <a:effectLst/>
              <a:latin typeface="+mn-lt"/>
              <a:ea typeface="+mn-ea"/>
              <a:cs typeface="+mn-cs"/>
            </a:rPr>
            <a:t>One </a:t>
          </a:r>
          <a:r>
            <a:rPr lang="en-GB" sz="1300" i="1" u="none">
              <a:solidFill>
                <a:schemeClr val="dk1"/>
              </a:solidFill>
              <a:effectLst/>
              <a:latin typeface="+mn-lt"/>
              <a:ea typeface="+mn-ea"/>
              <a:cs typeface="+mn-cs"/>
            </a:rPr>
            <a:t>can add new sheets </a:t>
          </a:r>
          <a:r>
            <a:rPr lang="en-GB" sz="1300" i="1">
              <a:solidFill>
                <a:schemeClr val="dk1"/>
              </a:solidFill>
              <a:effectLst/>
              <a:latin typeface="+mn-lt"/>
              <a:ea typeface="+mn-ea"/>
              <a:cs typeface="+mn-cs"/>
            </a:rPr>
            <a:t>and link to sheets where appropriate but </a:t>
          </a:r>
          <a:r>
            <a:rPr lang="en-GB" sz="1300" b="1" i="1">
              <a:solidFill>
                <a:schemeClr val="dk1"/>
              </a:solidFill>
              <a:effectLst/>
              <a:latin typeface="+mn-lt"/>
              <a:ea typeface="+mn-ea"/>
              <a:cs typeface="+mn-cs"/>
            </a:rPr>
            <a:t>the core modules of the IFM workbook are interrelated and connected</a:t>
          </a:r>
          <a:r>
            <a:rPr lang="en-GB" sz="1300" i="1">
              <a:solidFill>
                <a:schemeClr val="dk1"/>
              </a:solidFill>
              <a:effectLst/>
              <a:latin typeface="+mn-lt"/>
              <a:ea typeface="+mn-ea"/>
              <a:cs typeface="+mn-cs"/>
            </a:rPr>
            <a:t>. Deleting any of these sheets or even changing the core formulas in some of these modules may impair the ability of the model to predict correctly. </a:t>
          </a:r>
        </a:p>
        <a:p>
          <a:endParaRPr lang="en-GB" sz="1300" i="1">
            <a:solidFill>
              <a:schemeClr val="dk1"/>
            </a:solidFill>
            <a:effectLst/>
            <a:latin typeface="+mn-lt"/>
            <a:ea typeface="+mn-ea"/>
            <a:cs typeface="+mn-cs"/>
          </a:endParaRPr>
        </a:p>
        <a:p>
          <a:r>
            <a:rPr lang="en-GB" sz="1300" i="1">
              <a:solidFill>
                <a:schemeClr val="dk1"/>
              </a:solidFill>
              <a:effectLst/>
              <a:latin typeface="+mn-lt"/>
              <a:ea typeface="+mn-ea"/>
              <a:cs typeface="+mn-cs"/>
            </a:rPr>
            <a:t>Of course, it is understood that a financial model must adapt to reflect the particulars of a specific project. For this reason, a huge amount of customisation is provided with the software and the standard template but which is offered only as </a:t>
          </a:r>
          <a:r>
            <a:rPr lang="en-GB" sz="1300" b="1" i="1">
              <a:solidFill>
                <a:schemeClr val="dk1"/>
              </a:solidFill>
              <a:effectLst/>
              <a:latin typeface="+mn-lt"/>
              <a:ea typeface="+mn-ea"/>
              <a:cs typeface="+mn-cs"/>
            </a:rPr>
            <a:t>a pro-forma financial model</a:t>
          </a:r>
          <a:r>
            <a:rPr lang="en-GB" sz="1300" i="1">
              <a:solidFill>
                <a:schemeClr val="dk1"/>
              </a:solidFill>
              <a:effectLst/>
              <a:latin typeface="+mn-lt"/>
              <a:ea typeface="+mn-ea"/>
              <a:cs typeface="+mn-cs"/>
            </a:rPr>
            <a:t>.</a:t>
          </a:r>
        </a:p>
        <a:p>
          <a:endParaRPr lang="en-GB" sz="1300">
            <a:solidFill>
              <a:schemeClr val="dk1"/>
            </a:solidFill>
            <a:effectLst/>
            <a:latin typeface="+mn-lt"/>
            <a:ea typeface="+mn-ea"/>
            <a:cs typeface="+mn-cs"/>
          </a:endParaRPr>
        </a:p>
        <a:p>
          <a:r>
            <a:rPr lang="en-GB" sz="1300" i="1">
              <a:solidFill>
                <a:schemeClr val="dk1"/>
              </a:solidFill>
              <a:effectLst/>
              <a:latin typeface="+mn-lt"/>
              <a:ea typeface="+mn-ea"/>
              <a:cs typeface="+mn-cs"/>
            </a:rPr>
            <a:t>In addition, an expert modeller who understands the design of the IFM may edit some of the formulas with care so as not to disturb the robustness and integrity of the customised financial model. This is also why the IFM is only provided on an institutional license and </a:t>
          </a:r>
          <a:r>
            <a:rPr lang="en-GB" sz="1300" b="1" i="1">
              <a:solidFill>
                <a:schemeClr val="dk1"/>
              </a:solidFill>
              <a:effectLst/>
              <a:latin typeface="+mn-lt"/>
              <a:ea typeface="+mn-ea"/>
              <a:cs typeface="+mn-cs"/>
            </a:rPr>
            <a:t>packaged with the appropriate country customisation and the relevant training</a:t>
          </a:r>
          <a:r>
            <a:rPr lang="en-GB" sz="1300" i="1">
              <a:solidFill>
                <a:schemeClr val="dk1"/>
              </a:solidFill>
              <a:effectLst/>
              <a:latin typeface="+mn-lt"/>
              <a:ea typeface="+mn-ea"/>
              <a:cs typeface="+mn-cs"/>
            </a:rPr>
            <a:t> to the professionals who will be using it</a:t>
          </a:r>
        </a:p>
        <a:p>
          <a:endParaRPr lang="en-GB" sz="1300" i="1">
            <a:solidFill>
              <a:schemeClr val="dk1"/>
            </a:solidFill>
            <a:effectLst/>
            <a:latin typeface="+mn-lt"/>
            <a:ea typeface="+mn-ea"/>
            <a:cs typeface="+mn-cs"/>
          </a:endParaRPr>
        </a:p>
        <a:p>
          <a:r>
            <a:rPr lang="en-GB" sz="1100" b="1" i="1">
              <a:solidFill>
                <a:srgbClr val="FF0000"/>
              </a:solidFill>
              <a:effectLst/>
              <a:latin typeface="+mn-lt"/>
              <a:ea typeface="+mn-ea"/>
              <a:cs typeface="+mn-cs"/>
            </a:rPr>
            <a:t>RiskEase Ltd. bears nor accepts any legal or other responsibility of how the IFM pro-forma template and the software that facilitates its application is actually employed and used by clients.</a:t>
          </a:r>
          <a:endParaRPr lang="en-GB" sz="1300">
            <a:solidFill>
              <a:srgbClr val="FF0000"/>
            </a:solidFill>
            <a:latin typeface="Arial" panose="020B0604020202020204" pitchFamily="34" charset="0"/>
            <a:cs typeface="Arial" panose="020B0604020202020204" pitchFamily="34" charset="0"/>
          </a:endParaRPr>
        </a:p>
      </xdr:txBody>
    </xdr:sp>
    <xdr:clientData/>
  </xdr:twoCellAnchor>
  <xdr:twoCellAnchor>
    <xdr:from>
      <xdr:col>1</xdr:col>
      <xdr:colOff>15020925</xdr:colOff>
      <xdr:row>7</xdr:row>
      <xdr:rowOff>161925</xdr:rowOff>
    </xdr:from>
    <xdr:to>
      <xdr:col>16</xdr:col>
      <xdr:colOff>323850</xdr:colOff>
      <xdr:row>71</xdr:row>
      <xdr:rowOff>76200</xdr:rowOff>
    </xdr:to>
    <xdr:sp macro="" textlink="">
      <xdr:nvSpPr>
        <xdr:cNvPr id="2" name="Rectangle 1">
          <a:extLst>
            <a:ext uri="{FF2B5EF4-FFF2-40B4-BE49-F238E27FC236}">
              <a16:creationId xmlns:a16="http://schemas.microsoft.com/office/drawing/2014/main" id="{00000000-0008-0000-0000-000002000000}"/>
            </a:ext>
          </a:extLst>
        </xdr:cNvPr>
        <xdr:cNvSpPr/>
      </xdr:nvSpPr>
      <xdr:spPr bwMode="auto">
        <a:xfrm>
          <a:off x="15811500" y="1295400"/>
          <a:ext cx="10553700" cy="10687050"/>
        </a:xfrm>
        <a:prstGeom prst="rect">
          <a:avLst/>
        </a:prstGeom>
        <a:solidFill>
          <a:srgbClr xmlns:mc="http://schemas.openxmlformats.org/markup-compatibility/2006" xmlns:a14="http://schemas.microsoft.com/office/drawing/2010/main" val="FFFFFF" mc:Ignorable="a14" a14:legacySpreadsheetColorIndex="9"/>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lang="en-GB" sz="1100"/>
        </a:p>
      </xdr:txBody>
    </xdr:sp>
    <xdr:clientData/>
  </xdr:twoCellAnchor>
  <xdr:twoCellAnchor editAs="oneCell">
    <xdr:from>
      <xdr:col>0</xdr:col>
      <xdr:colOff>0</xdr:colOff>
      <xdr:row>0</xdr:row>
      <xdr:rowOff>47584</xdr:rowOff>
    </xdr:from>
    <xdr:to>
      <xdr:col>9</xdr:col>
      <xdr:colOff>155037</xdr:colOff>
      <xdr:row>8</xdr:row>
      <xdr:rowOff>34609</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7584"/>
          <a:ext cx="21929187" cy="1330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67750" cy="6290830"/>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0.85348</cdr:x>
      <cdr:y>0.79812</cdr:y>
    </cdr:from>
    <cdr:to>
      <cdr:x>1</cdr:x>
      <cdr:y>1</cdr:y>
    </cdr:to>
    <cdr:sp macro="" textlink="">
      <cdr:nvSpPr>
        <cdr:cNvPr id="2" name="REIdentifier" hidden="1">
          <a:extLst xmlns:a="http://schemas.openxmlformats.org/drawingml/2006/main">
            <a:ext uri="{FF2B5EF4-FFF2-40B4-BE49-F238E27FC236}">
              <a16:creationId xmlns:a16="http://schemas.microsoft.com/office/drawing/2014/main" id="{C031D4BE-CDD3-432B-97E9-6CDAD8A1A34D}"/>
            </a:ext>
          </a:extLst>
        </cdr:cNvPr>
        <cdr:cNvSpPr/>
      </cdr:nvSpPr>
      <cdr:spPr bwMode="auto">
        <a:xfrm xmlns:a="http://schemas.openxmlformats.org/drawingml/2006/main">
          <a:off x="152450800" y="635050800"/>
          <a:ext cx="1270000" cy="127000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a:lstStyle xmlns:a="http://schemas.openxmlformats.org/drawingml/2006/main"/>
        <a:p xmlns:a="http://schemas.openxmlformats.org/drawingml/2006/main">
          <a:r>
            <a:rPr lang="en-US"/>
            <a:t>RE_SheetType#|#SAChart#||#RE_SheetSubType#|#SEN-R (Chart)#||#RE_ID#|#RE4B1E4546-C0EA--AAB-ADC2-CCF1091FA332#||#RE_Parent#|#REE35F0128-9D00--F96-1867-B23595BED142#||#RE_SheetTitle#|#Sensitivity of model results#||#RE_Comments#|#Risk Variables:</a:t>
          </a:r>
        </a:p>
        <a:p xmlns:a="http://schemas.openxmlformats.org/drawingml/2006/main">
          <a:r>
            <a:rPr lang="en-US"/>
            <a:t> • General Inflation Rate</a:t>
          </a:r>
        </a:p>
        <a:p xmlns:a="http://schemas.openxmlformats.org/drawingml/2006/main">
          <a:r>
            <a:rPr lang="en-US"/>
            <a:t> • Growth factor - Labour Inflator</a:t>
          </a:r>
        </a:p>
        <a:p xmlns:a="http://schemas.openxmlformats.org/drawingml/2006/main">
          <a:r>
            <a:rPr lang="en-US"/>
            <a:t> • Cost of food (% on food revenue)</a:t>
          </a:r>
        </a:p>
        <a:p xmlns:a="http://schemas.openxmlformats.org/drawingml/2006/main">
          <a:r>
            <a:rPr lang="en-US"/>
            <a:t> • Cost of beverages (% on beverages revenue)</a:t>
          </a:r>
        </a:p>
        <a:p xmlns:a="http://schemas.openxmlformats.org/drawingml/2006/main">
          <a:r>
            <a:rPr lang="en-US"/>
            <a:t> • Occupancy-Ceiling</a:t>
          </a:r>
        </a:p>
        <a:p xmlns:a="http://schemas.openxmlformats.org/drawingml/2006/main">
          <a:r>
            <a:rPr lang="en-US"/>
            <a:t> • Occupancy-Duration</a:t>
          </a:r>
        </a:p>
        <a:p xmlns:a="http://schemas.openxmlformats.org/drawingml/2006/main">
          <a:r>
            <a:rPr lang="en-US"/>
            <a:t> • Accommodation-Growth rate</a:t>
          </a:r>
        </a:p>
        <a:p xmlns:a="http://schemas.openxmlformats.org/drawingml/2006/main">
          <a:r>
            <a:rPr lang="en-US"/>
            <a:t> • Food Income per guestnight</a:t>
          </a:r>
        </a:p>
        <a:p xmlns:a="http://schemas.openxmlformats.org/drawingml/2006/main">
          <a:endParaRPr lang="en-US"/>
        </a:p>
        <a:p xmlns:a="http://schemas.openxmlformats.org/drawingml/2006/main">
          <a:r>
            <a:rPr lang="en-US"/>
            <a:t>Model Results:</a:t>
          </a:r>
        </a:p>
        <a:p xmlns:a="http://schemas.openxmlformats.org/drawingml/2006/main">
          <a:r>
            <a:rPr lang="en-US"/>
            <a:t> • Net Present Value (Owner's View)</a:t>
          </a:r>
        </a:p>
        <a:p xmlns:a="http://schemas.openxmlformats.org/drawingml/2006/main">
          <a:r>
            <a:rPr lang="en-US"/>
            <a:t> • Net Present Value (Project View)</a:t>
          </a:r>
        </a:p>
        <a:p xmlns:a="http://schemas.openxmlformats.org/drawingml/2006/main">
          <a:r>
            <a:rPr lang="en-US"/>
            <a:t> • DSCR2023</a:t>
          </a:r>
        </a:p>
        <a:p xmlns:a="http://schemas.openxmlformats.org/drawingml/2006/main">
          <a:r>
            <a:rPr lang="en-US"/>
            <a:t> • DSCR2024</a:t>
          </a:r>
        </a:p>
        <a:p xmlns:a="http://schemas.openxmlformats.org/drawingml/2006/main">
          <a:r>
            <a:rPr lang="en-US"/>
            <a:t> • DSCR2025</a:t>
          </a:r>
        </a:p>
        <a:p xmlns:a="http://schemas.openxmlformats.org/drawingml/2006/main">
          <a:r>
            <a:rPr lang="en-US"/>
            <a:t> • DSCR2026</a:t>
          </a:r>
        </a:p>
        <a:p xmlns:a="http://schemas.openxmlformats.org/drawingml/2006/main">
          <a:r>
            <a:rPr lang="en-US"/>
            <a:t> • DSCR2027</a:t>
          </a:r>
        </a:p>
        <a:p xmlns:a="http://schemas.openxmlformats.org/drawingml/2006/main">
          <a:endParaRPr lang="en-US"/>
        </a:p>
        <a:p xmlns:a="http://schemas.openxmlformats.org/drawingml/2006/main">
          <a:r>
            <a:rPr lang="en-US"/>
            <a:t>Generated: 15-Apr-23 04:09</a:t>
          </a:r>
        </a:p>
      </cdr:txBody>
    </cdr:sp>
  </cdr:relSizeAnchor>
</c:userShapes>
</file>

<file path=xl/drawings/drawing12.xml><?xml version="1.0" encoding="utf-8"?>
<xdr:wsDr xmlns:xdr="http://schemas.openxmlformats.org/drawingml/2006/spreadsheetDrawing" xmlns:a="http://schemas.openxmlformats.org/drawingml/2006/main">
  <xdr:twoCellAnchor>
    <xdr:from>
      <xdr:col>263</xdr:col>
      <xdr:colOff>152400</xdr:colOff>
      <xdr:row>4061</xdr:row>
      <xdr:rowOff>13970</xdr:rowOff>
    </xdr:from>
    <xdr:to>
      <xdr:col>265</xdr:col>
      <xdr:colOff>203200</xdr:colOff>
      <xdr:row>4069</xdr:row>
      <xdr:rowOff>34290</xdr:rowOff>
    </xdr:to>
    <xdr:sp macro="" textlink="">
      <xdr:nvSpPr>
        <xdr:cNvPr id="2" name="REIdentifier" hidden="1">
          <a:extLst>
            <a:ext uri="{FF2B5EF4-FFF2-40B4-BE49-F238E27FC236}">
              <a16:creationId xmlns:a16="http://schemas.microsoft.com/office/drawing/2014/main" id="{00000000-0008-0000-1700-000002000000}"/>
            </a:ext>
          </a:extLst>
        </xdr:cNvPr>
        <xdr:cNvSpPr/>
      </xdr:nvSpPr>
      <xdr:spPr bwMode="auto">
        <a:xfrm>
          <a:off x="152400000" y="635000000"/>
          <a:ext cx="1270000" cy="12700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lang="en-GB" sz="1100"/>
            <a:t>RE_SheetType#|#SEN#||#RE_SheetSubType#|#SEN-A#||#RE_Parent#|#REE61FCB60-2286--14A-D73E-55C373E956D9#||#RE_ID#|#RE9C90D1D7-FB53--9E1-9D30-851C6223662D#||#RE_Comments#|#[Marker:ParentName]
Risk variables:
 • General Inflation Rate
 • Growth factor - Labour Inflator
 • Cost of food (% on food revenue)
 • Cost of beverages (% on beverages revenue)
 • Occupancy-Ceiling
 • Occupancy-Duration
 • Accommodation-Growth rate
 • Food Income per guestnight
Model results:
 • Net Present Value (Owner's View)
 • Net Present Value (Project View)
 • DSCR2023
 • DSCR2024
 • DSCR2025
 • DSCR2026
 • DSCR2027
Generated: 15-Apr-23 04:09#||#RE_SheetTitle#|#Sensitivity Analysis - Absolute#||#RE_EditDate#|#45031.173287037</a:t>
          </a:r>
        </a:p>
      </xdr:txBody>
    </xdr:sp>
    <xdr:clientData fPrintsWithSheet="0"/>
  </xdr:twoCellAnchor>
  <xdr:twoCellAnchor editAs="absolute">
    <xdr:from>
      <xdr:col>24</xdr:col>
      <xdr:colOff>1001079</xdr:colOff>
      <xdr:row>0</xdr:row>
      <xdr:rowOff>90011</xdr:rowOff>
    </xdr:from>
    <xdr:to>
      <xdr:col>27</xdr:col>
      <xdr:colOff>0</xdr:colOff>
      <xdr:row>0</xdr:row>
      <xdr:rowOff>355758</xdr:rowOff>
    </xdr:to>
    <xdr:pic>
      <xdr:nvPicPr>
        <xdr:cNvPr id="4" name="RVTLogo">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837469" y="90011"/>
          <a:ext cx="1002981" cy="2657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absoluteAnchor>
    <xdr:pos x="0" y="0"/>
    <xdr:ext cx="8667750" cy="6290830"/>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0.85348</cdr:x>
      <cdr:y>0.79812</cdr:y>
    </cdr:from>
    <cdr:to>
      <cdr:x>1</cdr:x>
      <cdr:y>1</cdr:y>
    </cdr:to>
    <cdr:sp macro="" textlink="">
      <cdr:nvSpPr>
        <cdr:cNvPr id="2" name="REIdentifier" hidden="1">
          <a:extLst xmlns:a="http://schemas.openxmlformats.org/drawingml/2006/main">
            <a:ext uri="{FF2B5EF4-FFF2-40B4-BE49-F238E27FC236}">
              <a16:creationId xmlns:a16="http://schemas.microsoft.com/office/drawing/2014/main" id="{83A99D12-789A-3E00-E667-A7F5E401BF38}"/>
            </a:ext>
          </a:extLst>
        </cdr:cNvPr>
        <cdr:cNvSpPr/>
      </cdr:nvSpPr>
      <cdr:spPr bwMode="auto">
        <a:xfrm xmlns:a="http://schemas.openxmlformats.org/drawingml/2006/main">
          <a:off x="152450800" y="635050800"/>
          <a:ext cx="1270000" cy="127000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a:lstStyle xmlns:a="http://schemas.openxmlformats.org/drawingml/2006/main"/>
        <a:p xmlns:a="http://schemas.openxmlformats.org/drawingml/2006/main">
          <a:r>
            <a:rPr lang="en-US"/>
            <a:t>RE_SheetType#|#SAChart#||#RE_SheetSubType#|#SEN-A (Chart)#||#RE_ID#|#RE9D2718A5-B545--42A-9154-1901E3F04DFA#||#RE_Parent#|#RE9C90D1D7-FB53--9E1-9D30-851C6223662D#||#ChartItems#|#Net Present Value (Owner's View)#||#RE_SheetTitle#|#Net Present Value (Owner's View) at risk variable range limits#||#RE_Comments#|#Model Result:</a:t>
          </a:r>
        </a:p>
        <a:p xmlns:a="http://schemas.openxmlformats.org/drawingml/2006/main">
          <a:r>
            <a:rPr lang="en-US"/>
            <a:t> • Net Present Value (Owner's View)</a:t>
          </a:r>
        </a:p>
        <a:p xmlns:a="http://schemas.openxmlformats.org/drawingml/2006/main">
          <a:endParaRPr lang="en-US"/>
        </a:p>
        <a:p xmlns:a="http://schemas.openxmlformats.org/drawingml/2006/main">
          <a:r>
            <a:rPr lang="en-US"/>
            <a:t>Risk Variables:</a:t>
          </a:r>
        </a:p>
        <a:p xmlns:a="http://schemas.openxmlformats.org/drawingml/2006/main">
          <a:r>
            <a:rPr lang="en-US"/>
            <a:t> •Occupancy-Ceiling</a:t>
          </a:r>
        </a:p>
        <a:p xmlns:a="http://schemas.openxmlformats.org/drawingml/2006/main">
          <a:r>
            <a:rPr lang="en-US"/>
            <a:t> •General Inflation Rate</a:t>
          </a:r>
        </a:p>
        <a:p xmlns:a="http://schemas.openxmlformats.org/drawingml/2006/main">
          <a:r>
            <a:rPr lang="en-US"/>
            <a:t> •Accommodation-Growth rate</a:t>
          </a:r>
        </a:p>
        <a:p xmlns:a="http://schemas.openxmlformats.org/drawingml/2006/main">
          <a:r>
            <a:rPr lang="en-US"/>
            <a:t> •Growth factor - Labour Inflator</a:t>
          </a:r>
        </a:p>
        <a:p xmlns:a="http://schemas.openxmlformats.org/drawingml/2006/main">
          <a:r>
            <a:rPr lang="en-US"/>
            <a:t> •Occupancy-Duration</a:t>
          </a:r>
        </a:p>
        <a:p xmlns:a="http://schemas.openxmlformats.org/drawingml/2006/main">
          <a:r>
            <a:rPr lang="en-US"/>
            <a:t> •Food Income per guestnight</a:t>
          </a:r>
        </a:p>
        <a:p xmlns:a="http://schemas.openxmlformats.org/drawingml/2006/main">
          <a:r>
            <a:rPr lang="en-US"/>
            <a:t> •Cost of food (% on food revenue)</a:t>
          </a:r>
        </a:p>
        <a:p xmlns:a="http://schemas.openxmlformats.org/drawingml/2006/main">
          <a:r>
            <a:rPr lang="en-US"/>
            <a:t> •Cost of beverages (% on beverages revenue)</a:t>
          </a:r>
        </a:p>
        <a:p xmlns:a="http://schemas.openxmlformats.org/drawingml/2006/main">
          <a:endParaRPr lang="en-US"/>
        </a:p>
        <a:p xmlns:a="http://schemas.openxmlformats.org/drawingml/2006/main">
          <a:r>
            <a:rPr lang="en-US"/>
            <a:t>Generated: 15-Apr-23 04:09</a:t>
          </a:r>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8667750" cy="6290830"/>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0.85348</cdr:x>
      <cdr:y>0.79812</cdr:y>
    </cdr:from>
    <cdr:to>
      <cdr:x>1</cdr:x>
      <cdr:y>1</cdr:y>
    </cdr:to>
    <cdr:sp macro="" textlink="">
      <cdr:nvSpPr>
        <cdr:cNvPr id="2" name="REIdentifier" hidden="1">
          <a:extLst xmlns:a="http://schemas.openxmlformats.org/drawingml/2006/main">
            <a:ext uri="{FF2B5EF4-FFF2-40B4-BE49-F238E27FC236}">
              <a16:creationId xmlns:a16="http://schemas.microsoft.com/office/drawing/2014/main" id="{B6ABC428-38EB-7C81-208D-24B23E9FF71A}"/>
            </a:ext>
          </a:extLst>
        </cdr:cNvPr>
        <cdr:cNvSpPr/>
      </cdr:nvSpPr>
      <cdr:spPr bwMode="auto">
        <a:xfrm xmlns:a="http://schemas.openxmlformats.org/drawingml/2006/main">
          <a:off x="152450800" y="635050800"/>
          <a:ext cx="1270000" cy="127000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a:lstStyle xmlns:a="http://schemas.openxmlformats.org/drawingml/2006/main"/>
        <a:p xmlns:a="http://schemas.openxmlformats.org/drawingml/2006/main">
          <a:r>
            <a:rPr lang="en-US"/>
            <a:t>RE_SheetType#|#SAChart#||#RE_SheetSubType#|#SEN-A (Chart)#||#RE_ID#|#RE317620CD-30A5--145-C0D7-B4BB9F968EEF#||#RE_Parent#|#RE9C90D1D7-FB53--9E1-9D30-851C6223662D#||#ChartItems#|#Net Present Value (Project View)#||#RE_SheetTitle#|#Net Present Value (Project View) at risk variable range limits#||#RE_Comments#|#Model Result:</a:t>
          </a:r>
        </a:p>
        <a:p xmlns:a="http://schemas.openxmlformats.org/drawingml/2006/main">
          <a:r>
            <a:rPr lang="en-US"/>
            <a:t> • Net Present Value (Project View)</a:t>
          </a:r>
        </a:p>
        <a:p xmlns:a="http://schemas.openxmlformats.org/drawingml/2006/main">
          <a:endParaRPr lang="en-US"/>
        </a:p>
        <a:p xmlns:a="http://schemas.openxmlformats.org/drawingml/2006/main">
          <a:r>
            <a:rPr lang="en-US"/>
            <a:t>Risk Variables:</a:t>
          </a:r>
        </a:p>
        <a:p xmlns:a="http://schemas.openxmlformats.org/drawingml/2006/main">
          <a:r>
            <a:rPr lang="en-US"/>
            <a:t> •Occupancy-Ceiling</a:t>
          </a:r>
        </a:p>
        <a:p xmlns:a="http://schemas.openxmlformats.org/drawingml/2006/main">
          <a:r>
            <a:rPr lang="en-US"/>
            <a:t> •General Inflation Rate</a:t>
          </a:r>
        </a:p>
        <a:p xmlns:a="http://schemas.openxmlformats.org/drawingml/2006/main">
          <a:r>
            <a:rPr lang="en-US"/>
            <a:t> •Accommodation-Growth rate</a:t>
          </a:r>
        </a:p>
        <a:p xmlns:a="http://schemas.openxmlformats.org/drawingml/2006/main">
          <a:r>
            <a:rPr lang="en-US"/>
            <a:t> •Growth factor - Labour Inflator</a:t>
          </a:r>
        </a:p>
        <a:p xmlns:a="http://schemas.openxmlformats.org/drawingml/2006/main">
          <a:r>
            <a:rPr lang="en-US"/>
            <a:t> •Occupancy-Duration</a:t>
          </a:r>
        </a:p>
        <a:p xmlns:a="http://schemas.openxmlformats.org/drawingml/2006/main">
          <a:r>
            <a:rPr lang="en-US"/>
            <a:t> •Food Income per guestnight</a:t>
          </a:r>
        </a:p>
        <a:p xmlns:a="http://schemas.openxmlformats.org/drawingml/2006/main">
          <a:r>
            <a:rPr lang="en-US"/>
            <a:t> •Cost of food (% on food revenue)</a:t>
          </a:r>
        </a:p>
        <a:p xmlns:a="http://schemas.openxmlformats.org/drawingml/2006/main">
          <a:r>
            <a:rPr lang="en-US"/>
            <a:t> •Cost of beverages (% on beverages revenue)</a:t>
          </a:r>
        </a:p>
        <a:p xmlns:a="http://schemas.openxmlformats.org/drawingml/2006/main">
          <a:endParaRPr lang="en-US"/>
        </a:p>
        <a:p xmlns:a="http://schemas.openxmlformats.org/drawingml/2006/main">
          <a:r>
            <a:rPr lang="en-US"/>
            <a:t>Generated: 15-Apr-23 04:09</a:t>
          </a: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8667750" cy="6290830"/>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0.85348</cdr:x>
      <cdr:y>0.79812</cdr:y>
    </cdr:from>
    <cdr:to>
      <cdr:x>1</cdr:x>
      <cdr:y>1</cdr:y>
    </cdr:to>
    <cdr:sp macro="" textlink="">
      <cdr:nvSpPr>
        <cdr:cNvPr id="2" name="REIdentifier" hidden="1">
          <a:extLst xmlns:a="http://schemas.openxmlformats.org/drawingml/2006/main">
            <a:ext uri="{FF2B5EF4-FFF2-40B4-BE49-F238E27FC236}">
              <a16:creationId xmlns:a16="http://schemas.microsoft.com/office/drawing/2014/main" id="{01BFCE62-84F0-626F-17C8-575AA9D37293}"/>
            </a:ext>
          </a:extLst>
        </cdr:cNvPr>
        <cdr:cNvSpPr/>
      </cdr:nvSpPr>
      <cdr:spPr bwMode="auto">
        <a:xfrm xmlns:a="http://schemas.openxmlformats.org/drawingml/2006/main">
          <a:off x="152450800" y="635050800"/>
          <a:ext cx="1270000" cy="127000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a:lstStyle xmlns:a="http://schemas.openxmlformats.org/drawingml/2006/main"/>
        <a:p xmlns:a="http://schemas.openxmlformats.org/drawingml/2006/main">
          <a:r>
            <a:rPr lang="en-US"/>
            <a:t>RE_SheetType#|#SAChart#||#RE_SheetSubType#|#SEN-A (Chart)#||#RE_ID#|#RE47095E03-FA2A--382-7AF3-9B6D008E9FCF#||#RE_Parent#|#RE9C90D1D7-FB53--9E1-9D30-851C6223662D#||#ChartItems#|#DSCR2023#||#RE_SheetTitle#|#DSCR2023 at risk variable range limits#||#RE_Comments#|#Model Result:</a:t>
          </a:r>
        </a:p>
        <a:p xmlns:a="http://schemas.openxmlformats.org/drawingml/2006/main">
          <a:r>
            <a:rPr lang="en-US"/>
            <a:t> • DSCR2023</a:t>
          </a:r>
        </a:p>
        <a:p xmlns:a="http://schemas.openxmlformats.org/drawingml/2006/main">
          <a:endParaRPr lang="en-US"/>
        </a:p>
        <a:p xmlns:a="http://schemas.openxmlformats.org/drawingml/2006/main">
          <a:r>
            <a:rPr lang="en-US"/>
            <a:t>Risk Variables:</a:t>
          </a:r>
        </a:p>
        <a:p xmlns:a="http://schemas.openxmlformats.org/drawingml/2006/main">
          <a:r>
            <a:rPr lang="en-US"/>
            <a:t> •Occupancy-Ceiling</a:t>
          </a:r>
        </a:p>
        <a:p xmlns:a="http://schemas.openxmlformats.org/drawingml/2006/main">
          <a:r>
            <a:rPr lang="en-US"/>
            <a:t> •Occupancy-Duration</a:t>
          </a:r>
        </a:p>
        <a:p xmlns:a="http://schemas.openxmlformats.org/drawingml/2006/main">
          <a:r>
            <a:rPr lang="en-US"/>
            <a:t> •Food Income per guestnight</a:t>
          </a:r>
        </a:p>
        <a:p xmlns:a="http://schemas.openxmlformats.org/drawingml/2006/main">
          <a:r>
            <a:rPr lang="en-US"/>
            <a:t> •Growth factor - Labour Inflator</a:t>
          </a:r>
        </a:p>
        <a:p xmlns:a="http://schemas.openxmlformats.org/drawingml/2006/main">
          <a:r>
            <a:rPr lang="en-US"/>
            <a:t> •Accommodation-Growth rate</a:t>
          </a:r>
        </a:p>
        <a:p xmlns:a="http://schemas.openxmlformats.org/drawingml/2006/main">
          <a:r>
            <a:rPr lang="en-US"/>
            <a:t> •Cost of food (% on food revenue)</a:t>
          </a:r>
        </a:p>
        <a:p xmlns:a="http://schemas.openxmlformats.org/drawingml/2006/main">
          <a:r>
            <a:rPr lang="en-US"/>
            <a:t> •Cost of beverages (% on beverages revenue)</a:t>
          </a:r>
        </a:p>
        <a:p xmlns:a="http://schemas.openxmlformats.org/drawingml/2006/main">
          <a:r>
            <a:rPr lang="en-US"/>
            <a:t> •General Inflation Rate</a:t>
          </a:r>
        </a:p>
        <a:p xmlns:a="http://schemas.openxmlformats.org/drawingml/2006/main">
          <a:endParaRPr lang="en-US"/>
        </a:p>
        <a:p xmlns:a="http://schemas.openxmlformats.org/drawingml/2006/main">
          <a:r>
            <a:rPr lang="en-US"/>
            <a:t>Generated: 15-Apr-23 04:09</a:t>
          </a: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8667750" cy="6290830"/>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209551</xdr:colOff>
      <xdr:row>0</xdr:row>
      <xdr:rowOff>66675</xdr:rowOff>
    </xdr:from>
    <xdr:to>
      <xdr:col>12</xdr:col>
      <xdr:colOff>536329</xdr:colOff>
      <xdr:row>36</xdr:row>
      <xdr:rowOff>27247</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09551" y="66675"/>
          <a:ext cx="7641978" cy="5584132"/>
          <a:chOff x="2368414" y="216468"/>
          <a:chExt cx="7641978" cy="5841597"/>
        </a:xfrm>
      </xdr:grpSpPr>
      <xdr:sp macro="" textlink="">
        <xdr:nvSpPr>
          <xdr:cNvPr id="3" name="Rectangle 2">
            <a:extLst>
              <a:ext uri="{FF2B5EF4-FFF2-40B4-BE49-F238E27FC236}">
                <a16:creationId xmlns:a16="http://schemas.microsoft.com/office/drawing/2014/main" id="{00000000-0008-0000-0100-000003000000}"/>
              </a:ext>
            </a:extLst>
          </xdr:cNvPr>
          <xdr:cNvSpPr>
            <a:spLocks noChangeArrowheads="1"/>
          </xdr:cNvSpPr>
        </xdr:nvSpPr>
        <xdr:spPr bwMode="auto">
          <a:xfrm>
            <a:off x="4430714" y="216468"/>
            <a:ext cx="3545009" cy="369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en-US" altLang="en-US" sz="2400" b="1" i="0" u="none" strike="noStrike" cap="none" normalizeH="0" baseline="0">
                <a:ln>
                  <a:noFill/>
                </a:ln>
                <a:solidFill>
                  <a:srgbClr val="000000"/>
                </a:solidFill>
                <a:effectLst/>
                <a:latin typeface="+mn-lt"/>
              </a:rPr>
              <a:t>Integrated Financial Model</a:t>
            </a:r>
            <a:endParaRPr kumimoji="0" lang="en-US" altLang="en-US" sz="1800" b="0" i="0" u="none" strike="noStrike" cap="none" normalizeH="0" baseline="0">
              <a:ln>
                <a:noFill/>
              </a:ln>
              <a:solidFill>
                <a:schemeClr val="tx1"/>
              </a:solidFill>
              <a:effectLst/>
              <a:latin typeface="+mn-lt"/>
            </a:endParaRPr>
          </a:p>
        </xdr:txBody>
      </xdr:sp>
      <xdr:grpSp>
        <xdr:nvGrpSpPr>
          <xdr:cNvPr id="4" name="Group 3">
            <a:extLst>
              <a:ext uri="{FF2B5EF4-FFF2-40B4-BE49-F238E27FC236}">
                <a16:creationId xmlns:a16="http://schemas.microsoft.com/office/drawing/2014/main" id="{00000000-0008-0000-0100-000004000000}"/>
              </a:ext>
            </a:extLst>
          </xdr:cNvPr>
          <xdr:cNvGrpSpPr>
            <a:grpSpLocks/>
          </xdr:cNvGrpSpPr>
        </xdr:nvGrpSpPr>
        <xdr:grpSpPr bwMode="auto">
          <a:xfrm>
            <a:off x="4691064" y="1998664"/>
            <a:ext cx="1897063" cy="1296988"/>
            <a:chOff x="2955" y="1259"/>
            <a:chExt cx="1195" cy="817"/>
          </a:xfrm>
        </xdr:grpSpPr>
        <xdr:sp macro="" textlink="">
          <xdr:nvSpPr>
            <xdr:cNvPr id="89" name="Freeform 176">
              <a:hlinkClick xmlns:r="http://schemas.openxmlformats.org/officeDocument/2006/relationships" r:id="rId1"/>
              <a:extLst>
                <a:ext uri="{FF2B5EF4-FFF2-40B4-BE49-F238E27FC236}">
                  <a16:creationId xmlns:a16="http://schemas.microsoft.com/office/drawing/2014/main" id="{00000000-0008-0000-0100-000059000000}"/>
                </a:ext>
              </a:extLst>
            </xdr:cNvPr>
            <xdr:cNvSpPr>
              <a:spLocks/>
            </xdr:cNvSpPr>
          </xdr:nvSpPr>
          <xdr:spPr bwMode="auto">
            <a:xfrm>
              <a:off x="2955" y="1259"/>
              <a:ext cx="1195" cy="817"/>
            </a:xfrm>
            <a:custGeom>
              <a:avLst/>
              <a:gdLst>
                <a:gd name="T0" fmla="*/ 0 w 1195"/>
                <a:gd name="T1" fmla="*/ 0 h 817"/>
                <a:gd name="T2" fmla="*/ 0 w 1195"/>
                <a:gd name="T3" fmla="*/ 817 h 817"/>
                <a:gd name="T4" fmla="*/ 1045 w 1195"/>
                <a:gd name="T5" fmla="*/ 817 h 817"/>
                <a:gd name="T6" fmla="*/ 1195 w 1195"/>
                <a:gd name="T7" fmla="*/ 715 h 817"/>
                <a:gd name="T8" fmla="*/ 1195 w 1195"/>
                <a:gd name="T9" fmla="*/ 0 h 817"/>
                <a:gd name="T10" fmla="*/ 0 w 1195"/>
                <a:gd name="T11" fmla="*/ 0 h 817"/>
              </a:gdLst>
              <a:ahLst/>
              <a:cxnLst>
                <a:cxn ang="0">
                  <a:pos x="T0" y="T1"/>
                </a:cxn>
                <a:cxn ang="0">
                  <a:pos x="T2" y="T3"/>
                </a:cxn>
                <a:cxn ang="0">
                  <a:pos x="T4" y="T5"/>
                </a:cxn>
                <a:cxn ang="0">
                  <a:pos x="T6" y="T7"/>
                </a:cxn>
                <a:cxn ang="0">
                  <a:pos x="T8" y="T9"/>
                </a:cxn>
                <a:cxn ang="0">
                  <a:pos x="T10" y="T11"/>
                </a:cxn>
              </a:cxnLst>
              <a:rect l="0" t="0" r="r" b="b"/>
              <a:pathLst>
                <a:path w="1195" h="817">
                  <a:moveTo>
                    <a:pt x="0" y="0"/>
                  </a:moveTo>
                  <a:lnTo>
                    <a:pt x="0" y="817"/>
                  </a:lnTo>
                  <a:lnTo>
                    <a:pt x="1045" y="817"/>
                  </a:lnTo>
                  <a:lnTo>
                    <a:pt x="1195" y="715"/>
                  </a:lnTo>
                  <a:lnTo>
                    <a:pt x="1195" y="0"/>
                  </a:lnTo>
                  <a:lnTo>
                    <a:pt x="0"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sz="900" b="0" i="0" kern="1200" baseline="0">
                  <a:solidFill>
                    <a:schemeClr val="tx1"/>
                  </a:solidFill>
                  <a:effectLst/>
                  <a:latin typeface="Arial" panose="020B0604020202020204" pitchFamily="34" charset="0"/>
                  <a:ea typeface="+mn-ea"/>
                  <a:cs typeface="Arial" panose="020B0604020202020204" pitchFamily="34" charset="0"/>
                </a:rPr>
                <a:t>SOURCES AND APPLICATIONS  </a:t>
              </a:r>
              <a:endParaRPr lang="en-GB" sz="900">
                <a:effectLst/>
                <a:latin typeface="Arial" panose="020B0604020202020204" pitchFamily="34" charset="0"/>
                <a:cs typeface="Arial" panose="020B0604020202020204" pitchFamily="34" charset="0"/>
              </a:endParaRPr>
            </a:p>
            <a:p>
              <a:pPr algn="ctr"/>
              <a:endParaRPr lang="en-GB" sz="900">
                <a:latin typeface="Arial" panose="020B0604020202020204" pitchFamily="34" charset="0"/>
                <a:cs typeface="Arial" panose="020B0604020202020204" pitchFamily="34" charset="0"/>
              </a:endParaRPr>
            </a:p>
          </xdr:txBody>
        </xdr:sp>
        <xdr:sp macro="" textlink="">
          <xdr:nvSpPr>
            <xdr:cNvPr id="90" name="Freeform 177">
              <a:extLst>
                <a:ext uri="{FF2B5EF4-FFF2-40B4-BE49-F238E27FC236}">
                  <a16:creationId xmlns:a16="http://schemas.microsoft.com/office/drawing/2014/main" id="{00000000-0008-0000-0100-00005A000000}"/>
                </a:ext>
              </a:extLst>
            </xdr:cNvPr>
            <xdr:cNvSpPr>
              <a:spLocks/>
            </xdr:cNvSpPr>
          </xdr:nvSpPr>
          <xdr:spPr bwMode="auto">
            <a:xfrm>
              <a:off x="4000" y="1974"/>
              <a:ext cx="150" cy="102"/>
            </a:xfrm>
            <a:custGeom>
              <a:avLst/>
              <a:gdLst>
                <a:gd name="T0" fmla="*/ 0 w 1323"/>
                <a:gd name="T1" fmla="*/ 850 h 850"/>
                <a:gd name="T2" fmla="*/ 342 w 1323"/>
                <a:gd name="T3" fmla="*/ 29 h 850"/>
                <a:gd name="T4" fmla="*/ 1323 w 1323"/>
                <a:gd name="T5" fmla="*/ 0 h 850"/>
              </a:gdLst>
              <a:ahLst/>
              <a:cxnLst>
                <a:cxn ang="0">
                  <a:pos x="T0" y="T1"/>
                </a:cxn>
                <a:cxn ang="0">
                  <a:pos x="T2" y="T3"/>
                </a:cxn>
                <a:cxn ang="0">
                  <a:pos x="T4" y="T5"/>
                </a:cxn>
              </a:cxnLst>
              <a:rect l="0" t="0" r="r" b="b"/>
              <a:pathLst>
                <a:path w="1323" h="850">
                  <a:moveTo>
                    <a:pt x="0" y="850"/>
                  </a:moveTo>
                  <a:lnTo>
                    <a:pt x="342" y="29"/>
                  </a:lnTo>
                  <a:cubicBezTo>
                    <a:pt x="475" y="159"/>
                    <a:pt x="827" y="159"/>
                    <a:pt x="1323" y="0"/>
                  </a:cubicBezTo>
                </a:path>
              </a:pathLst>
            </a:custGeom>
            <a:solidFill>
              <a:srgbClr val="9A9A9A"/>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1" name="Freeform 178">
              <a:extLst>
                <a:ext uri="{FF2B5EF4-FFF2-40B4-BE49-F238E27FC236}">
                  <a16:creationId xmlns:a16="http://schemas.microsoft.com/office/drawing/2014/main" id="{00000000-0008-0000-0100-00005B000000}"/>
                </a:ext>
              </a:extLst>
            </xdr:cNvPr>
            <xdr:cNvSpPr>
              <a:spLocks/>
            </xdr:cNvSpPr>
          </xdr:nvSpPr>
          <xdr:spPr bwMode="auto">
            <a:xfrm>
              <a:off x="2955" y="1259"/>
              <a:ext cx="1195" cy="817"/>
            </a:xfrm>
            <a:custGeom>
              <a:avLst/>
              <a:gdLst>
                <a:gd name="T0" fmla="*/ 0 w 1195"/>
                <a:gd name="T1" fmla="*/ 0 h 817"/>
                <a:gd name="T2" fmla="*/ 0 w 1195"/>
                <a:gd name="T3" fmla="*/ 817 h 817"/>
                <a:gd name="T4" fmla="*/ 1045 w 1195"/>
                <a:gd name="T5" fmla="*/ 817 h 817"/>
                <a:gd name="T6" fmla="*/ 1195 w 1195"/>
                <a:gd name="T7" fmla="*/ 715 h 817"/>
                <a:gd name="T8" fmla="*/ 1195 w 1195"/>
                <a:gd name="T9" fmla="*/ 0 h 817"/>
                <a:gd name="T10" fmla="*/ 0 w 1195"/>
                <a:gd name="T11" fmla="*/ 0 h 817"/>
              </a:gdLst>
              <a:ahLst/>
              <a:cxnLst>
                <a:cxn ang="0">
                  <a:pos x="T0" y="T1"/>
                </a:cxn>
                <a:cxn ang="0">
                  <a:pos x="T2" y="T3"/>
                </a:cxn>
                <a:cxn ang="0">
                  <a:pos x="T4" y="T5"/>
                </a:cxn>
                <a:cxn ang="0">
                  <a:pos x="T6" y="T7"/>
                </a:cxn>
                <a:cxn ang="0">
                  <a:pos x="T8" y="T9"/>
                </a:cxn>
                <a:cxn ang="0">
                  <a:pos x="T10" y="T11"/>
                </a:cxn>
              </a:cxnLst>
              <a:rect l="0" t="0" r="r" b="b"/>
              <a:pathLst>
                <a:path w="1195" h="817">
                  <a:moveTo>
                    <a:pt x="0" y="0"/>
                  </a:moveTo>
                  <a:lnTo>
                    <a:pt x="0" y="817"/>
                  </a:lnTo>
                  <a:lnTo>
                    <a:pt x="1045" y="817"/>
                  </a:lnTo>
                  <a:lnTo>
                    <a:pt x="1195" y="715"/>
                  </a:lnTo>
                  <a:lnTo>
                    <a:pt x="1195" y="0"/>
                  </a:lnTo>
                  <a:lnTo>
                    <a:pt x="0" y="0"/>
                  </a:lnTo>
                  <a:close/>
                </a:path>
              </a:pathLst>
            </a:custGeom>
            <a:noFill/>
            <a:ln w="952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92" name="Freeform 179">
              <a:extLst>
                <a:ext uri="{FF2B5EF4-FFF2-40B4-BE49-F238E27FC236}">
                  <a16:creationId xmlns:a16="http://schemas.microsoft.com/office/drawing/2014/main" id="{00000000-0008-0000-0100-00005C000000}"/>
                </a:ext>
              </a:extLst>
            </xdr:cNvPr>
            <xdr:cNvSpPr>
              <a:spLocks/>
            </xdr:cNvSpPr>
          </xdr:nvSpPr>
          <xdr:spPr bwMode="auto">
            <a:xfrm>
              <a:off x="4000" y="1974"/>
              <a:ext cx="150" cy="102"/>
            </a:xfrm>
            <a:custGeom>
              <a:avLst/>
              <a:gdLst>
                <a:gd name="T0" fmla="*/ 0 w 1323"/>
                <a:gd name="T1" fmla="*/ 850 h 850"/>
                <a:gd name="T2" fmla="*/ 342 w 1323"/>
                <a:gd name="T3" fmla="*/ 29 h 850"/>
                <a:gd name="T4" fmla="*/ 1323 w 1323"/>
                <a:gd name="T5" fmla="*/ 0 h 850"/>
              </a:gdLst>
              <a:ahLst/>
              <a:cxnLst>
                <a:cxn ang="0">
                  <a:pos x="T0" y="T1"/>
                </a:cxn>
                <a:cxn ang="0">
                  <a:pos x="T2" y="T3"/>
                </a:cxn>
                <a:cxn ang="0">
                  <a:pos x="T4" y="T5"/>
                </a:cxn>
              </a:cxnLst>
              <a:rect l="0" t="0" r="r" b="b"/>
              <a:pathLst>
                <a:path w="1323" h="850">
                  <a:moveTo>
                    <a:pt x="0" y="850"/>
                  </a:moveTo>
                  <a:lnTo>
                    <a:pt x="342" y="29"/>
                  </a:lnTo>
                  <a:cubicBezTo>
                    <a:pt x="475" y="159"/>
                    <a:pt x="827" y="159"/>
                    <a:pt x="1323" y="0"/>
                  </a:cubicBezTo>
                </a:path>
              </a:pathLst>
            </a:custGeom>
            <a:noFill/>
            <a:ln w="952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grpSp>
        <xdr:nvGrpSpPr>
          <xdr:cNvPr id="6" name="Group 5">
            <a:extLst>
              <a:ext uri="{FF2B5EF4-FFF2-40B4-BE49-F238E27FC236}">
                <a16:creationId xmlns:a16="http://schemas.microsoft.com/office/drawing/2014/main" id="{00000000-0008-0000-0100-000006000000}"/>
              </a:ext>
            </a:extLst>
          </xdr:cNvPr>
          <xdr:cNvGrpSpPr>
            <a:grpSpLocks/>
          </xdr:cNvGrpSpPr>
        </xdr:nvGrpSpPr>
        <xdr:grpSpPr bwMode="auto">
          <a:xfrm>
            <a:off x="4894264" y="2216151"/>
            <a:ext cx="1897063" cy="1296988"/>
            <a:chOff x="3083" y="1396"/>
            <a:chExt cx="1195" cy="817"/>
          </a:xfrm>
        </xdr:grpSpPr>
        <xdr:sp macro="" textlink="">
          <xdr:nvSpPr>
            <xdr:cNvPr id="86" name="Freeform 183">
              <a:extLst>
                <a:ext uri="{FF2B5EF4-FFF2-40B4-BE49-F238E27FC236}">
                  <a16:creationId xmlns:a16="http://schemas.microsoft.com/office/drawing/2014/main" id="{00000000-0008-0000-0100-000056000000}"/>
                </a:ext>
              </a:extLst>
            </xdr:cNvPr>
            <xdr:cNvSpPr>
              <a:spLocks/>
            </xdr:cNvSpPr>
          </xdr:nvSpPr>
          <xdr:spPr bwMode="auto">
            <a:xfrm>
              <a:off x="4128" y="2111"/>
              <a:ext cx="150" cy="102"/>
            </a:xfrm>
            <a:custGeom>
              <a:avLst/>
              <a:gdLst>
                <a:gd name="T0" fmla="*/ 0 w 1323"/>
                <a:gd name="T1" fmla="*/ 850 h 850"/>
                <a:gd name="T2" fmla="*/ 343 w 1323"/>
                <a:gd name="T3" fmla="*/ 29 h 850"/>
                <a:gd name="T4" fmla="*/ 1323 w 1323"/>
                <a:gd name="T5" fmla="*/ 0 h 850"/>
              </a:gdLst>
              <a:ahLst/>
              <a:cxnLst>
                <a:cxn ang="0">
                  <a:pos x="T0" y="T1"/>
                </a:cxn>
                <a:cxn ang="0">
                  <a:pos x="T2" y="T3"/>
                </a:cxn>
                <a:cxn ang="0">
                  <a:pos x="T4" y="T5"/>
                </a:cxn>
              </a:cxnLst>
              <a:rect l="0" t="0" r="r" b="b"/>
              <a:pathLst>
                <a:path w="1323" h="850">
                  <a:moveTo>
                    <a:pt x="0" y="850"/>
                  </a:moveTo>
                  <a:lnTo>
                    <a:pt x="343" y="29"/>
                  </a:lnTo>
                  <a:cubicBezTo>
                    <a:pt x="475" y="159"/>
                    <a:pt x="827" y="159"/>
                    <a:pt x="1323" y="0"/>
                  </a:cubicBezTo>
                </a:path>
              </a:pathLst>
            </a:custGeom>
            <a:solidFill>
              <a:srgbClr val="A4CDA4"/>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7" name="Freeform 184">
              <a:hlinkClick xmlns:r="http://schemas.openxmlformats.org/officeDocument/2006/relationships" r:id="rId2"/>
              <a:extLst>
                <a:ext uri="{FF2B5EF4-FFF2-40B4-BE49-F238E27FC236}">
                  <a16:creationId xmlns:a16="http://schemas.microsoft.com/office/drawing/2014/main" id="{00000000-0008-0000-0100-000057000000}"/>
                </a:ext>
              </a:extLst>
            </xdr:cNvPr>
            <xdr:cNvSpPr>
              <a:spLocks/>
            </xdr:cNvSpPr>
          </xdr:nvSpPr>
          <xdr:spPr bwMode="auto">
            <a:xfrm>
              <a:off x="3083" y="1396"/>
              <a:ext cx="1195" cy="817"/>
            </a:xfrm>
            <a:custGeom>
              <a:avLst/>
              <a:gdLst>
                <a:gd name="T0" fmla="*/ 0 w 1195"/>
                <a:gd name="T1" fmla="*/ 0 h 817"/>
                <a:gd name="T2" fmla="*/ 0 w 1195"/>
                <a:gd name="T3" fmla="*/ 817 h 817"/>
                <a:gd name="T4" fmla="*/ 1045 w 1195"/>
                <a:gd name="T5" fmla="*/ 817 h 817"/>
                <a:gd name="T6" fmla="*/ 1195 w 1195"/>
                <a:gd name="T7" fmla="*/ 715 h 817"/>
                <a:gd name="T8" fmla="*/ 1195 w 1195"/>
                <a:gd name="T9" fmla="*/ 0 h 817"/>
                <a:gd name="T10" fmla="*/ 0 w 1195"/>
                <a:gd name="T11" fmla="*/ 0 h 817"/>
              </a:gdLst>
              <a:ahLst/>
              <a:cxnLst>
                <a:cxn ang="0">
                  <a:pos x="T0" y="T1"/>
                </a:cxn>
                <a:cxn ang="0">
                  <a:pos x="T2" y="T3"/>
                </a:cxn>
                <a:cxn ang="0">
                  <a:pos x="T4" y="T5"/>
                </a:cxn>
                <a:cxn ang="0">
                  <a:pos x="T6" y="T7"/>
                </a:cxn>
                <a:cxn ang="0">
                  <a:pos x="T8" y="T9"/>
                </a:cxn>
                <a:cxn ang="0">
                  <a:pos x="T10" y="T11"/>
                </a:cxn>
              </a:cxnLst>
              <a:rect l="0" t="0" r="r" b="b"/>
              <a:pathLst>
                <a:path w="1195" h="817">
                  <a:moveTo>
                    <a:pt x="0" y="0"/>
                  </a:moveTo>
                  <a:lnTo>
                    <a:pt x="0" y="817"/>
                  </a:lnTo>
                  <a:lnTo>
                    <a:pt x="1045" y="817"/>
                  </a:lnTo>
                  <a:lnTo>
                    <a:pt x="1195" y="715"/>
                  </a:lnTo>
                  <a:lnTo>
                    <a:pt x="1195" y="0"/>
                  </a:lnTo>
                  <a:lnTo>
                    <a:pt x="0" y="0"/>
                  </a:lnTo>
                  <a:close/>
                </a:path>
              </a:pathLst>
            </a:custGeom>
            <a:solidFill>
              <a:srgbClr val="CCFFCC"/>
            </a:solidFill>
            <a:ln w="9525" cap="rnd">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sz="900" b="0" i="0" kern="1200" baseline="0">
                  <a:solidFill>
                    <a:schemeClr val="tx1"/>
                  </a:solidFill>
                  <a:effectLst/>
                  <a:latin typeface="Arial" panose="020B0604020202020204" pitchFamily="34" charset="0"/>
                  <a:ea typeface="+mn-ea"/>
                  <a:cs typeface="Arial" panose="020B0604020202020204" pitchFamily="34" charset="0"/>
                </a:rPr>
                <a:t>BALANCE SHEET             </a:t>
              </a:r>
              <a:endParaRPr lang="en-GB" sz="900">
                <a:effectLst/>
                <a:latin typeface="Arial" panose="020B0604020202020204" pitchFamily="34" charset="0"/>
                <a:cs typeface="Arial" panose="020B0604020202020204" pitchFamily="34" charset="0"/>
              </a:endParaRPr>
            </a:p>
            <a:p>
              <a:pPr algn="ctr"/>
              <a:endParaRPr lang="en-GB" sz="900">
                <a:latin typeface="Arial" panose="020B0604020202020204" pitchFamily="34" charset="0"/>
                <a:cs typeface="Arial" panose="020B0604020202020204" pitchFamily="34" charset="0"/>
              </a:endParaRPr>
            </a:p>
          </xdr:txBody>
        </xdr:sp>
        <xdr:sp macro="" textlink="">
          <xdr:nvSpPr>
            <xdr:cNvPr id="88" name="Freeform 185">
              <a:extLst>
                <a:ext uri="{FF2B5EF4-FFF2-40B4-BE49-F238E27FC236}">
                  <a16:creationId xmlns:a16="http://schemas.microsoft.com/office/drawing/2014/main" id="{00000000-0008-0000-0100-000058000000}"/>
                </a:ext>
              </a:extLst>
            </xdr:cNvPr>
            <xdr:cNvSpPr>
              <a:spLocks/>
            </xdr:cNvSpPr>
          </xdr:nvSpPr>
          <xdr:spPr bwMode="auto">
            <a:xfrm>
              <a:off x="4128" y="2111"/>
              <a:ext cx="150" cy="102"/>
            </a:xfrm>
            <a:custGeom>
              <a:avLst/>
              <a:gdLst>
                <a:gd name="T0" fmla="*/ 0 w 1323"/>
                <a:gd name="T1" fmla="*/ 850 h 850"/>
                <a:gd name="T2" fmla="*/ 343 w 1323"/>
                <a:gd name="T3" fmla="*/ 29 h 850"/>
                <a:gd name="T4" fmla="*/ 1323 w 1323"/>
                <a:gd name="T5" fmla="*/ 0 h 850"/>
              </a:gdLst>
              <a:ahLst/>
              <a:cxnLst>
                <a:cxn ang="0">
                  <a:pos x="T0" y="T1"/>
                </a:cxn>
                <a:cxn ang="0">
                  <a:pos x="T2" y="T3"/>
                </a:cxn>
                <a:cxn ang="0">
                  <a:pos x="T4" y="T5"/>
                </a:cxn>
              </a:cxnLst>
              <a:rect l="0" t="0" r="r" b="b"/>
              <a:pathLst>
                <a:path w="1323" h="850">
                  <a:moveTo>
                    <a:pt x="0" y="850"/>
                  </a:moveTo>
                  <a:lnTo>
                    <a:pt x="343" y="29"/>
                  </a:lnTo>
                  <a:cubicBezTo>
                    <a:pt x="475" y="159"/>
                    <a:pt x="827" y="159"/>
                    <a:pt x="1323" y="0"/>
                  </a:cubicBezTo>
                </a:path>
              </a:pathLst>
            </a:custGeom>
            <a:noFill/>
            <a:ln w="952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grpSp>
        <xdr:nvGrpSpPr>
          <xdr:cNvPr id="8" name="Group 7">
            <a:extLst>
              <a:ext uri="{FF2B5EF4-FFF2-40B4-BE49-F238E27FC236}">
                <a16:creationId xmlns:a16="http://schemas.microsoft.com/office/drawing/2014/main" id="{00000000-0008-0000-0100-000008000000}"/>
              </a:ext>
            </a:extLst>
          </xdr:cNvPr>
          <xdr:cNvGrpSpPr>
            <a:grpSpLocks/>
          </xdr:cNvGrpSpPr>
        </xdr:nvGrpSpPr>
        <xdr:grpSpPr bwMode="auto">
          <a:xfrm>
            <a:off x="5099062" y="2430464"/>
            <a:ext cx="1895479" cy="1296988"/>
            <a:chOff x="3212" y="1531"/>
            <a:chExt cx="1194" cy="817"/>
          </a:xfrm>
        </xdr:grpSpPr>
        <xdr:sp macro="" textlink="">
          <xdr:nvSpPr>
            <xdr:cNvPr id="83" name="Freeform 189">
              <a:extLst>
                <a:ext uri="{FF2B5EF4-FFF2-40B4-BE49-F238E27FC236}">
                  <a16:creationId xmlns:a16="http://schemas.microsoft.com/office/drawing/2014/main" id="{00000000-0008-0000-0100-000053000000}"/>
                </a:ext>
              </a:extLst>
            </xdr:cNvPr>
            <xdr:cNvSpPr>
              <a:spLocks/>
            </xdr:cNvSpPr>
          </xdr:nvSpPr>
          <xdr:spPr bwMode="auto">
            <a:xfrm>
              <a:off x="4257" y="2246"/>
              <a:ext cx="149" cy="102"/>
            </a:xfrm>
            <a:custGeom>
              <a:avLst/>
              <a:gdLst>
                <a:gd name="T0" fmla="*/ 0 w 1323"/>
                <a:gd name="T1" fmla="*/ 850 h 850"/>
                <a:gd name="T2" fmla="*/ 342 w 1323"/>
                <a:gd name="T3" fmla="*/ 29 h 850"/>
                <a:gd name="T4" fmla="*/ 1323 w 1323"/>
                <a:gd name="T5" fmla="*/ 0 h 850"/>
              </a:gdLst>
              <a:ahLst/>
              <a:cxnLst>
                <a:cxn ang="0">
                  <a:pos x="T0" y="T1"/>
                </a:cxn>
                <a:cxn ang="0">
                  <a:pos x="T2" y="T3"/>
                </a:cxn>
                <a:cxn ang="0">
                  <a:pos x="T4" y="T5"/>
                </a:cxn>
              </a:cxnLst>
              <a:rect l="0" t="0" r="r" b="b"/>
              <a:pathLst>
                <a:path w="1323" h="850">
                  <a:moveTo>
                    <a:pt x="0" y="850"/>
                  </a:moveTo>
                  <a:lnTo>
                    <a:pt x="342" y="29"/>
                  </a:lnTo>
                  <a:cubicBezTo>
                    <a:pt x="475" y="159"/>
                    <a:pt x="827" y="159"/>
                    <a:pt x="1323" y="0"/>
                  </a:cubicBezTo>
                </a:path>
              </a:pathLst>
            </a:custGeom>
            <a:solidFill>
              <a:srgbClr val="A4CDA4"/>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4" name="Freeform 190">
              <a:hlinkClick xmlns:r="http://schemas.openxmlformats.org/officeDocument/2006/relationships" r:id="rId3"/>
              <a:extLst>
                <a:ext uri="{FF2B5EF4-FFF2-40B4-BE49-F238E27FC236}">
                  <a16:creationId xmlns:a16="http://schemas.microsoft.com/office/drawing/2014/main" id="{00000000-0008-0000-0100-000054000000}"/>
                </a:ext>
              </a:extLst>
            </xdr:cNvPr>
            <xdr:cNvSpPr>
              <a:spLocks/>
            </xdr:cNvSpPr>
          </xdr:nvSpPr>
          <xdr:spPr bwMode="auto">
            <a:xfrm>
              <a:off x="3212" y="1531"/>
              <a:ext cx="1194" cy="817"/>
            </a:xfrm>
            <a:custGeom>
              <a:avLst/>
              <a:gdLst>
                <a:gd name="T0" fmla="*/ 0 w 1194"/>
                <a:gd name="T1" fmla="*/ 0 h 817"/>
                <a:gd name="T2" fmla="*/ 0 w 1194"/>
                <a:gd name="T3" fmla="*/ 817 h 817"/>
                <a:gd name="T4" fmla="*/ 1045 w 1194"/>
                <a:gd name="T5" fmla="*/ 817 h 817"/>
                <a:gd name="T6" fmla="*/ 1194 w 1194"/>
                <a:gd name="T7" fmla="*/ 715 h 817"/>
                <a:gd name="T8" fmla="*/ 1194 w 1194"/>
                <a:gd name="T9" fmla="*/ 0 h 817"/>
                <a:gd name="T10" fmla="*/ 0 w 1194"/>
                <a:gd name="T11" fmla="*/ 0 h 817"/>
              </a:gdLst>
              <a:ahLst/>
              <a:cxnLst>
                <a:cxn ang="0">
                  <a:pos x="T0" y="T1"/>
                </a:cxn>
                <a:cxn ang="0">
                  <a:pos x="T2" y="T3"/>
                </a:cxn>
                <a:cxn ang="0">
                  <a:pos x="T4" y="T5"/>
                </a:cxn>
                <a:cxn ang="0">
                  <a:pos x="T6" y="T7"/>
                </a:cxn>
                <a:cxn ang="0">
                  <a:pos x="T8" y="T9"/>
                </a:cxn>
                <a:cxn ang="0">
                  <a:pos x="T10" y="T11"/>
                </a:cxn>
              </a:cxnLst>
              <a:rect l="0" t="0" r="r" b="b"/>
              <a:pathLst>
                <a:path w="1194" h="817">
                  <a:moveTo>
                    <a:pt x="0" y="0"/>
                  </a:moveTo>
                  <a:lnTo>
                    <a:pt x="0" y="817"/>
                  </a:lnTo>
                  <a:lnTo>
                    <a:pt x="1045" y="817"/>
                  </a:lnTo>
                  <a:lnTo>
                    <a:pt x="1194" y="715"/>
                  </a:lnTo>
                  <a:lnTo>
                    <a:pt x="1194" y="0"/>
                  </a:lnTo>
                  <a:lnTo>
                    <a:pt x="0" y="0"/>
                  </a:lnTo>
                  <a:close/>
                </a:path>
              </a:pathLst>
            </a:custGeom>
            <a:solidFill>
              <a:srgbClr val="CCFFCC"/>
            </a:solidFill>
            <a:ln w="9525" cap="rnd">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sz="900" b="0" i="0" kern="1200" baseline="0">
                  <a:solidFill>
                    <a:schemeClr val="tx1"/>
                  </a:solidFill>
                  <a:effectLst/>
                  <a:latin typeface="Arial" panose="020B0604020202020204" pitchFamily="34" charset="0"/>
                  <a:ea typeface="+mn-ea"/>
                  <a:cs typeface="Arial" panose="020B0604020202020204" pitchFamily="34" charset="0"/>
                </a:rPr>
                <a:t>PROFIT &amp; LOSS           </a:t>
              </a:r>
              <a:endParaRPr lang="en-GB" sz="900">
                <a:effectLst/>
                <a:latin typeface="Arial" panose="020B0604020202020204" pitchFamily="34" charset="0"/>
                <a:cs typeface="Arial" panose="020B0604020202020204" pitchFamily="34" charset="0"/>
              </a:endParaRPr>
            </a:p>
            <a:p>
              <a:pPr algn="ctr"/>
              <a:endParaRPr lang="en-GB" sz="900">
                <a:latin typeface="Arial" panose="020B0604020202020204" pitchFamily="34" charset="0"/>
                <a:cs typeface="Arial" panose="020B0604020202020204" pitchFamily="34" charset="0"/>
              </a:endParaRPr>
            </a:p>
          </xdr:txBody>
        </xdr:sp>
        <xdr:sp macro="" textlink="">
          <xdr:nvSpPr>
            <xdr:cNvPr id="85" name="Freeform 191">
              <a:extLst>
                <a:ext uri="{FF2B5EF4-FFF2-40B4-BE49-F238E27FC236}">
                  <a16:creationId xmlns:a16="http://schemas.microsoft.com/office/drawing/2014/main" id="{00000000-0008-0000-0100-000055000000}"/>
                </a:ext>
              </a:extLst>
            </xdr:cNvPr>
            <xdr:cNvSpPr>
              <a:spLocks/>
            </xdr:cNvSpPr>
          </xdr:nvSpPr>
          <xdr:spPr bwMode="auto">
            <a:xfrm>
              <a:off x="4257" y="2246"/>
              <a:ext cx="149" cy="102"/>
            </a:xfrm>
            <a:custGeom>
              <a:avLst/>
              <a:gdLst>
                <a:gd name="T0" fmla="*/ 0 w 1323"/>
                <a:gd name="T1" fmla="*/ 850 h 850"/>
                <a:gd name="T2" fmla="*/ 342 w 1323"/>
                <a:gd name="T3" fmla="*/ 29 h 850"/>
                <a:gd name="T4" fmla="*/ 1323 w 1323"/>
                <a:gd name="T5" fmla="*/ 0 h 850"/>
              </a:gdLst>
              <a:ahLst/>
              <a:cxnLst>
                <a:cxn ang="0">
                  <a:pos x="T0" y="T1"/>
                </a:cxn>
                <a:cxn ang="0">
                  <a:pos x="T2" y="T3"/>
                </a:cxn>
                <a:cxn ang="0">
                  <a:pos x="T4" y="T5"/>
                </a:cxn>
              </a:cxnLst>
              <a:rect l="0" t="0" r="r" b="b"/>
              <a:pathLst>
                <a:path w="1323" h="850">
                  <a:moveTo>
                    <a:pt x="0" y="850"/>
                  </a:moveTo>
                  <a:lnTo>
                    <a:pt x="342" y="29"/>
                  </a:lnTo>
                  <a:cubicBezTo>
                    <a:pt x="475" y="159"/>
                    <a:pt x="827" y="159"/>
                    <a:pt x="1323" y="0"/>
                  </a:cubicBezTo>
                </a:path>
              </a:pathLst>
            </a:custGeom>
            <a:noFill/>
            <a:ln w="952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grpSp>
        <xdr:nvGrpSpPr>
          <xdr:cNvPr id="10" name="Group 9">
            <a:extLst>
              <a:ext uri="{FF2B5EF4-FFF2-40B4-BE49-F238E27FC236}">
                <a16:creationId xmlns:a16="http://schemas.microsoft.com/office/drawing/2014/main" id="{00000000-0008-0000-0100-00000A000000}"/>
              </a:ext>
            </a:extLst>
          </xdr:cNvPr>
          <xdr:cNvGrpSpPr>
            <a:grpSpLocks/>
          </xdr:cNvGrpSpPr>
        </xdr:nvGrpSpPr>
        <xdr:grpSpPr bwMode="auto">
          <a:xfrm>
            <a:off x="5302262" y="2646364"/>
            <a:ext cx="1895479" cy="1296988"/>
            <a:chOff x="3340" y="1667"/>
            <a:chExt cx="1194" cy="817"/>
          </a:xfrm>
        </xdr:grpSpPr>
        <xdr:sp macro="" textlink="">
          <xdr:nvSpPr>
            <xdr:cNvPr id="80" name="Freeform 195">
              <a:extLst>
                <a:ext uri="{FF2B5EF4-FFF2-40B4-BE49-F238E27FC236}">
                  <a16:creationId xmlns:a16="http://schemas.microsoft.com/office/drawing/2014/main" id="{00000000-0008-0000-0100-000050000000}"/>
                </a:ext>
              </a:extLst>
            </xdr:cNvPr>
            <xdr:cNvSpPr>
              <a:spLocks/>
            </xdr:cNvSpPr>
          </xdr:nvSpPr>
          <xdr:spPr bwMode="auto">
            <a:xfrm>
              <a:off x="4385" y="2382"/>
              <a:ext cx="149" cy="102"/>
            </a:xfrm>
            <a:custGeom>
              <a:avLst/>
              <a:gdLst>
                <a:gd name="T0" fmla="*/ 0 w 1323"/>
                <a:gd name="T1" fmla="*/ 850 h 850"/>
                <a:gd name="T2" fmla="*/ 343 w 1323"/>
                <a:gd name="T3" fmla="*/ 29 h 850"/>
                <a:gd name="T4" fmla="*/ 1323 w 1323"/>
                <a:gd name="T5" fmla="*/ 0 h 850"/>
              </a:gdLst>
              <a:ahLst/>
              <a:cxnLst>
                <a:cxn ang="0">
                  <a:pos x="T0" y="T1"/>
                </a:cxn>
                <a:cxn ang="0">
                  <a:pos x="T2" y="T3"/>
                </a:cxn>
                <a:cxn ang="0">
                  <a:pos x="T4" y="T5"/>
                </a:cxn>
              </a:cxnLst>
              <a:rect l="0" t="0" r="r" b="b"/>
              <a:pathLst>
                <a:path w="1323" h="850">
                  <a:moveTo>
                    <a:pt x="0" y="850"/>
                  </a:moveTo>
                  <a:lnTo>
                    <a:pt x="343" y="29"/>
                  </a:lnTo>
                  <a:cubicBezTo>
                    <a:pt x="475" y="159"/>
                    <a:pt x="827" y="159"/>
                    <a:pt x="1323" y="0"/>
                  </a:cubicBezTo>
                </a:path>
              </a:pathLst>
            </a:custGeom>
            <a:solidFill>
              <a:srgbClr val="B5B5B5"/>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81" name="Freeform 196">
              <a:extLst>
                <a:ext uri="{FF2B5EF4-FFF2-40B4-BE49-F238E27FC236}">
                  <a16:creationId xmlns:a16="http://schemas.microsoft.com/office/drawing/2014/main" id="{00000000-0008-0000-0100-000051000000}"/>
                </a:ext>
              </a:extLst>
            </xdr:cNvPr>
            <xdr:cNvSpPr>
              <a:spLocks/>
            </xdr:cNvSpPr>
          </xdr:nvSpPr>
          <xdr:spPr bwMode="auto">
            <a:xfrm>
              <a:off x="3340" y="1667"/>
              <a:ext cx="1194" cy="817"/>
            </a:xfrm>
            <a:custGeom>
              <a:avLst/>
              <a:gdLst>
                <a:gd name="T0" fmla="*/ 0 w 1194"/>
                <a:gd name="T1" fmla="*/ 0 h 817"/>
                <a:gd name="T2" fmla="*/ 0 w 1194"/>
                <a:gd name="T3" fmla="*/ 817 h 817"/>
                <a:gd name="T4" fmla="*/ 1045 w 1194"/>
                <a:gd name="T5" fmla="*/ 817 h 817"/>
                <a:gd name="T6" fmla="*/ 1194 w 1194"/>
                <a:gd name="T7" fmla="*/ 715 h 817"/>
                <a:gd name="T8" fmla="*/ 1194 w 1194"/>
                <a:gd name="T9" fmla="*/ 0 h 817"/>
                <a:gd name="T10" fmla="*/ 0 w 1194"/>
                <a:gd name="T11" fmla="*/ 0 h 817"/>
              </a:gdLst>
              <a:ahLst/>
              <a:cxnLst>
                <a:cxn ang="0">
                  <a:pos x="T0" y="T1"/>
                </a:cxn>
                <a:cxn ang="0">
                  <a:pos x="T2" y="T3"/>
                </a:cxn>
                <a:cxn ang="0">
                  <a:pos x="T4" y="T5"/>
                </a:cxn>
                <a:cxn ang="0">
                  <a:pos x="T6" y="T7"/>
                </a:cxn>
                <a:cxn ang="0">
                  <a:pos x="T8" y="T9"/>
                </a:cxn>
                <a:cxn ang="0">
                  <a:pos x="T10" y="T11"/>
                </a:cxn>
              </a:cxnLst>
              <a:rect l="0" t="0" r="r" b="b"/>
              <a:pathLst>
                <a:path w="1194" h="817">
                  <a:moveTo>
                    <a:pt x="0" y="0"/>
                  </a:moveTo>
                  <a:lnTo>
                    <a:pt x="0" y="817"/>
                  </a:lnTo>
                  <a:lnTo>
                    <a:pt x="1045" y="817"/>
                  </a:lnTo>
                  <a:lnTo>
                    <a:pt x="1194" y="715"/>
                  </a:lnTo>
                  <a:lnTo>
                    <a:pt x="1194" y="0"/>
                  </a:lnTo>
                  <a:lnTo>
                    <a:pt x="0" y="0"/>
                  </a:lnTo>
                  <a:close/>
                </a:path>
              </a:pathLst>
            </a:custGeom>
            <a:solidFill>
              <a:schemeClr val="bg1">
                <a:lumMod val="95000"/>
              </a:schemeClr>
            </a:solidFill>
            <a:ln w="9525" cap="rnd">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sz="900" b="0" i="0" kern="1200" baseline="0">
                  <a:solidFill>
                    <a:schemeClr val="tx1"/>
                  </a:solidFill>
                  <a:effectLst/>
                  <a:latin typeface="Arial" panose="020B0604020202020204" pitchFamily="34" charset="0"/>
                  <a:ea typeface="+mn-ea"/>
                  <a:cs typeface="Arial" panose="020B0604020202020204" pitchFamily="34" charset="0"/>
                </a:rPr>
                <a:t>ECONOMIC CASH FLOW       </a:t>
              </a:r>
              <a:endParaRPr lang="en-GB" sz="900">
                <a:effectLst/>
                <a:latin typeface="Arial" panose="020B0604020202020204" pitchFamily="34" charset="0"/>
                <a:cs typeface="Arial" panose="020B0604020202020204" pitchFamily="34" charset="0"/>
              </a:endParaRPr>
            </a:p>
            <a:p>
              <a:pPr algn="ctr"/>
              <a:endParaRPr lang="en-GB" sz="900">
                <a:latin typeface="Arial" panose="020B0604020202020204" pitchFamily="34" charset="0"/>
                <a:cs typeface="Arial" panose="020B0604020202020204" pitchFamily="34" charset="0"/>
              </a:endParaRPr>
            </a:p>
          </xdr:txBody>
        </xdr:sp>
        <xdr:sp macro="" textlink="">
          <xdr:nvSpPr>
            <xdr:cNvPr id="82" name="Freeform 197">
              <a:extLst>
                <a:ext uri="{FF2B5EF4-FFF2-40B4-BE49-F238E27FC236}">
                  <a16:creationId xmlns:a16="http://schemas.microsoft.com/office/drawing/2014/main" id="{00000000-0008-0000-0100-000052000000}"/>
                </a:ext>
              </a:extLst>
            </xdr:cNvPr>
            <xdr:cNvSpPr>
              <a:spLocks/>
            </xdr:cNvSpPr>
          </xdr:nvSpPr>
          <xdr:spPr bwMode="auto">
            <a:xfrm>
              <a:off x="4385" y="2382"/>
              <a:ext cx="149" cy="102"/>
            </a:xfrm>
            <a:custGeom>
              <a:avLst/>
              <a:gdLst>
                <a:gd name="T0" fmla="*/ 0 w 1323"/>
                <a:gd name="T1" fmla="*/ 850 h 850"/>
                <a:gd name="T2" fmla="*/ 343 w 1323"/>
                <a:gd name="T3" fmla="*/ 29 h 850"/>
                <a:gd name="T4" fmla="*/ 1323 w 1323"/>
                <a:gd name="T5" fmla="*/ 0 h 850"/>
              </a:gdLst>
              <a:ahLst/>
              <a:cxnLst>
                <a:cxn ang="0">
                  <a:pos x="T0" y="T1"/>
                </a:cxn>
                <a:cxn ang="0">
                  <a:pos x="T2" y="T3"/>
                </a:cxn>
                <a:cxn ang="0">
                  <a:pos x="T4" y="T5"/>
                </a:cxn>
              </a:cxnLst>
              <a:rect l="0" t="0" r="r" b="b"/>
              <a:pathLst>
                <a:path w="1323" h="850">
                  <a:moveTo>
                    <a:pt x="0" y="850"/>
                  </a:moveTo>
                  <a:lnTo>
                    <a:pt x="343" y="29"/>
                  </a:lnTo>
                  <a:cubicBezTo>
                    <a:pt x="475" y="159"/>
                    <a:pt x="827" y="159"/>
                    <a:pt x="1323" y="0"/>
                  </a:cubicBezTo>
                </a:path>
              </a:pathLst>
            </a:custGeom>
            <a:noFill/>
            <a:ln w="952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grpSp>
        <xdr:nvGrpSpPr>
          <xdr:cNvPr id="12" name="Group 11">
            <a:extLst>
              <a:ext uri="{FF2B5EF4-FFF2-40B4-BE49-F238E27FC236}">
                <a16:creationId xmlns:a16="http://schemas.microsoft.com/office/drawing/2014/main" id="{00000000-0008-0000-0100-00000C000000}"/>
              </a:ext>
            </a:extLst>
          </xdr:cNvPr>
          <xdr:cNvGrpSpPr>
            <a:grpSpLocks/>
          </xdr:cNvGrpSpPr>
        </xdr:nvGrpSpPr>
        <xdr:grpSpPr bwMode="auto">
          <a:xfrm>
            <a:off x="5505463" y="2863860"/>
            <a:ext cx="1895479" cy="1298579"/>
            <a:chOff x="3468" y="1804"/>
            <a:chExt cx="1194" cy="818"/>
          </a:xfrm>
        </xdr:grpSpPr>
        <xdr:sp macro="" textlink="">
          <xdr:nvSpPr>
            <xdr:cNvPr id="77" name="Freeform 201">
              <a:extLst>
                <a:ext uri="{FF2B5EF4-FFF2-40B4-BE49-F238E27FC236}">
                  <a16:creationId xmlns:a16="http://schemas.microsoft.com/office/drawing/2014/main" id="{00000000-0008-0000-0100-00004D000000}"/>
                </a:ext>
              </a:extLst>
            </xdr:cNvPr>
            <xdr:cNvSpPr>
              <a:spLocks/>
            </xdr:cNvSpPr>
          </xdr:nvSpPr>
          <xdr:spPr bwMode="auto">
            <a:xfrm>
              <a:off x="4513" y="2519"/>
              <a:ext cx="149" cy="103"/>
            </a:xfrm>
            <a:custGeom>
              <a:avLst/>
              <a:gdLst>
                <a:gd name="T0" fmla="*/ 0 w 1322"/>
                <a:gd name="T1" fmla="*/ 850 h 850"/>
                <a:gd name="T2" fmla="*/ 342 w 1322"/>
                <a:gd name="T3" fmla="*/ 29 h 850"/>
                <a:gd name="T4" fmla="*/ 1322 w 1322"/>
                <a:gd name="T5" fmla="*/ 0 h 850"/>
              </a:gdLst>
              <a:ahLst/>
              <a:cxnLst>
                <a:cxn ang="0">
                  <a:pos x="T0" y="T1"/>
                </a:cxn>
                <a:cxn ang="0">
                  <a:pos x="T2" y="T3"/>
                </a:cxn>
                <a:cxn ang="0">
                  <a:pos x="T4" y="T5"/>
                </a:cxn>
              </a:cxnLst>
              <a:rect l="0" t="0" r="r" b="b"/>
              <a:pathLst>
                <a:path w="1322" h="850">
                  <a:moveTo>
                    <a:pt x="0" y="850"/>
                  </a:moveTo>
                  <a:lnTo>
                    <a:pt x="342" y="29"/>
                  </a:lnTo>
                  <a:cubicBezTo>
                    <a:pt x="474" y="159"/>
                    <a:pt x="827" y="159"/>
                    <a:pt x="1322" y="0"/>
                  </a:cubicBezTo>
                </a:path>
              </a:pathLst>
            </a:custGeom>
            <a:solidFill>
              <a:srgbClr val="A4CDCD"/>
            </a:solidFill>
            <a:ln w="0">
              <a:solidFill>
                <a:srgbClr val="000000"/>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8" name="Freeform 202">
              <a:hlinkClick xmlns:r="http://schemas.openxmlformats.org/officeDocument/2006/relationships" r:id="rId4"/>
              <a:extLst>
                <a:ext uri="{FF2B5EF4-FFF2-40B4-BE49-F238E27FC236}">
                  <a16:creationId xmlns:a16="http://schemas.microsoft.com/office/drawing/2014/main" id="{00000000-0008-0000-0100-00004E000000}"/>
                </a:ext>
              </a:extLst>
            </xdr:cNvPr>
            <xdr:cNvSpPr>
              <a:spLocks/>
            </xdr:cNvSpPr>
          </xdr:nvSpPr>
          <xdr:spPr bwMode="auto">
            <a:xfrm>
              <a:off x="3468" y="1804"/>
              <a:ext cx="1194" cy="817"/>
            </a:xfrm>
            <a:custGeom>
              <a:avLst/>
              <a:gdLst>
                <a:gd name="T0" fmla="*/ 0 w 1194"/>
                <a:gd name="T1" fmla="*/ 0 h 817"/>
                <a:gd name="T2" fmla="*/ 0 w 1194"/>
                <a:gd name="T3" fmla="*/ 817 h 817"/>
                <a:gd name="T4" fmla="*/ 1045 w 1194"/>
                <a:gd name="T5" fmla="*/ 817 h 817"/>
                <a:gd name="T6" fmla="*/ 1194 w 1194"/>
                <a:gd name="T7" fmla="*/ 715 h 817"/>
                <a:gd name="T8" fmla="*/ 1194 w 1194"/>
                <a:gd name="T9" fmla="*/ 0 h 817"/>
                <a:gd name="T10" fmla="*/ 0 w 1194"/>
                <a:gd name="T11" fmla="*/ 0 h 817"/>
              </a:gdLst>
              <a:ahLst/>
              <a:cxnLst>
                <a:cxn ang="0">
                  <a:pos x="T0" y="T1"/>
                </a:cxn>
                <a:cxn ang="0">
                  <a:pos x="T2" y="T3"/>
                </a:cxn>
                <a:cxn ang="0">
                  <a:pos x="T4" y="T5"/>
                </a:cxn>
                <a:cxn ang="0">
                  <a:pos x="T6" y="T7"/>
                </a:cxn>
                <a:cxn ang="0">
                  <a:pos x="T8" y="T9"/>
                </a:cxn>
                <a:cxn ang="0">
                  <a:pos x="T10" y="T11"/>
                </a:cxn>
              </a:cxnLst>
              <a:rect l="0" t="0" r="r" b="b"/>
              <a:pathLst>
                <a:path w="1194" h="817">
                  <a:moveTo>
                    <a:pt x="0" y="0"/>
                  </a:moveTo>
                  <a:lnTo>
                    <a:pt x="0" y="817"/>
                  </a:lnTo>
                  <a:lnTo>
                    <a:pt x="1045" y="817"/>
                  </a:lnTo>
                  <a:lnTo>
                    <a:pt x="1194" y="715"/>
                  </a:lnTo>
                  <a:lnTo>
                    <a:pt x="1194" y="0"/>
                  </a:lnTo>
                  <a:lnTo>
                    <a:pt x="0" y="0"/>
                  </a:lnTo>
                  <a:close/>
                </a:path>
              </a:pathLst>
            </a:custGeom>
            <a:solidFill>
              <a:schemeClr val="accent5">
                <a:lumMod val="20000"/>
                <a:lumOff val="80000"/>
              </a:schemeClr>
            </a:solidFill>
            <a:ln w="9525" cap="rnd">
              <a:solidFill>
                <a:srgbClr val="000000"/>
              </a:solidFill>
              <a:prstDash val="solid"/>
              <a:round/>
              <a:headEnd/>
              <a:tailEnd/>
            </a:ln>
            <a:effectLst>
              <a:outerShdw blurRad="50800" dist="38100" dir="2700000" algn="tl" rotWithShape="0">
                <a:prstClr val="black">
                  <a:alpha val="40000"/>
                </a:prstClr>
              </a:outerShdw>
            </a:effec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sz="800" b="0" i="0" kern="1200" baseline="0">
                  <a:solidFill>
                    <a:schemeClr val="tx1"/>
                  </a:solidFill>
                  <a:effectLst/>
                  <a:latin typeface="Arial" panose="020B0604020202020204" pitchFamily="34" charset="0"/>
                  <a:ea typeface="+mn-ea"/>
                  <a:cs typeface="Arial" panose="020B0604020202020204" pitchFamily="34" charset="0"/>
                </a:rPr>
                <a:t>TOTAL INVESTMENT CASH FLOW</a:t>
              </a:r>
              <a:endParaRPr lang="en-GB" sz="800">
                <a:effectLst/>
                <a:latin typeface="Arial" panose="020B0604020202020204" pitchFamily="34" charset="0"/>
                <a:cs typeface="Arial" panose="020B0604020202020204" pitchFamily="34" charset="0"/>
              </a:endParaRPr>
            </a:p>
            <a:p>
              <a:endParaRPr lang="en-GB"/>
            </a:p>
          </xdr:txBody>
        </xdr:sp>
        <xdr:sp macro="" textlink="">
          <xdr:nvSpPr>
            <xdr:cNvPr id="79" name="Freeform 203">
              <a:extLst>
                <a:ext uri="{FF2B5EF4-FFF2-40B4-BE49-F238E27FC236}">
                  <a16:creationId xmlns:a16="http://schemas.microsoft.com/office/drawing/2014/main" id="{00000000-0008-0000-0100-00004F000000}"/>
                </a:ext>
              </a:extLst>
            </xdr:cNvPr>
            <xdr:cNvSpPr>
              <a:spLocks/>
            </xdr:cNvSpPr>
          </xdr:nvSpPr>
          <xdr:spPr bwMode="auto">
            <a:xfrm>
              <a:off x="4513" y="2519"/>
              <a:ext cx="149" cy="102"/>
            </a:xfrm>
            <a:custGeom>
              <a:avLst/>
              <a:gdLst>
                <a:gd name="T0" fmla="*/ 0 w 1322"/>
                <a:gd name="T1" fmla="*/ 850 h 850"/>
                <a:gd name="T2" fmla="*/ 342 w 1322"/>
                <a:gd name="T3" fmla="*/ 29 h 850"/>
                <a:gd name="T4" fmla="*/ 1322 w 1322"/>
                <a:gd name="T5" fmla="*/ 0 h 850"/>
              </a:gdLst>
              <a:ahLst/>
              <a:cxnLst>
                <a:cxn ang="0">
                  <a:pos x="T0" y="T1"/>
                </a:cxn>
                <a:cxn ang="0">
                  <a:pos x="T2" y="T3"/>
                </a:cxn>
                <a:cxn ang="0">
                  <a:pos x="T4" y="T5"/>
                </a:cxn>
              </a:cxnLst>
              <a:rect l="0" t="0" r="r" b="b"/>
              <a:pathLst>
                <a:path w="1322" h="850">
                  <a:moveTo>
                    <a:pt x="0" y="850"/>
                  </a:moveTo>
                  <a:lnTo>
                    <a:pt x="342" y="29"/>
                  </a:lnTo>
                  <a:cubicBezTo>
                    <a:pt x="474" y="159"/>
                    <a:pt x="827" y="159"/>
                    <a:pt x="1322" y="0"/>
                  </a:cubicBezTo>
                </a:path>
              </a:pathLst>
            </a:custGeom>
            <a:noFill/>
            <a:ln w="952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grpSp>
        <xdr:nvGrpSpPr>
          <xdr:cNvPr id="14" name="Group 13">
            <a:extLst>
              <a:ext uri="{FF2B5EF4-FFF2-40B4-BE49-F238E27FC236}">
                <a16:creationId xmlns:a16="http://schemas.microsoft.com/office/drawing/2014/main" id="{00000000-0008-0000-0100-00000E000000}"/>
              </a:ext>
            </a:extLst>
          </xdr:cNvPr>
          <xdr:cNvGrpSpPr>
            <a:grpSpLocks/>
          </xdr:cNvGrpSpPr>
        </xdr:nvGrpSpPr>
        <xdr:grpSpPr bwMode="auto">
          <a:xfrm>
            <a:off x="5708651" y="3079751"/>
            <a:ext cx="1895475" cy="1296988"/>
            <a:chOff x="3596" y="1940"/>
            <a:chExt cx="1194" cy="817"/>
          </a:xfrm>
          <a:effectLst>
            <a:outerShdw blurRad="114300" dist="38100" dir="2700000" algn="tl" rotWithShape="0">
              <a:prstClr val="black">
                <a:alpha val="40000"/>
              </a:prstClr>
            </a:outerShdw>
          </a:effectLst>
        </xdr:grpSpPr>
        <xdr:sp macro="" textlink="">
          <xdr:nvSpPr>
            <xdr:cNvPr id="75" name="Freeform 206">
              <a:hlinkClick xmlns:r="http://schemas.openxmlformats.org/officeDocument/2006/relationships" r:id="rId5"/>
              <a:extLst>
                <a:ext uri="{FF2B5EF4-FFF2-40B4-BE49-F238E27FC236}">
                  <a16:creationId xmlns:a16="http://schemas.microsoft.com/office/drawing/2014/main" id="{00000000-0008-0000-0100-00004B000000}"/>
                </a:ext>
              </a:extLst>
            </xdr:cNvPr>
            <xdr:cNvSpPr>
              <a:spLocks/>
            </xdr:cNvSpPr>
          </xdr:nvSpPr>
          <xdr:spPr bwMode="auto">
            <a:xfrm>
              <a:off x="3596" y="1940"/>
              <a:ext cx="1194" cy="817"/>
            </a:xfrm>
            <a:custGeom>
              <a:avLst/>
              <a:gdLst>
                <a:gd name="T0" fmla="*/ 0 w 1194"/>
                <a:gd name="T1" fmla="*/ 0 h 817"/>
                <a:gd name="T2" fmla="*/ 0 w 1194"/>
                <a:gd name="T3" fmla="*/ 817 h 817"/>
                <a:gd name="T4" fmla="*/ 1045 w 1194"/>
                <a:gd name="T5" fmla="*/ 817 h 817"/>
                <a:gd name="T6" fmla="*/ 1194 w 1194"/>
                <a:gd name="T7" fmla="*/ 715 h 817"/>
                <a:gd name="T8" fmla="*/ 1194 w 1194"/>
                <a:gd name="T9" fmla="*/ 0 h 817"/>
                <a:gd name="T10" fmla="*/ 0 w 1194"/>
                <a:gd name="T11" fmla="*/ 0 h 817"/>
              </a:gdLst>
              <a:ahLst/>
              <a:cxnLst>
                <a:cxn ang="0">
                  <a:pos x="T0" y="T1"/>
                </a:cxn>
                <a:cxn ang="0">
                  <a:pos x="T2" y="T3"/>
                </a:cxn>
                <a:cxn ang="0">
                  <a:pos x="T4" y="T5"/>
                </a:cxn>
                <a:cxn ang="0">
                  <a:pos x="T6" y="T7"/>
                </a:cxn>
                <a:cxn ang="0">
                  <a:pos x="T8" y="T9"/>
                </a:cxn>
                <a:cxn ang="0">
                  <a:pos x="T10" y="T11"/>
                </a:cxn>
              </a:cxnLst>
              <a:rect l="0" t="0" r="r" b="b"/>
              <a:pathLst>
                <a:path w="1194" h="817">
                  <a:moveTo>
                    <a:pt x="0" y="0"/>
                  </a:moveTo>
                  <a:lnTo>
                    <a:pt x="0" y="817"/>
                  </a:lnTo>
                  <a:lnTo>
                    <a:pt x="1045" y="817"/>
                  </a:lnTo>
                  <a:lnTo>
                    <a:pt x="1194" y="715"/>
                  </a:lnTo>
                  <a:lnTo>
                    <a:pt x="1194" y="0"/>
                  </a:lnTo>
                  <a:lnTo>
                    <a:pt x="0" y="0"/>
                  </a:lnTo>
                  <a:close/>
                </a:path>
              </a:pathLst>
            </a:custGeom>
            <a:solidFill>
              <a:srgbClr val="CCFFFF"/>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US" sz="900" b="0" i="0" kern="1200" baseline="0">
                  <a:solidFill>
                    <a:schemeClr val="tx1"/>
                  </a:solidFill>
                  <a:effectLst/>
                  <a:latin typeface="Arial" panose="020B0604020202020204" pitchFamily="34" charset="0"/>
                  <a:ea typeface="+mn-ea"/>
                  <a:cs typeface="Arial" panose="020B0604020202020204" pitchFamily="34" charset="0"/>
                </a:rPr>
                <a:t>OWNER CASH FLOW           </a:t>
              </a:r>
              <a:endParaRPr lang="en-GB" sz="900">
                <a:effectLst/>
                <a:latin typeface="Arial" panose="020B0604020202020204" pitchFamily="34" charset="0"/>
                <a:cs typeface="Arial" panose="020B0604020202020204" pitchFamily="34" charset="0"/>
              </a:endParaRPr>
            </a:p>
            <a:p>
              <a:endParaRPr lang="en-GB"/>
            </a:p>
          </xdr:txBody>
        </xdr:sp>
        <xdr:sp macro="" textlink="">
          <xdr:nvSpPr>
            <xdr:cNvPr id="76" name="Freeform 208">
              <a:extLst>
                <a:ext uri="{FF2B5EF4-FFF2-40B4-BE49-F238E27FC236}">
                  <a16:creationId xmlns:a16="http://schemas.microsoft.com/office/drawing/2014/main" id="{00000000-0008-0000-0100-00004C000000}"/>
                </a:ext>
              </a:extLst>
            </xdr:cNvPr>
            <xdr:cNvSpPr>
              <a:spLocks/>
            </xdr:cNvSpPr>
          </xdr:nvSpPr>
          <xdr:spPr bwMode="auto">
            <a:xfrm>
              <a:off x="3596" y="1940"/>
              <a:ext cx="1194" cy="817"/>
            </a:xfrm>
            <a:custGeom>
              <a:avLst/>
              <a:gdLst>
                <a:gd name="T0" fmla="*/ 0 w 1194"/>
                <a:gd name="T1" fmla="*/ 0 h 817"/>
                <a:gd name="T2" fmla="*/ 0 w 1194"/>
                <a:gd name="T3" fmla="*/ 817 h 817"/>
                <a:gd name="T4" fmla="*/ 1045 w 1194"/>
                <a:gd name="T5" fmla="*/ 817 h 817"/>
                <a:gd name="T6" fmla="*/ 1194 w 1194"/>
                <a:gd name="T7" fmla="*/ 715 h 817"/>
                <a:gd name="T8" fmla="*/ 1194 w 1194"/>
                <a:gd name="T9" fmla="*/ 0 h 817"/>
                <a:gd name="T10" fmla="*/ 0 w 1194"/>
                <a:gd name="T11" fmla="*/ 0 h 817"/>
              </a:gdLst>
              <a:ahLst/>
              <a:cxnLst>
                <a:cxn ang="0">
                  <a:pos x="T0" y="T1"/>
                </a:cxn>
                <a:cxn ang="0">
                  <a:pos x="T2" y="T3"/>
                </a:cxn>
                <a:cxn ang="0">
                  <a:pos x="T4" y="T5"/>
                </a:cxn>
                <a:cxn ang="0">
                  <a:pos x="T6" y="T7"/>
                </a:cxn>
                <a:cxn ang="0">
                  <a:pos x="T8" y="T9"/>
                </a:cxn>
                <a:cxn ang="0">
                  <a:pos x="T10" y="T11"/>
                </a:cxn>
              </a:cxnLst>
              <a:rect l="0" t="0" r="r" b="b"/>
              <a:pathLst>
                <a:path w="1194" h="817">
                  <a:moveTo>
                    <a:pt x="0" y="0"/>
                  </a:moveTo>
                  <a:lnTo>
                    <a:pt x="0" y="817"/>
                  </a:lnTo>
                  <a:lnTo>
                    <a:pt x="1045" y="817"/>
                  </a:lnTo>
                  <a:lnTo>
                    <a:pt x="1194" y="715"/>
                  </a:lnTo>
                  <a:lnTo>
                    <a:pt x="1194" y="0"/>
                  </a:lnTo>
                  <a:lnTo>
                    <a:pt x="0" y="0"/>
                  </a:lnTo>
                  <a:close/>
                </a:path>
              </a:pathLst>
            </a:custGeom>
            <a:noFill/>
            <a:ln w="952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grpSp>
        <xdr:nvGrpSpPr>
          <xdr:cNvPr id="16" name="Group 15">
            <a:extLst>
              <a:ext uri="{FF2B5EF4-FFF2-40B4-BE49-F238E27FC236}">
                <a16:creationId xmlns:a16="http://schemas.microsoft.com/office/drawing/2014/main" id="{00000000-0008-0000-0100-000010000000}"/>
              </a:ext>
            </a:extLst>
          </xdr:cNvPr>
          <xdr:cNvGrpSpPr>
            <a:grpSpLocks/>
          </xdr:cNvGrpSpPr>
        </xdr:nvGrpSpPr>
        <xdr:grpSpPr bwMode="auto">
          <a:xfrm>
            <a:off x="4546601" y="4808539"/>
            <a:ext cx="992188" cy="622300"/>
            <a:chOff x="2864" y="3029"/>
            <a:chExt cx="625" cy="392"/>
          </a:xfrm>
          <a:effectLst>
            <a:outerShdw blurRad="127000" dist="63500" dir="2700000" algn="tl" rotWithShape="0">
              <a:prstClr val="black">
                <a:alpha val="40000"/>
              </a:prstClr>
            </a:outerShdw>
          </a:effectLst>
        </xdr:grpSpPr>
        <xdr:sp macro="" textlink="">
          <xdr:nvSpPr>
            <xdr:cNvPr id="73" name="Rectangle 72">
              <a:hlinkClick xmlns:r="http://schemas.openxmlformats.org/officeDocument/2006/relationships" r:id="rId6"/>
              <a:extLst>
                <a:ext uri="{FF2B5EF4-FFF2-40B4-BE49-F238E27FC236}">
                  <a16:creationId xmlns:a16="http://schemas.microsoft.com/office/drawing/2014/main" id="{00000000-0008-0000-0100-000049000000}"/>
                </a:ext>
              </a:extLst>
            </xdr:cNvPr>
            <xdr:cNvSpPr>
              <a:spLocks noChangeArrowheads="1"/>
            </xdr:cNvSpPr>
          </xdr:nvSpPr>
          <xdr:spPr bwMode="auto">
            <a:xfrm>
              <a:off x="2864" y="3029"/>
              <a:ext cx="625" cy="392"/>
            </a:xfrm>
            <a:prstGeom prst="rect">
              <a:avLst/>
            </a:prstGeom>
            <a:solidFill>
              <a:srgbClr val="339966"/>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ctr" anchorCtr="1"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200"/>
                <a:t>Loans</a:t>
              </a:r>
            </a:p>
          </xdr:txBody>
        </xdr:sp>
        <xdr:sp macro="" textlink="">
          <xdr:nvSpPr>
            <xdr:cNvPr id="74" name="Rectangle 73">
              <a:extLst>
                <a:ext uri="{FF2B5EF4-FFF2-40B4-BE49-F238E27FC236}">
                  <a16:creationId xmlns:a16="http://schemas.microsoft.com/office/drawing/2014/main" id="{00000000-0008-0000-0100-00004A000000}"/>
                </a:ext>
              </a:extLst>
            </xdr:cNvPr>
            <xdr:cNvSpPr>
              <a:spLocks noChangeArrowheads="1"/>
            </xdr:cNvSpPr>
          </xdr:nvSpPr>
          <xdr:spPr bwMode="auto">
            <a:xfrm>
              <a:off x="2864" y="3029"/>
              <a:ext cx="625" cy="392"/>
            </a:xfrm>
            <a:prstGeom prst="rect">
              <a:avLst/>
            </a:prstGeom>
            <a:noFill/>
            <a:ln w="9525" cap="rnd">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grpSp>
        <xdr:nvGrpSpPr>
          <xdr:cNvPr id="17" name="Group 16">
            <a:extLst>
              <a:ext uri="{FF2B5EF4-FFF2-40B4-BE49-F238E27FC236}">
                <a16:creationId xmlns:a16="http://schemas.microsoft.com/office/drawing/2014/main" id="{00000000-0008-0000-0100-000011000000}"/>
              </a:ext>
            </a:extLst>
          </xdr:cNvPr>
          <xdr:cNvGrpSpPr>
            <a:grpSpLocks/>
          </xdr:cNvGrpSpPr>
        </xdr:nvGrpSpPr>
        <xdr:grpSpPr bwMode="auto">
          <a:xfrm>
            <a:off x="5640389" y="4808539"/>
            <a:ext cx="993775" cy="622300"/>
            <a:chOff x="3553" y="3029"/>
            <a:chExt cx="626" cy="392"/>
          </a:xfrm>
          <a:effectLst>
            <a:outerShdw blurRad="127000" dist="63500" dir="2700000" algn="tl" rotWithShape="0">
              <a:prstClr val="black">
                <a:alpha val="40000"/>
              </a:prstClr>
            </a:outerShdw>
          </a:effectLst>
        </xdr:grpSpPr>
        <xdr:sp macro="" textlink="">
          <xdr:nvSpPr>
            <xdr:cNvPr id="71" name="Rectangle 70">
              <a:extLst>
                <a:ext uri="{FF2B5EF4-FFF2-40B4-BE49-F238E27FC236}">
                  <a16:creationId xmlns:a16="http://schemas.microsoft.com/office/drawing/2014/main" id="{00000000-0008-0000-0100-000047000000}"/>
                </a:ext>
              </a:extLst>
            </xdr:cNvPr>
            <xdr:cNvSpPr>
              <a:spLocks noChangeArrowheads="1"/>
            </xdr:cNvSpPr>
          </xdr:nvSpPr>
          <xdr:spPr bwMode="auto">
            <a:xfrm>
              <a:off x="3553" y="3029"/>
              <a:ext cx="626" cy="392"/>
            </a:xfrm>
            <a:prstGeom prst="rect">
              <a:avLst/>
            </a:prstGeom>
            <a:solidFill>
              <a:srgbClr val="C0C0C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72" name="Rectangle 71">
              <a:extLst>
                <a:ext uri="{FF2B5EF4-FFF2-40B4-BE49-F238E27FC236}">
                  <a16:creationId xmlns:a16="http://schemas.microsoft.com/office/drawing/2014/main" id="{00000000-0008-0000-0100-000048000000}"/>
                </a:ext>
              </a:extLst>
            </xdr:cNvPr>
            <xdr:cNvSpPr>
              <a:spLocks noChangeArrowheads="1"/>
            </xdr:cNvSpPr>
          </xdr:nvSpPr>
          <xdr:spPr bwMode="auto">
            <a:xfrm>
              <a:off x="3553" y="3029"/>
              <a:ext cx="626" cy="392"/>
            </a:xfrm>
            <a:prstGeom prst="rect">
              <a:avLst/>
            </a:prstGeom>
            <a:noFill/>
            <a:ln w="9525" cap="rnd">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sp macro="" textlink="">
        <xdr:nvSpPr>
          <xdr:cNvPr id="18" name="Rectangle 17">
            <a:hlinkClick xmlns:r="http://schemas.openxmlformats.org/officeDocument/2006/relationships" r:id="rId7"/>
            <a:extLst>
              <a:ext uri="{FF2B5EF4-FFF2-40B4-BE49-F238E27FC236}">
                <a16:creationId xmlns:a16="http://schemas.microsoft.com/office/drawing/2014/main" id="{00000000-0008-0000-0100-000012000000}"/>
              </a:ext>
            </a:extLst>
          </xdr:cNvPr>
          <xdr:cNvSpPr>
            <a:spLocks noChangeArrowheads="1"/>
          </xdr:cNvSpPr>
        </xdr:nvSpPr>
        <xdr:spPr bwMode="auto">
          <a:xfrm>
            <a:off x="5673588" y="4838923"/>
            <a:ext cx="933450" cy="5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1"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en-US" sz="1200" b="0" i="0" u="none" strike="noStrike" cap="none" normalizeH="0" baseline="0">
                <a:ln>
                  <a:noFill/>
                </a:ln>
                <a:solidFill>
                  <a:srgbClr val="000000"/>
                </a:solidFill>
                <a:effectLst/>
                <a:latin typeface="+mn-lt"/>
              </a:rPr>
              <a:t>Depreciation</a:t>
            </a:r>
            <a:endParaRPr kumimoji="0" lang="en-US" altLang="en-US" sz="1200" b="0" i="0" u="none" strike="noStrike" cap="none" normalizeH="0" baseline="0">
              <a:ln>
                <a:noFill/>
              </a:ln>
              <a:solidFill>
                <a:schemeClr val="tx1"/>
              </a:solidFill>
              <a:effectLst/>
              <a:latin typeface="+mn-lt"/>
            </a:endParaRPr>
          </a:p>
        </xdr:txBody>
      </xdr:sp>
      <xdr:grpSp>
        <xdr:nvGrpSpPr>
          <xdr:cNvPr id="19" name="Group 18">
            <a:extLst>
              <a:ext uri="{FF2B5EF4-FFF2-40B4-BE49-F238E27FC236}">
                <a16:creationId xmlns:a16="http://schemas.microsoft.com/office/drawing/2014/main" id="{00000000-0008-0000-0100-000013000000}"/>
              </a:ext>
            </a:extLst>
          </xdr:cNvPr>
          <xdr:cNvGrpSpPr>
            <a:grpSpLocks/>
          </xdr:cNvGrpSpPr>
        </xdr:nvGrpSpPr>
        <xdr:grpSpPr bwMode="auto">
          <a:xfrm>
            <a:off x="6724651" y="4808539"/>
            <a:ext cx="993775" cy="623888"/>
            <a:chOff x="4236" y="3029"/>
            <a:chExt cx="626" cy="393"/>
          </a:xfrm>
          <a:effectLst>
            <a:outerShdw blurRad="127000" dist="63500" dir="2700000" algn="tl" rotWithShape="0">
              <a:prstClr val="black">
                <a:alpha val="40000"/>
              </a:prstClr>
            </a:outerShdw>
          </a:effectLst>
        </xdr:grpSpPr>
        <xdr:sp macro="" textlink="">
          <xdr:nvSpPr>
            <xdr:cNvPr id="69" name="Rectangle 68">
              <a:extLst>
                <a:ext uri="{FF2B5EF4-FFF2-40B4-BE49-F238E27FC236}">
                  <a16:creationId xmlns:a16="http://schemas.microsoft.com/office/drawing/2014/main" id="{00000000-0008-0000-0100-000045000000}"/>
                </a:ext>
              </a:extLst>
            </xdr:cNvPr>
            <xdr:cNvSpPr>
              <a:spLocks noChangeArrowheads="1"/>
            </xdr:cNvSpPr>
          </xdr:nvSpPr>
          <xdr:spPr bwMode="auto">
            <a:xfrm>
              <a:off x="4236" y="3029"/>
              <a:ext cx="626" cy="392"/>
            </a:xfrm>
            <a:prstGeom prst="rect">
              <a:avLst/>
            </a:prstGeom>
            <a:solidFill>
              <a:srgbClr val="FFCC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GB"/>
            </a:p>
          </xdr:txBody>
        </xdr:sp>
        <xdr:sp macro="" textlink="">
          <xdr:nvSpPr>
            <xdr:cNvPr id="70" name="Rectangle 69">
              <a:extLst>
                <a:ext uri="{FF2B5EF4-FFF2-40B4-BE49-F238E27FC236}">
                  <a16:creationId xmlns:a16="http://schemas.microsoft.com/office/drawing/2014/main" id="{00000000-0008-0000-0100-000046000000}"/>
                </a:ext>
              </a:extLst>
            </xdr:cNvPr>
            <xdr:cNvSpPr>
              <a:spLocks noChangeArrowheads="1"/>
            </xdr:cNvSpPr>
          </xdr:nvSpPr>
          <xdr:spPr bwMode="auto">
            <a:xfrm>
              <a:off x="4236" y="3029"/>
              <a:ext cx="626" cy="393"/>
            </a:xfrm>
            <a:prstGeom prst="rect">
              <a:avLst/>
            </a:prstGeom>
            <a:noFill/>
            <a:ln w="9525" cap="rnd">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GB"/>
            </a:p>
          </xdr:txBody>
        </xdr:sp>
      </xdr:grpSp>
      <xdr:sp macro="" textlink="">
        <xdr:nvSpPr>
          <xdr:cNvPr id="20" name="Rectangle 19">
            <a:hlinkClick xmlns:r="http://schemas.openxmlformats.org/officeDocument/2006/relationships" r:id="rId8"/>
            <a:extLst>
              <a:ext uri="{FF2B5EF4-FFF2-40B4-BE49-F238E27FC236}">
                <a16:creationId xmlns:a16="http://schemas.microsoft.com/office/drawing/2014/main" id="{00000000-0008-0000-0100-000014000000}"/>
              </a:ext>
            </a:extLst>
          </xdr:cNvPr>
          <xdr:cNvSpPr>
            <a:spLocks noChangeArrowheads="1"/>
          </xdr:cNvSpPr>
        </xdr:nvSpPr>
        <xdr:spPr bwMode="auto">
          <a:xfrm>
            <a:off x="6749913" y="4829312"/>
            <a:ext cx="962025" cy="566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en-US" sz="1200" b="0" i="0" u="none" strike="noStrike" cap="none" normalizeH="0" baseline="0">
                <a:ln>
                  <a:noFill/>
                </a:ln>
                <a:solidFill>
                  <a:srgbClr val="000000"/>
                </a:solidFill>
                <a:effectLst/>
                <a:latin typeface="+mn-lt"/>
              </a:rPr>
              <a:t>Taxation</a:t>
            </a:r>
            <a:endParaRPr kumimoji="0" lang="en-US" altLang="en-US" sz="1200" b="0" i="0" u="none" strike="noStrike" cap="none" normalizeH="0" baseline="0">
              <a:ln>
                <a:noFill/>
              </a:ln>
              <a:solidFill>
                <a:schemeClr val="tx1"/>
              </a:solidFill>
              <a:effectLst/>
              <a:latin typeface="+mn-lt"/>
            </a:endParaRPr>
          </a:p>
        </xdr:txBody>
      </xdr:sp>
      <xdr:grpSp>
        <xdr:nvGrpSpPr>
          <xdr:cNvPr id="21" name="Group 20">
            <a:extLst>
              <a:ext uri="{FF2B5EF4-FFF2-40B4-BE49-F238E27FC236}">
                <a16:creationId xmlns:a16="http://schemas.microsoft.com/office/drawing/2014/main" id="{00000000-0008-0000-0100-000015000000}"/>
              </a:ext>
            </a:extLst>
          </xdr:cNvPr>
          <xdr:cNvGrpSpPr>
            <a:grpSpLocks/>
          </xdr:cNvGrpSpPr>
        </xdr:nvGrpSpPr>
        <xdr:grpSpPr bwMode="auto">
          <a:xfrm>
            <a:off x="3405192" y="4808539"/>
            <a:ext cx="993776" cy="622300"/>
            <a:chOff x="2145" y="3029"/>
            <a:chExt cx="626" cy="392"/>
          </a:xfrm>
          <a:effectLst>
            <a:outerShdw blurRad="127000" dist="63500" dir="2700000" algn="tl" rotWithShape="0">
              <a:prstClr val="black">
                <a:alpha val="40000"/>
              </a:prstClr>
            </a:outerShdw>
          </a:effectLst>
        </xdr:grpSpPr>
        <xdr:sp macro="" textlink="">
          <xdr:nvSpPr>
            <xdr:cNvPr id="67" name="Rectangle 66">
              <a:hlinkClick xmlns:r="http://schemas.openxmlformats.org/officeDocument/2006/relationships" r:id="rId9"/>
              <a:extLst>
                <a:ext uri="{FF2B5EF4-FFF2-40B4-BE49-F238E27FC236}">
                  <a16:creationId xmlns:a16="http://schemas.microsoft.com/office/drawing/2014/main" id="{00000000-0008-0000-0100-000043000000}"/>
                </a:ext>
              </a:extLst>
            </xdr:cNvPr>
            <xdr:cNvSpPr>
              <a:spLocks noChangeArrowheads="1"/>
            </xdr:cNvSpPr>
          </xdr:nvSpPr>
          <xdr:spPr bwMode="auto">
            <a:xfrm>
              <a:off x="2145" y="3029"/>
              <a:ext cx="626" cy="392"/>
            </a:xfrm>
            <a:prstGeom prst="rect">
              <a:avLst/>
            </a:prstGeom>
            <a:solidFill>
              <a:srgbClr val="00CC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108000" rIns="91440" bIns="45720" numCol="1" anchor="ctr" anchorCtr="1"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1000"/>
                </a:lnSpc>
              </a:pPr>
              <a:r>
                <a:rPr lang="en-GB" sz="1200"/>
                <a:t>Project Cost &amp; Financing Plan </a:t>
              </a:r>
            </a:p>
          </xdr:txBody>
        </xdr:sp>
        <xdr:sp macro="" textlink="">
          <xdr:nvSpPr>
            <xdr:cNvPr id="68" name="Rectangle 67">
              <a:extLst>
                <a:ext uri="{FF2B5EF4-FFF2-40B4-BE49-F238E27FC236}">
                  <a16:creationId xmlns:a16="http://schemas.microsoft.com/office/drawing/2014/main" id="{00000000-0008-0000-0100-000044000000}"/>
                </a:ext>
              </a:extLst>
            </xdr:cNvPr>
            <xdr:cNvSpPr>
              <a:spLocks noChangeArrowheads="1"/>
            </xdr:cNvSpPr>
          </xdr:nvSpPr>
          <xdr:spPr bwMode="auto">
            <a:xfrm>
              <a:off x="2145" y="3029"/>
              <a:ext cx="626" cy="392"/>
            </a:xfrm>
            <a:prstGeom prst="rect">
              <a:avLst/>
            </a:prstGeom>
            <a:noFill/>
            <a:ln w="9525" cap="rnd">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grpSp>
        <xdr:nvGrpSpPr>
          <xdr:cNvPr id="22" name="Group 21">
            <a:extLst>
              <a:ext uri="{FF2B5EF4-FFF2-40B4-BE49-F238E27FC236}">
                <a16:creationId xmlns:a16="http://schemas.microsoft.com/office/drawing/2014/main" id="{00000000-0008-0000-0100-000016000000}"/>
              </a:ext>
            </a:extLst>
          </xdr:cNvPr>
          <xdr:cNvGrpSpPr>
            <a:grpSpLocks/>
          </xdr:cNvGrpSpPr>
        </xdr:nvGrpSpPr>
        <xdr:grpSpPr bwMode="auto">
          <a:xfrm>
            <a:off x="7875589" y="4810126"/>
            <a:ext cx="993775" cy="622300"/>
            <a:chOff x="4961" y="3030"/>
            <a:chExt cx="626" cy="392"/>
          </a:xfrm>
          <a:effectLst>
            <a:outerShdw blurRad="127000" dist="63500" dir="2700000" algn="tl" rotWithShape="0">
              <a:prstClr val="black">
                <a:alpha val="40000"/>
              </a:prstClr>
            </a:outerShdw>
          </a:effectLst>
        </xdr:grpSpPr>
        <xdr:sp macro="" textlink="">
          <xdr:nvSpPr>
            <xdr:cNvPr id="65" name="Rectangle 64">
              <a:hlinkClick xmlns:r="http://schemas.openxmlformats.org/officeDocument/2006/relationships" r:id="rId10"/>
              <a:extLst>
                <a:ext uri="{FF2B5EF4-FFF2-40B4-BE49-F238E27FC236}">
                  <a16:creationId xmlns:a16="http://schemas.microsoft.com/office/drawing/2014/main" id="{00000000-0008-0000-0100-000041000000}"/>
                </a:ext>
              </a:extLst>
            </xdr:cNvPr>
            <xdr:cNvSpPr>
              <a:spLocks noChangeArrowheads="1"/>
            </xdr:cNvSpPr>
          </xdr:nvSpPr>
          <xdr:spPr bwMode="auto">
            <a:xfrm>
              <a:off x="4961" y="3030"/>
              <a:ext cx="626" cy="392"/>
            </a:xfrm>
            <a:prstGeom prst="rect">
              <a:avLst/>
            </a:prstGeom>
            <a:solidFill>
              <a:srgbClr val="FF33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GB"/>
            </a:p>
          </xdr:txBody>
        </xdr:sp>
        <xdr:sp macro="" textlink="">
          <xdr:nvSpPr>
            <xdr:cNvPr id="66" name="Rectangle 65">
              <a:extLst>
                <a:ext uri="{FF2B5EF4-FFF2-40B4-BE49-F238E27FC236}">
                  <a16:creationId xmlns:a16="http://schemas.microsoft.com/office/drawing/2014/main" id="{00000000-0008-0000-0100-000042000000}"/>
                </a:ext>
              </a:extLst>
            </xdr:cNvPr>
            <xdr:cNvSpPr>
              <a:spLocks noChangeArrowheads="1"/>
            </xdr:cNvSpPr>
          </xdr:nvSpPr>
          <xdr:spPr bwMode="auto">
            <a:xfrm>
              <a:off x="4961" y="3030"/>
              <a:ext cx="626" cy="392"/>
            </a:xfrm>
            <a:prstGeom prst="rect">
              <a:avLst/>
            </a:prstGeom>
            <a:noFill/>
            <a:ln w="9525" cap="rnd">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GB"/>
            </a:p>
          </xdr:txBody>
        </xdr:sp>
      </xdr:grpSp>
      <xdr:sp macro="" textlink="">
        <xdr:nvSpPr>
          <xdr:cNvPr id="23" name="Rectangle 22">
            <a:hlinkClick xmlns:r="http://schemas.openxmlformats.org/officeDocument/2006/relationships" r:id="rId10"/>
            <a:extLst>
              <a:ext uri="{FF2B5EF4-FFF2-40B4-BE49-F238E27FC236}">
                <a16:creationId xmlns:a16="http://schemas.microsoft.com/office/drawing/2014/main" id="{00000000-0008-0000-0100-000017000000}"/>
              </a:ext>
            </a:extLst>
          </xdr:cNvPr>
          <xdr:cNvSpPr>
            <a:spLocks noChangeArrowheads="1"/>
          </xdr:cNvSpPr>
        </xdr:nvSpPr>
        <xdr:spPr bwMode="auto">
          <a:xfrm>
            <a:off x="7892914" y="4838923"/>
            <a:ext cx="971550" cy="557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en-US" sz="1200" b="0" i="0" u="none" strike="noStrike" cap="none" normalizeH="0" baseline="0">
                <a:ln>
                  <a:noFill/>
                </a:ln>
                <a:solidFill>
                  <a:schemeClr val="bg1"/>
                </a:solidFill>
                <a:effectLst/>
                <a:latin typeface="+mn-lt"/>
              </a:rPr>
              <a:t>Assumptions</a:t>
            </a:r>
          </a:p>
        </xdr:txBody>
      </xdr:sp>
      <xdr:sp macro="" textlink="">
        <xdr:nvSpPr>
          <xdr:cNvPr id="24" name="Freeform 234">
            <a:extLst>
              <a:ext uri="{FF2B5EF4-FFF2-40B4-BE49-F238E27FC236}">
                <a16:creationId xmlns:a16="http://schemas.microsoft.com/office/drawing/2014/main" id="{00000000-0008-0000-0100-000018000000}"/>
              </a:ext>
            </a:extLst>
          </xdr:cNvPr>
          <xdr:cNvSpPr>
            <a:spLocks noEditPoints="1"/>
          </xdr:cNvSpPr>
        </xdr:nvSpPr>
        <xdr:spPr bwMode="auto">
          <a:xfrm>
            <a:off x="3906839" y="5429251"/>
            <a:ext cx="2278063" cy="242888"/>
          </a:xfrm>
          <a:custGeom>
            <a:avLst/>
            <a:gdLst>
              <a:gd name="T0" fmla="*/ 67 w 12709"/>
              <a:gd name="T1" fmla="*/ 33 h 1266"/>
              <a:gd name="T2" fmla="*/ 67 w 12709"/>
              <a:gd name="T3" fmla="*/ 1233 h 1266"/>
              <a:gd name="T4" fmla="*/ 34 w 12709"/>
              <a:gd name="T5" fmla="*/ 1200 h 1266"/>
              <a:gd name="T6" fmla="*/ 12509 w 12709"/>
              <a:gd name="T7" fmla="*/ 1200 h 1266"/>
              <a:gd name="T8" fmla="*/ 12475 w 12709"/>
              <a:gd name="T9" fmla="*/ 1233 h 1266"/>
              <a:gd name="T10" fmla="*/ 12475 w 12709"/>
              <a:gd name="T11" fmla="*/ 375 h 1266"/>
              <a:gd name="T12" fmla="*/ 12509 w 12709"/>
              <a:gd name="T13" fmla="*/ 341 h 1266"/>
              <a:gd name="T14" fmla="*/ 12542 w 12709"/>
              <a:gd name="T15" fmla="*/ 375 h 1266"/>
              <a:gd name="T16" fmla="*/ 12542 w 12709"/>
              <a:gd name="T17" fmla="*/ 1233 h 1266"/>
              <a:gd name="T18" fmla="*/ 12509 w 12709"/>
              <a:gd name="T19" fmla="*/ 1266 h 1266"/>
              <a:gd name="T20" fmla="*/ 34 w 12709"/>
              <a:gd name="T21" fmla="*/ 1266 h 1266"/>
              <a:gd name="T22" fmla="*/ 0 w 12709"/>
              <a:gd name="T23" fmla="*/ 1233 h 1266"/>
              <a:gd name="T24" fmla="*/ 0 w 12709"/>
              <a:gd name="T25" fmla="*/ 33 h 1266"/>
              <a:gd name="T26" fmla="*/ 34 w 12709"/>
              <a:gd name="T27" fmla="*/ 0 h 1266"/>
              <a:gd name="T28" fmla="*/ 67 w 12709"/>
              <a:gd name="T29" fmla="*/ 33 h 1266"/>
              <a:gd name="T30" fmla="*/ 12309 w 12709"/>
              <a:gd name="T31" fmla="*/ 441 h 1266"/>
              <a:gd name="T32" fmla="*/ 12509 w 12709"/>
              <a:gd name="T33" fmla="*/ 41 h 1266"/>
              <a:gd name="T34" fmla="*/ 12709 w 12709"/>
              <a:gd name="T35" fmla="*/ 441 h 1266"/>
              <a:gd name="T36" fmla="*/ 12309 w 12709"/>
              <a:gd name="T37" fmla="*/ 441 h 12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2709" h="1266">
                <a:moveTo>
                  <a:pt x="67" y="33"/>
                </a:moveTo>
                <a:lnTo>
                  <a:pt x="67" y="1233"/>
                </a:lnTo>
                <a:lnTo>
                  <a:pt x="34" y="1200"/>
                </a:lnTo>
                <a:lnTo>
                  <a:pt x="12509" y="1200"/>
                </a:lnTo>
                <a:lnTo>
                  <a:pt x="12475" y="1233"/>
                </a:lnTo>
                <a:lnTo>
                  <a:pt x="12475" y="375"/>
                </a:lnTo>
                <a:cubicBezTo>
                  <a:pt x="12475" y="356"/>
                  <a:pt x="12490" y="341"/>
                  <a:pt x="12509" y="341"/>
                </a:cubicBezTo>
                <a:cubicBezTo>
                  <a:pt x="12527" y="341"/>
                  <a:pt x="12542" y="356"/>
                  <a:pt x="12542" y="375"/>
                </a:cubicBezTo>
                <a:lnTo>
                  <a:pt x="12542" y="1233"/>
                </a:lnTo>
                <a:cubicBezTo>
                  <a:pt x="12542" y="1252"/>
                  <a:pt x="12527" y="1266"/>
                  <a:pt x="12509" y="1266"/>
                </a:cubicBezTo>
                <a:lnTo>
                  <a:pt x="34" y="1266"/>
                </a:lnTo>
                <a:cubicBezTo>
                  <a:pt x="15" y="1266"/>
                  <a:pt x="0" y="1252"/>
                  <a:pt x="0" y="1233"/>
                </a:cubicBezTo>
                <a:lnTo>
                  <a:pt x="0" y="33"/>
                </a:lnTo>
                <a:cubicBezTo>
                  <a:pt x="0" y="15"/>
                  <a:pt x="15" y="0"/>
                  <a:pt x="34" y="0"/>
                </a:cubicBezTo>
                <a:cubicBezTo>
                  <a:pt x="52" y="0"/>
                  <a:pt x="67" y="15"/>
                  <a:pt x="67" y="33"/>
                </a:cubicBezTo>
                <a:close/>
                <a:moveTo>
                  <a:pt x="12309" y="441"/>
                </a:moveTo>
                <a:lnTo>
                  <a:pt x="12509" y="41"/>
                </a:lnTo>
                <a:lnTo>
                  <a:pt x="12709" y="441"/>
                </a:lnTo>
                <a:lnTo>
                  <a:pt x="12309" y="441"/>
                </a:lnTo>
                <a:close/>
              </a:path>
            </a:pathLst>
          </a:custGeom>
          <a:solidFill>
            <a:srgbClr val="00CCFF"/>
          </a:solidFill>
          <a:ln w="1588" cap="flat">
            <a:solidFill>
              <a:srgbClr val="00CCFF"/>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5" name="Freeform 235">
            <a:extLst>
              <a:ext uri="{FF2B5EF4-FFF2-40B4-BE49-F238E27FC236}">
                <a16:creationId xmlns:a16="http://schemas.microsoft.com/office/drawing/2014/main" id="{00000000-0008-0000-0100-000019000000}"/>
              </a:ext>
            </a:extLst>
          </xdr:cNvPr>
          <xdr:cNvSpPr>
            <a:spLocks noEditPoints="1"/>
          </xdr:cNvSpPr>
        </xdr:nvSpPr>
        <xdr:spPr bwMode="auto">
          <a:xfrm>
            <a:off x="7605714" y="3649664"/>
            <a:ext cx="773113" cy="1166813"/>
          </a:xfrm>
          <a:custGeom>
            <a:avLst/>
            <a:gdLst>
              <a:gd name="T0" fmla="*/ 2125 w 2159"/>
              <a:gd name="T1" fmla="*/ 3042 h 3058"/>
              <a:gd name="T2" fmla="*/ 2125 w 2159"/>
              <a:gd name="T3" fmla="*/ 100 h 3058"/>
              <a:gd name="T4" fmla="*/ 2142 w 2159"/>
              <a:gd name="T5" fmla="*/ 117 h 3058"/>
              <a:gd name="T6" fmla="*/ 167 w 2159"/>
              <a:gd name="T7" fmla="*/ 117 h 3058"/>
              <a:gd name="T8" fmla="*/ 150 w 2159"/>
              <a:gd name="T9" fmla="*/ 100 h 3058"/>
              <a:gd name="T10" fmla="*/ 167 w 2159"/>
              <a:gd name="T11" fmla="*/ 83 h 3058"/>
              <a:gd name="T12" fmla="*/ 2142 w 2159"/>
              <a:gd name="T13" fmla="*/ 83 h 3058"/>
              <a:gd name="T14" fmla="*/ 2159 w 2159"/>
              <a:gd name="T15" fmla="*/ 100 h 3058"/>
              <a:gd name="T16" fmla="*/ 2159 w 2159"/>
              <a:gd name="T17" fmla="*/ 3042 h 3058"/>
              <a:gd name="T18" fmla="*/ 2142 w 2159"/>
              <a:gd name="T19" fmla="*/ 3058 h 3058"/>
              <a:gd name="T20" fmla="*/ 2125 w 2159"/>
              <a:gd name="T21" fmla="*/ 3042 h 3058"/>
              <a:gd name="T22" fmla="*/ 200 w 2159"/>
              <a:gd name="T23" fmla="*/ 200 h 3058"/>
              <a:gd name="T24" fmla="*/ 0 w 2159"/>
              <a:gd name="T25" fmla="*/ 100 h 3058"/>
              <a:gd name="T26" fmla="*/ 200 w 2159"/>
              <a:gd name="T27" fmla="*/ 0 h 3058"/>
              <a:gd name="T28" fmla="*/ 200 w 2159"/>
              <a:gd name="T29" fmla="*/ 200 h 30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2159" h="3058">
                <a:moveTo>
                  <a:pt x="2125" y="3042"/>
                </a:moveTo>
                <a:lnTo>
                  <a:pt x="2125" y="100"/>
                </a:lnTo>
                <a:lnTo>
                  <a:pt x="2142" y="117"/>
                </a:lnTo>
                <a:lnTo>
                  <a:pt x="167" y="117"/>
                </a:lnTo>
                <a:cubicBezTo>
                  <a:pt x="158" y="117"/>
                  <a:pt x="150" y="109"/>
                  <a:pt x="150" y="100"/>
                </a:cubicBezTo>
                <a:cubicBezTo>
                  <a:pt x="150" y="91"/>
                  <a:pt x="158" y="83"/>
                  <a:pt x="167" y="83"/>
                </a:cubicBezTo>
                <a:lnTo>
                  <a:pt x="2142" y="83"/>
                </a:lnTo>
                <a:cubicBezTo>
                  <a:pt x="2151" y="83"/>
                  <a:pt x="2159" y="91"/>
                  <a:pt x="2159" y="100"/>
                </a:cubicBezTo>
                <a:lnTo>
                  <a:pt x="2159" y="3042"/>
                </a:lnTo>
                <a:cubicBezTo>
                  <a:pt x="2159" y="3051"/>
                  <a:pt x="2151" y="3058"/>
                  <a:pt x="2142" y="3058"/>
                </a:cubicBezTo>
                <a:cubicBezTo>
                  <a:pt x="2133" y="3058"/>
                  <a:pt x="2125" y="3051"/>
                  <a:pt x="2125" y="3042"/>
                </a:cubicBezTo>
                <a:close/>
                <a:moveTo>
                  <a:pt x="200" y="200"/>
                </a:moveTo>
                <a:lnTo>
                  <a:pt x="0" y="100"/>
                </a:lnTo>
                <a:lnTo>
                  <a:pt x="200" y="0"/>
                </a:lnTo>
                <a:lnTo>
                  <a:pt x="200" y="200"/>
                </a:lnTo>
                <a:close/>
              </a:path>
            </a:pathLst>
          </a:custGeom>
          <a:solidFill>
            <a:srgbClr val="FF0000"/>
          </a:solidFill>
          <a:ln w="1588" cap="flat">
            <a:solidFill>
              <a:srgbClr val="FF0000"/>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6" name="Freeform 236">
            <a:extLst>
              <a:ext uri="{FF2B5EF4-FFF2-40B4-BE49-F238E27FC236}">
                <a16:creationId xmlns:a16="http://schemas.microsoft.com/office/drawing/2014/main" id="{00000000-0008-0000-0100-00001A000000}"/>
              </a:ext>
            </a:extLst>
          </xdr:cNvPr>
          <xdr:cNvSpPr>
            <a:spLocks noEditPoints="1"/>
          </xdr:cNvSpPr>
        </xdr:nvSpPr>
        <xdr:spPr bwMode="auto">
          <a:xfrm>
            <a:off x="7216776" y="4010026"/>
            <a:ext cx="608013" cy="798513"/>
          </a:xfrm>
          <a:custGeom>
            <a:avLst/>
            <a:gdLst>
              <a:gd name="T0" fmla="*/ 0 w 383"/>
              <a:gd name="T1" fmla="*/ 503 h 503"/>
              <a:gd name="T2" fmla="*/ 0 w 383"/>
              <a:gd name="T3" fmla="*/ 316 h 503"/>
              <a:gd name="T4" fmla="*/ 380 w 383"/>
              <a:gd name="T5" fmla="*/ 316 h 503"/>
              <a:gd name="T6" fmla="*/ 376 w 383"/>
              <a:gd name="T7" fmla="*/ 320 h 503"/>
              <a:gd name="T8" fmla="*/ 376 w 383"/>
              <a:gd name="T9" fmla="*/ 24 h 503"/>
              <a:gd name="T10" fmla="*/ 380 w 383"/>
              <a:gd name="T11" fmla="*/ 28 h 503"/>
              <a:gd name="T12" fmla="*/ 283 w 383"/>
              <a:gd name="T13" fmla="*/ 28 h 503"/>
              <a:gd name="T14" fmla="*/ 283 w 383"/>
              <a:gd name="T15" fmla="*/ 20 h 503"/>
              <a:gd name="T16" fmla="*/ 383 w 383"/>
              <a:gd name="T17" fmla="*/ 20 h 503"/>
              <a:gd name="T18" fmla="*/ 383 w 383"/>
              <a:gd name="T19" fmla="*/ 324 h 503"/>
              <a:gd name="T20" fmla="*/ 3 w 383"/>
              <a:gd name="T21" fmla="*/ 324 h 503"/>
              <a:gd name="T22" fmla="*/ 7 w 383"/>
              <a:gd name="T23" fmla="*/ 320 h 503"/>
              <a:gd name="T24" fmla="*/ 7 w 383"/>
              <a:gd name="T25" fmla="*/ 503 h 503"/>
              <a:gd name="T26" fmla="*/ 0 w 383"/>
              <a:gd name="T27" fmla="*/ 503 h 503"/>
              <a:gd name="T28" fmla="*/ 290 w 383"/>
              <a:gd name="T29" fmla="*/ 48 h 503"/>
              <a:gd name="T30" fmla="*/ 245 w 383"/>
              <a:gd name="T31" fmla="*/ 24 h 503"/>
              <a:gd name="T32" fmla="*/ 290 w 383"/>
              <a:gd name="T33" fmla="*/ 0 h 503"/>
              <a:gd name="T34" fmla="*/ 290 w 383"/>
              <a:gd name="T35" fmla="*/ 48 h 5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383" h="503">
                <a:moveTo>
                  <a:pt x="0" y="503"/>
                </a:moveTo>
                <a:lnTo>
                  <a:pt x="0" y="316"/>
                </a:lnTo>
                <a:lnTo>
                  <a:pt x="380" y="316"/>
                </a:lnTo>
                <a:lnTo>
                  <a:pt x="376" y="320"/>
                </a:lnTo>
                <a:lnTo>
                  <a:pt x="376" y="24"/>
                </a:lnTo>
                <a:lnTo>
                  <a:pt x="380" y="28"/>
                </a:lnTo>
                <a:lnTo>
                  <a:pt x="283" y="28"/>
                </a:lnTo>
                <a:lnTo>
                  <a:pt x="283" y="20"/>
                </a:lnTo>
                <a:lnTo>
                  <a:pt x="383" y="20"/>
                </a:lnTo>
                <a:lnTo>
                  <a:pt x="383" y="324"/>
                </a:lnTo>
                <a:lnTo>
                  <a:pt x="3" y="324"/>
                </a:lnTo>
                <a:lnTo>
                  <a:pt x="7" y="320"/>
                </a:lnTo>
                <a:lnTo>
                  <a:pt x="7" y="503"/>
                </a:lnTo>
                <a:lnTo>
                  <a:pt x="0" y="503"/>
                </a:lnTo>
                <a:close/>
                <a:moveTo>
                  <a:pt x="290" y="48"/>
                </a:moveTo>
                <a:lnTo>
                  <a:pt x="245" y="24"/>
                </a:lnTo>
                <a:lnTo>
                  <a:pt x="290" y="0"/>
                </a:lnTo>
                <a:lnTo>
                  <a:pt x="290" y="48"/>
                </a:lnTo>
                <a:close/>
              </a:path>
            </a:pathLst>
          </a:custGeom>
          <a:solidFill>
            <a:srgbClr val="FFCC00"/>
          </a:solidFill>
          <a:ln w="1588" cap="flat">
            <a:solidFill>
              <a:srgbClr val="FFCC00"/>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7" name="Freeform 237">
            <a:extLst>
              <a:ext uri="{FF2B5EF4-FFF2-40B4-BE49-F238E27FC236}">
                <a16:creationId xmlns:a16="http://schemas.microsoft.com/office/drawing/2014/main" id="{00000000-0008-0000-0100-00001B000000}"/>
              </a:ext>
            </a:extLst>
          </xdr:cNvPr>
          <xdr:cNvSpPr>
            <a:spLocks noEditPoints="1"/>
          </xdr:cNvSpPr>
        </xdr:nvSpPr>
        <xdr:spPr bwMode="auto">
          <a:xfrm>
            <a:off x="5037139" y="4081464"/>
            <a:ext cx="671513" cy="727075"/>
          </a:xfrm>
          <a:custGeom>
            <a:avLst/>
            <a:gdLst>
              <a:gd name="T0" fmla="*/ 0 w 423"/>
              <a:gd name="T1" fmla="*/ 458 h 458"/>
              <a:gd name="T2" fmla="*/ 0 w 423"/>
              <a:gd name="T3" fmla="*/ 20 h 458"/>
              <a:gd name="T4" fmla="*/ 385 w 423"/>
              <a:gd name="T5" fmla="*/ 20 h 458"/>
              <a:gd name="T6" fmla="*/ 385 w 423"/>
              <a:gd name="T7" fmla="*/ 28 h 458"/>
              <a:gd name="T8" fmla="*/ 4 w 423"/>
              <a:gd name="T9" fmla="*/ 28 h 458"/>
              <a:gd name="T10" fmla="*/ 8 w 423"/>
              <a:gd name="T11" fmla="*/ 24 h 458"/>
              <a:gd name="T12" fmla="*/ 8 w 423"/>
              <a:gd name="T13" fmla="*/ 458 h 458"/>
              <a:gd name="T14" fmla="*/ 0 w 423"/>
              <a:gd name="T15" fmla="*/ 458 h 458"/>
              <a:gd name="T16" fmla="*/ 377 w 423"/>
              <a:gd name="T17" fmla="*/ 0 h 458"/>
              <a:gd name="T18" fmla="*/ 423 w 423"/>
              <a:gd name="T19" fmla="*/ 24 h 458"/>
              <a:gd name="T20" fmla="*/ 377 w 423"/>
              <a:gd name="T21" fmla="*/ 48 h 458"/>
              <a:gd name="T22" fmla="*/ 377 w 423"/>
              <a:gd name="T23" fmla="*/ 0 h 4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423" h="458">
                <a:moveTo>
                  <a:pt x="0" y="458"/>
                </a:moveTo>
                <a:lnTo>
                  <a:pt x="0" y="20"/>
                </a:lnTo>
                <a:lnTo>
                  <a:pt x="385" y="20"/>
                </a:lnTo>
                <a:lnTo>
                  <a:pt x="385" y="28"/>
                </a:lnTo>
                <a:lnTo>
                  <a:pt x="4" y="28"/>
                </a:lnTo>
                <a:lnTo>
                  <a:pt x="8" y="24"/>
                </a:lnTo>
                <a:lnTo>
                  <a:pt x="8" y="458"/>
                </a:lnTo>
                <a:lnTo>
                  <a:pt x="0" y="458"/>
                </a:lnTo>
                <a:close/>
                <a:moveTo>
                  <a:pt x="377" y="0"/>
                </a:moveTo>
                <a:lnTo>
                  <a:pt x="423" y="24"/>
                </a:lnTo>
                <a:lnTo>
                  <a:pt x="377" y="48"/>
                </a:lnTo>
                <a:lnTo>
                  <a:pt x="377" y="0"/>
                </a:lnTo>
                <a:close/>
              </a:path>
            </a:pathLst>
          </a:custGeom>
          <a:solidFill>
            <a:srgbClr val="339966"/>
          </a:solidFill>
          <a:ln w="1588" cap="flat">
            <a:solidFill>
              <a:srgbClr val="339966"/>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8" name="Freeform 238">
            <a:extLst>
              <a:ext uri="{FF2B5EF4-FFF2-40B4-BE49-F238E27FC236}">
                <a16:creationId xmlns:a16="http://schemas.microsoft.com/office/drawing/2014/main" id="{00000000-0008-0000-0100-00001C000000}"/>
              </a:ext>
            </a:extLst>
          </xdr:cNvPr>
          <xdr:cNvSpPr>
            <a:spLocks noEditPoints="1"/>
          </xdr:cNvSpPr>
        </xdr:nvSpPr>
        <xdr:spPr bwMode="auto">
          <a:xfrm>
            <a:off x="4557714" y="3073401"/>
            <a:ext cx="2562225" cy="1735138"/>
          </a:xfrm>
          <a:custGeom>
            <a:avLst/>
            <a:gdLst>
              <a:gd name="T0" fmla="*/ 341 w 1614"/>
              <a:gd name="T1" fmla="*/ 8 h 1093"/>
              <a:gd name="T2" fmla="*/ 4 w 1614"/>
              <a:gd name="T3" fmla="*/ 8 h 1093"/>
              <a:gd name="T4" fmla="*/ 8 w 1614"/>
              <a:gd name="T5" fmla="*/ 4 h 1093"/>
              <a:gd name="T6" fmla="*/ 8 w 1614"/>
              <a:gd name="T7" fmla="*/ 893 h 1093"/>
              <a:gd name="T8" fmla="*/ 4 w 1614"/>
              <a:gd name="T9" fmla="*/ 889 h 1093"/>
              <a:gd name="T10" fmla="*/ 1596 w 1614"/>
              <a:gd name="T11" fmla="*/ 889 h 1093"/>
              <a:gd name="T12" fmla="*/ 1596 w 1614"/>
              <a:gd name="T13" fmla="*/ 1053 h 1093"/>
              <a:gd name="T14" fmla="*/ 1588 w 1614"/>
              <a:gd name="T15" fmla="*/ 1053 h 1093"/>
              <a:gd name="T16" fmla="*/ 1588 w 1614"/>
              <a:gd name="T17" fmla="*/ 893 h 1093"/>
              <a:gd name="T18" fmla="*/ 1592 w 1614"/>
              <a:gd name="T19" fmla="*/ 897 h 1093"/>
              <a:gd name="T20" fmla="*/ 0 w 1614"/>
              <a:gd name="T21" fmla="*/ 897 h 1093"/>
              <a:gd name="T22" fmla="*/ 0 w 1614"/>
              <a:gd name="T23" fmla="*/ 0 h 1093"/>
              <a:gd name="T24" fmla="*/ 341 w 1614"/>
              <a:gd name="T25" fmla="*/ 0 h 1093"/>
              <a:gd name="T26" fmla="*/ 341 w 1614"/>
              <a:gd name="T27" fmla="*/ 8 h 1093"/>
              <a:gd name="T28" fmla="*/ 1614 w 1614"/>
              <a:gd name="T29" fmla="*/ 1045 h 1093"/>
              <a:gd name="T30" fmla="*/ 1592 w 1614"/>
              <a:gd name="T31" fmla="*/ 1093 h 1093"/>
              <a:gd name="T32" fmla="*/ 1569 w 1614"/>
              <a:gd name="T33" fmla="*/ 1045 h 1093"/>
              <a:gd name="T34" fmla="*/ 1614 w 1614"/>
              <a:gd name="T35" fmla="*/ 1045 h 109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1614" h="1093">
                <a:moveTo>
                  <a:pt x="341" y="8"/>
                </a:moveTo>
                <a:lnTo>
                  <a:pt x="4" y="8"/>
                </a:lnTo>
                <a:lnTo>
                  <a:pt x="8" y="4"/>
                </a:lnTo>
                <a:lnTo>
                  <a:pt x="8" y="893"/>
                </a:lnTo>
                <a:lnTo>
                  <a:pt x="4" y="889"/>
                </a:lnTo>
                <a:lnTo>
                  <a:pt x="1596" y="889"/>
                </a:lnTo>
                <a:lnTo>
                  <a:pt x="1596" y="1053"/>
                </a:lnTo>
                <a:lnTo>
                  <a:pt x="1588" y="1053"/>
                </a:lnTo>
                <a:lnTo>
                  <a:pt x="1588" y="893"/>
                </a:lnTo>
                <a:lnTo>
                  <a:pt x="1592" y="897"/>
                </a:lnTo>
                <a:lnTo>
                  <a:pt x="0" y="897"/>
                </a:lnTo>
                <a:lnTo>
                  <a:pt x="0" y="0"/>
                </a:lnTo>
                <a:lnTo>
                  <a:pt x="341" y="0"/>
                </a:lnTo>
                <a:lnTo>
                  <a:pt x="341" y="8"/>
                </a:lnTo>
                <a:close/>
                <a:moveTo>
                  <a:pt x="1614" y="1045"/>
                </a:moveTo>
                <a:lnTo>
                  <a:pt x="1592" y="1093"/>
                </a:lnTo>
                <a:lnTo>
                  <a:pt x="1569" y="1045"/>
                </a:lnTo>
                <a:lnTo>
                  <a:pt x="1614" y="1045"/>
                </a:lnTo>
                <a:close/>
              </a:path>
            </a:pathLst>
          </a:custGeom>
          <a:solidFill>
            <a:srgbClr val="99CC00"/>
          </a:solidFill>
          <a:ln w="1588" cap="flat">
            <a:solidFill>
              <a:srgbClr val="99CC00"/>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29" name="Freeform 239">
            <a:extLst>
              <a:ext uri="{FF2B5EF4-FFF2-40B4-BE49-F238E27FC236}">
                <a16:creationId xmlns:a16="http://schemas.microsoft.com/office/drawing/2014/main" id="{00000000-0008-0000-0100-00001D000000}"/>
              </a:ext>
            </a:extLst>
          </xdr:cNvPr>
          <xdr:cNvSpPr>
            <a:spLocks noEditPoints="1"/>
          </xdr:cNvSpPr>
        </xdr:nvSpPr>
        <xdr:spPr bwMode="auto">
          <a:xfrm>
            <a:off x="3722689" y="2554289"/>
            <a:ext cx="2422525" cy="2259013"/>
          </a:xfrm>
          <a:custGeom>
            <a:avLst/>
            <a:gdLst>
              <a:gd name="T0" fmla="*/ 13458 w 13525"/>
              <a:gd name="T1" fmla="*/ 11808 h 11841"/>
              <a:gd name="T2" fmla="*/ 13458 w 13525"/>
              <a:gd name="T3" fmla="*/ 11025 h 11841"/>
              <a:gd name="T4" fmla="*/ 13492 w 13525"/>
              <a:gd name="T5" fmla="*/ 11058 h 11841"/>
              <a:gd name="T6" fmla="*/ 34 w 13525"/>
              <a:gd name="T7" fmla="*/ 11058 h 11841"/>
              <a:gd name="T8" fmla="*/ 0 w 13525"/>
              <a:gd name="T9" fmla="*/ 11025 h 11841"/>
              <a:gd name="T10" fmla="*/ 0 w 13525"/>
              <a:gd name="T11" fmla="*/ 200 h 11841"/>
              <a:gd name="T12" fmla="*/ 34 w 13525"/>
              <a:gd name="T13" fmla="*/ 166 h 11841"/>
              <a:gd name="T14" fmla="*/ 6067 w 13525"/>
              <a:gd name="T15" fmla="*/ 166 h 11841"/>
              <a:gd name="T16" fmla="*/ 6100 w 13525"/>
              <a:gd name="T17" fmla="*/ 200 h 11841"/>
              <a:gd name="T18" fmla="*/ 6067 w 13525"/>
              <a:gd name="T19" fmla="*/ 233 h 11841"/>
              <a:gd name="T20" fmla="*/ 34 w 13525"/>
              <a:gd name="T21" fmla="*/ 233 h 11841"/>
              <a:gd name="T22" fmla="*/ 67 w 13525"/>
              <a:gd name="T23" fmla="*/ 200 h 11841"/>
              <a:gd name="T24" fmla="*/ 67 w 13525"/>
              <a:gd name="T25" fmla="*/ 11025 h 11841"/>
              <a:gd name="T26" fmla="*/ 34 w 13525"/>
              <a:gd name="T27" fmla="*/ 10992 h 11841"/>
              <a:gd name="T28" fmla="*/ 13492 w 13525"/>
              <a:gd name="T29" fmla="*/ 10992 h 11841"/>
              <a:gd name="T30" fmla="*/ 13525 w 13525"/>
              <a:gd name="T31" fmla="*/ 11025 h 11841"/>
              <a:gd name="T32" fmla="*/ 13525 w 13525"/>
              <a:gd name="T33" fmla="*/ 11808 h 11841"/>
              <a:gd name="T34" fmla="*/ 13492 w 13525"/>
              <a:gd name="T35" fmla="*/ 11841 h 11841"/>
              <a:gd name="T36" fmla="*/ 13458 w 13525"/>
              <a:gd name="T37" fmla="*/ 11808 h 11841"/>
              <a:gd name="T38" fmla="*/ 6000 w 13525"/>
              <a:gd name="T39" fmla="*/ 0 h 11841"/>
              <a:gd name="T40" fmla="*/ 6400 w 13525"/>
              <a:gd name="T41" fmla="*/ 200 h 11841"/>
              <a:gd name="T42" fmla="*/ 6000 w 13525"/>
              <a:gd name="T43" fmla="*/ 400 h 11841"/>
              <a:gd name="T44" fmla="*/ 6000 w 13525"/>
              <a:gd name="T45" fmla="*/ 0 h 1184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3525" h="11841">
                <a:moveTo>
                  <a:pt x="13458" y="11808"/>
                </a:moveTo>
                <a:lnTo>
                  <a:pt x="13458" y="11025"/>
                </a:lnTo>
                <a:lnTo>
                  <a:pt x="13492" y="11058"/>
                </a:lnTo>
                <a:lnTo>
                  <a:pt x="34" y="11058"/>
                </a:lnTo>
                <a:cubicBezTo>
                  <a:pt x="15" y="11058"/>
                  <a:pt x="0" y="11044"/>
                  <a:pt x="0" y="11025"/>
                </a:cubicBezTo>
                <a:lnTo>
                  <a:pt x="0" y="200"/>
                </a:lnTo>
                <a:cubicBezTo>
                  <a:pt x="0" y="181"/>
                  <a:pt x="15" y="166"/>
                  <a:pt x="34" y="166"/>
                </a:cubicBezTo>
                <a:lnTo>
                  <a:pt x="6067" y="166"/>
                </a:lnTo>
                <a:cubicBezTo>
                  <a:pt x="6085" y="166"/>
                  <a:pt x="6100" y="181"/>
                  <a:pt x="6100" y="200"/>
                </a:cubicBezTo>
                <a:cubicBezTo>
                  <a:pt x="6100" y="218"/>
                  <a:pt x="6085" y="233"/>
                  <a:pt x="6067" y="233"/>
                </a:cubicBezTo>
                <a:lnTo>
                  <a:pt x="34" y="233"/>
                </a:lnTo>
                <a:lnTo>
                  <a:pt x="67" y="200"/>
                </a:lnTo>
                <a:lnTo>
                  <a:pt x="67" y="11025"/>
                </a:lnTo>
                <a:lnTo>
                  <a:pt x="34" y="10992"/>
                </a:lnTo>
                <a:lnTo>
                  <a:pt x="13492" y="10992"/>
                </a:lnTo>
                <a:cubicBezTo>
                  <a:pt x="13510" y="10992"/>
                  <a:pt x="13525" y="11007"/>
                  <a:pt x="13525" y="11025"/>
                </a:cubicBezTo>
                <a:lnTo>
                  <a:pt x="13525" y="11808"/>
                </a:lnTo>
                <a:cubicBezTo>
                  <a:pt x="13525" y="11827"/>
                  <a:pt x="13510" y="11841"/>
                  <a:pt x="13492" y="11841"/>
                </a:cubicBezTo>
                <a:cubicBezTo>
                  <a:pt x="13473" y="11841"/>
                  <a:pt x="13458" y="11827"/>
                  <a:pt x="13458" y="11808"/>
                </a:cubicBezTo>
                <a:close/>
                <a:moveTo>
                  <a:pt x="6000" y="0"/>
                </a:moveTo>
                <a:lnTo>
                  <a:pt x="6400" y="200"/>
                </a:lnTo>
                <a:lnTo>
                  <a:pt x="6000" y="400"/>
                </a:lnTo>
                <a:lnTo>
                  <a:pt x="6000" y="0"/>
                </a:lnTo>
                <a:close/>
              </a:path>
            </a:pathLst>
          </a:custGeom>
          <a:solidFill>
            <a:srgbClr val="808080"/>
          </a:solidFill>
          <a:ln w="1588" cap="flat">
            <a:solidFill>
              <a:srgbClr val="808080"/>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0" name="Freeform 240">
            <a:extLst>
              <a:ext uri="{FF2B5EF4-FFF2-40B4-BE49-F238E27FC236}">
                <a16:creationId xmlns:a16="http://schemas.microsoft.com/office/drawing/2014/main" id="{00000000-0008-0000-0100-00001E000000}"/>
              </a:ext>
            </a:extLst>
          </xdr:cNvPr>
          <xdr:cNvSpPr>
            <a:spLocks noEditPoints="1"/>
          </xdr:cNvSpPr>
        </xdr:nvSpPr>
        <xdr:spPr bwMode="auto">
          <a:xfrm>
            <a:off x="6219826" y="5424489"/>
            <a:ext cx="1125538" cy="242888"/>
          </a:xfrm>
          <a:custGeom>
            <a:avLst/>
            <a:gdLst>
              <a:gd name="T0" fmla="*/ 66 w 6283"/>
              <a:gd name="T1" fmla="*/ 33 h 1266"/>
              <a:gd name="T2" fmla="*/ 66 w 6283"/>
              <a:gd name="T3" fmla="*/ 1233 h 1266"/>
              <a:gd name="T4" fmla="*/ 33 w 6283"/>
              <a:gd name="T5" fmla="*/ 1200 h 1266"/>
              <a:gd name="T6" fmla="*/ 6083 w 6283"/>
              <a:gd name="T7" fmla="*/ 1200 h 1266"/>
              <a:gd name="T8" fmla="*/ 6050 w 6283"/>
              <a:gd name="T9" fmla="*/ 1233 h 1266"/>
              <a:gd name="T10" fmla="*/ 6050 w 6283"/>
              <a:gd name="T11" fmla="*/ 375 h 1266"/>
              <a:gd name="T12" fmla="*/ 6083 w 6283"/>
              <a:gd name="T13" fmla="*/ 341 h 1266"/>
              <a:gd name="T14" fmla="*/ 6116 w 6283"/>
              <a:gd name="T15" fmla="*/ 375 h 1266"/>
              <a:gd name="T16" fmla="*/ 6116 w 6283"/>
              <a:gd name="T17" fmla="*/ 1233 h 1266"/>
              <a:gd name="T18" fmla="*/ 6083 w 6283"/>
              <a:gd name="T19" fmla="*/ 1266 h 1266"/>
              <a:gd name="T20" fmla="*/ 33 w 6283"/>
              <a:gd name="T21" fmla="*/ 1266 h 1266"/>
              <a:gd name="T22" fmla="*/ 0 w 6283"/>
              <a:gd name="T23" fmla="*/ 1233 h 1266"/>
              <a:gd name="T24" fmla="*/ 0 w 6283"/>
              <a:gd name="T25" fmla="*/ 33 h 1266"/>
              <a:gd name="T26" fmla="*/ 33 w 6283"/>
              <a:gd name="T27" fmla="*/ 0 h 1266"/>
              <a:gd name="T28" fmla="*/ 66 w 6283"/>
              <a:gd name="T29" fmla="*/ 33 h 1266"/>
              <a:gd name="T30" fmla="*/ 5883 w 6283"/>
              <a:gd name="T31" fmla="*/ 441 h 1266"/>
              <a:gd name="T32" fmla="*/ 6083 w 6283"/>
              <a:gd name="T33" fmla="*/ 41 h 1266"/>
              <a:gd name="T34" fmla="*/ 6283 w 6283"/>
              <a:gd name="T35" fmla="*/ 441 h 1266"/>
              <a:gd name="T36" fmla="*/ 5883 w 6283"/>
              <a:gd name="T37" fmla="*/ 441 h 12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6283" h="1266">
                <a:moveTo>
                  <a:pt x="66" y="33"/>
                </a:moveTo>
                <a:lnTo>
                  <a:pt x="66" y="1233"/>
                </a:lnTo>
                <a:lnTo>
                  <a:pt x="33" y="1200"/>
                </a:lnTo>
                <a:lnTo>
                  <a:pt x="6083" y="1200"/>
                </a:lnTo>
                <a:lnTo>
                  <a:pt x="6050" y="1233"/>
                </a:lnTo>
                <a:lnTo>
                  <a:pt x="6050" y="375"/>
                </a:lnTo>
                <a:cubicBezTo>
                  <a:pt x="6050" y="356"/>
                  <a:pt x="6065" y="341"/>
                  <a:pt x="6083" y="341"/>
                </a:cubicBezTo>
                <a:cubicBezTo>
                  <a:pt x="6102" y="341"/>
                  <a:pt x="6116" y="356"/>
                  <a:pt x="6116" y="375"/>
                </a:cubicBezTo>
                <a:lnTo>
                  <a:pt x="6116" y="1233"/>
                </a:lnTo>
                <a:cubicBezTo>
                  <a:pt x="6116" y="1252"/>
                  <a:pt x="6102" y="1266"/>
                  <a:pt x="6083" y="1266"/>
                </a:cubicBezTo>
                <a:lnTo>
                  <a:pt x="33" y="1266"/>
                </a:lnTo>
                <a:cubicBezTo>
                  <a:pt x="15" y="1266"/>
                  <a:pt x="0" y="1252"/>
                  <a:pt x="0" y="1233"/>
                </a:cubicBezTo>
                <a:lnTo>
                  <a:pt x="0" y="33"/>
                </a:lnTo>
                <a:cubicBezTo>
                  <a:pt x="0" y="15"/>
                  <a:pt x="15" y="0"/>
                  <a:pt x="33" y="0"/>
                </a:cubicBezTo>
                <a:cubicBezTo>
                  <a:pt x="52" y="0"/>
                  <a:pt x="66" y="15"/>
                  <a:pt x="66" y="33"/>
                </a:cubicBezTo>
                <a:close/>
                <a:moveTo>
                  <a:pt x="5883" y="441"/>
                </a:moveTo>
                <a:lnTo>
                  <a:pt x="6083" y="41"/>
                </a:lnTo>
                <a:lnTo>
                  <a:pt x="6283" y="441"/>
                </a:lnTo>
                <a:lnTo>
                  <a:pt x="5883" y="441"/>
                </a:lnTo>
                <a:close/>
              </a:path>
            </a:pathLst>
          </a:custGeom>
          <a:solidFill>
            <a:srgbClr val="808080"/>
          </a:solidFill>
          <a:ln w="1588" cap="flat">
            <a:solidFill>
              <a:srgbClr val="808080"/>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31" name="Rectangle 30">
            <a:extLst>
              <a:ext uri="{FF2B5EF4-FFF2-40B4-BE49-F238E27FC236}">
                <a16:creationId xmlns:a16="http://schemas.microsoft.com/office/drawing/2014/main" id="{00000000-0008-0000-0100-00001F000000}"/>
              </a:ext>
            </a:extLst>
          </xdr:cNvPr>
          <xdr:cNvSpPr>
            <a:spLocks noChangeArrowheads="1"/>
          </xdr:cNvSpPr>
        </xdr:nvSpPr>
        <xdr:spPr bwMode="auto">
          <a:xfrm rot="16200000">
            <a:off x="1503860" y="2570586"/>
            <a:ext cx="2008513" cy="279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en-US" sz="1800" b="0" i="0" u="none" strike="noStrike" cap="none" normalizeH="0" baseline="0">
                <a:ln>
                  <a:noFill/>
                </a:ln>
                <a:solidFill>
                  <a:srgbClr val="000000"/>
                </a:solidFill>
                <a:effectLst/>
                <a:latin typeface="+mn-lt"/>
              </a:rPr>
              <a:t>Market Analysis</a:t>
            </a:r>
            <a:endParaRPr kumimoji="0" lang="en-US" altLang="en-US" sz="1800" b="0" i="0" u="none" strike="noStrike" cap="none" normalizeH="0" baseline="0">
              <a:ln>
                <a:noFill/>
              </a:ln>
              <a:solidFill>
                <a:schemeClr val="tx1"/>
              </a:solidFill>
              <a:effectLst/>
              <a:latin typeface="+mn-lt"/>
            </a:endParaRPr>
          </a:p>
        </xdr:txBody>
      </xdr:sp>
      <xdr:sp macro="" textlink="">
        <xdr:nvSpPr>
          <xdr:cNvPr id="32" name="Rectangle 31">
            <a:extLst>
              <a:ext uri="{FF2B5EF4-FFF2-40B4-BE49-F238E27FC236}">
                <a16:creationId xmlns:a16="http://schemas.microsoft.com/office/drawing/2014/main" id="{00000000-0008-0000-0100-000020000000}"/>
              </a:ext>
            </a:extLst>
          </xdr:cNvPr>
          <xdr:cNvSpPr>
            <a:spLocks noChangeArrowheads="1"/>
          </xdr:cNvSpPr>
        </xdr:nvSpPr>
        <xdr:spPr bwMode="auto">
          <a:xfrm rot="16200000">
            <a:off x="8870039" y="2583798"/>
            <a:ext cx="1998898" cy="2818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en-US" sz="1800" b="0" i="0" u="none" strike="noStrike" cap="none" normalizeH="0" baseline="0">
                <a:ln>
                  <a:noFill/>
                </a:ln>
                <a:solidFill>
                  <a:srgbClr val="000000"/>
                </a:solidFill>
                <a:effectLst/>
                <a:latin typeface="+mn-lt"/>
              </a:rPr>
              <a:t>Risk Analysis</a:t>
            </a:r>
            <a:endParaRPr kumimoji="0" lang="en-US" altLang="en-US" sz="1800" b="0" i="0" u="none" strike="noStrike" cap="none" normalizeH="0" baseline="0">
              <a:ln>
                <a:noFill/>
              </a:ln>
              <a:solidFill>
                <a:schemeClr val="tx1"/>
              </a:solidFill>
              <a:effectLst/>
              <a:latin typeface="+mn-lt"/>
            </a:endParaRPr>
          </a:p>
        </xdr:txBody>
      </xdr:sp>
      <xdr:grpSp>
        <xdr:nvGrpSpPr>
          <xdr:cNvPr id="33" name="Group 32">
            <a:extLst>
              <a:ext uri="{FF2B5EF4-FFF2-40B4-BE49-F238E27FC236}">
                <a16:creationId xmlns:a16="http://schemas.microsoft.com/office/drawing/2014/main" id="{00000000-0008-0000-0100-000021000000}"/>
              </a:ext>
            </a:extLst>
          </xdr:cNvPr>
          <xdr:cNvGrpSpPr>
            <a:grpSpLocks/>
          </xdr:cNvGrpSpPr>
        </xdr:nvGrpSpPr>
        <xdr:grpSpPr bwMode="auto">
          <a:xfrm>
            <a:off x="9231314" y="1709739"/>
            <a:ext cx="436563" cy="935038"/>
            <a:chOff x="5815" y="1077"/>
            <a:chExt cx="275" cy="589"/>
          </a:xfrm>
          <a:effectLst>
            <a:outerShdw blurRad="127000" dist="63500" dir="2700000" algn="tl" rotWithShape="0">
              <a:prstClr val="black">
                <a:alpha val="40000"/>
              </a:prstClr>
            </a:outerShdw>
          </a:effectLst>
        </xdr:grpSpPr>
        <xdr:sp macro="" textlink="">
          <xdr:nvSpPr>
            <xdr:cNvPr id="63" name="Rectangle 62">
              <a:extLst>
                <a:ext uri="{FF2B5EF4-FFF2-40B4-BE49-F238E27FC236}">
                  <a16:creationId xmlns:a16="http://schemas.microsoft.com/office/drawing/2014/main" id="{00000000-0008-0000-0100-00003F000000}"/>
                </a:ext>
              </a:extLst>
            </xdr:cNvPr>
            <xdr:cNvSpPr>
              <a:spLocks noChangeArrowheads="1"/>
            </xdr:cNvSpPr>
          </xdr:nvSpPr>
          <xdr:spPr bwMode="auto">
            <a:xfrm>
              <a:off x="5815" y="1077"/>
              <a:ext cx="275" cy="589"/>
            </a:xfrm>
            <a:prstGeom prst="rect">
              <a:avLst/>
            </a:prstGeom>
            <a:solidFill>
              <a:srgbClr val="99CC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vert270" wrap="square" lIns="91440" tIns="45720" rIns="91440" bIns="45720" numCol="1"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400"/>
                <a:t>Model</a:t>
              </a:r>
              <a:br>
                <a:rPr lang="en-GB" sz="1400"/>
              </a:br>
              <a:r>
                <a:rPr lang="en-GB" sz="1400"/>
                <a:t>Results</a:t>
              </a:r>
            </a:p>
          </xdr:txBody>
        </xdr:sp>
        <xdr:sp macro="" textlink="">
          <xdr:nvSpPr>
            <xdr:cNvPr id="64" name="Rectangle 63">
              <a:extLst>
                <a:ext uri="{FF2B5EF4-FFF2-40B4-BE49-F238E27FC236}">
                  <a16:creationId xmlns:a16="http://schemas.microsoft.com/office/drawing/2014/main" id="{00000000-0008-0000-0100-000040000000}"/>
                </a:ext>
              </a:extLst>
            </xdr:cNvPr>
            <xdr:cNvSpPr>
              <a:spLocks noChangeArrowheads="1"/>
            </xdr:cNvSpPr>
          </xdr:nvSpPr>
          <xdr:spPr bwMode="auto">
            <a:xfrm>
              <a:off x="5815" y="1077"/>
              <a:ext cx="275" cy="589"/>
            </a:xfrm>
            <a:prstGeom prst="rect">
              <a:avLst/>
            </a:prstGeom>
            <a:noFill/>
            <a:ln w="9525" cap="rnd">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grpSp>
        <xdr:nvGrpSpPr>
          <xdr:cNvPr id="34" name="Group 33">
            <a:extLst>
              <a:ext uri="{FF2B5EF4-FFF2-40B4-BE49-F238E27FC236}">
                <a16:creationId xmlns:a16="http://schemas.microsoft.com/office/drawing/2014/main" id="{00000000-0008-0000-0100-000022000000}"/>
              </a:ext>
            </a:extLst>
          </xdr:cNvPr>
          <xdr:cNvGrpSpPr>
            <a:grpSpLocks/>
          </xdr:cNvGrpSpPr>
        </xdr:nvGrpSpPr>
        <xdr:grpSpPr bwMode="auto">
          <a:xfrm>
            <a:off x="9231314" y="2828926"/>
            <a:ext cx="436563" cy="935038"/>
            <a:chOff x="5815" y="1782"/>
            <a:chExt cx="275" cy="589"/>
          </a:xfrm>
          <a:effectLst>
            <a:outerShdw blurRad="127000" dist="63500" dir="2700000" algn="tl" rotWithShape="0">
              <a:prstClr val="black">
                <a:alpha val="40000"/>
              </a:prstClr>
            </a:outerShdw>
          </a:effectLst>
        </xdr:grpSpPr>
        <xdr:sp macro="" textlink="">
          <xdr:nvSpPr>
            <xdr:cNvPr id="61" name="Rectangle 60">
              <a:extLst>
                <a:ext uri="{FF2B5EF4-FFF2-40B4-BE49-F238E27FC236}">
                  <a16:creationId xmlns:a16="http://schemas.microsoft.com/office/drawing/2014/main" id="{00000000-0008-0000-0100-00003D000000}"/>
                </a:ext>
              </a:extLst>
            </xdr:cNvPr>
            <xdr:cNvSpPr>
              <a:spLocks noChangeArrowheads="1"/>
            </xdr:cNvSpPr>
          </xdr:nvSpPr>
          <xdr:spPr bwMode="auto">
            <a:xfrm>
              <a:off x="5815" y="1782"/>
              <a:ext cx="275" cy="589"/>
            </a:xfrm>
            <a:prstGeom prst="rect">
              <a:avLst/>
            </a:prstGeom>
            <a:solidFill>
              <a:srgbClr val="99CC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vert270" wrap="square" lIns="91440" tIns="45720" rIns="91440" bIns="45720" numCol="1" anchor="ctr" anchorCtr="1"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400"/>
                <a:t>Risk</a:t>
              </a:r>
              <a:br>
                <a:rPr lang="en-GB" sz="1400"/>
              </a:br>
              <a:r>
                <a:rPr lang="en-GB" sz="1400"/>
                <a:t>Variables</a:t>
              </a:r>
            </a:p>
          </xdr:txBody>
        </xdr:sp>
        <xdr:sp macro="" textlink="">
          <xdr:nvSpPr>
            <xdr:cNvPr id="62" name="Rectangle 61">
              <a:extLst>
                <a:ext uri="{FF2B5EF4-FFF2-40B4-BE49-F238E27FC236}">
                  <a16:creationId xmlns:a16="http://schemas.microsoft.com/office/drawing/2014/main" id="{00000000-0008-0000-0100-00003E000000}"/>
                </a:ext>
              </a:extLst>
            </xdr:cNvPr>
            <xdr:cNvSpPr>
              <a:spLocks noChangeArrowheads="1"/>
            </xdr:cNvSpPr>
          </xdr:nvSpPr>
          <xdr:spPr bwMode="auto">
            <a:xfrm>
              <a:off x="5815" y="1782"/>
              <a:ext cx="275" cy="589"/>
            </a:xfrm>
            <a:prstGeom prst="rect">
              <a:avLst/>
            </a:prstGeom>
            <a:noFill/>
            <a:ln w="9525" cap="rnd">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grpSp>
        <xdr:nvGrpSpPr>
          <xdr:cNvPr id="35" name="Group 34">
            <a:extLst>
              <a:ext uri="{FF2B5EF4-FFF2-40B4-BE49-F238E27FC236}">
                <a16:creationId xmlns:a16="http://schemas.microsoft.com/office/drawing/2014/main" id="{00000000-0008-0000-0100-000023000000}"/>
              </a:ext>
            </a:extLst>
          </xdr:cNvPr>
          <xdr:cNvGrpSpPr>
            <a:grpSpLocks/>
          </xdr:cNvGrpSpPr>
        </xdr:nvGrpSpPr>
        <xdr:grpSpPr bwMode="auto">
          <a:xfrm>
            <a:off x="4584578" y="1131889"/>
            <a:ext cx="1289050" cy="431800"/>
            <a:chOff x="2914" y="713"/>
            <a:chExt cx="812" cy="272"/>
          </a:xfrm>
          <a:effectLst>
            <a:outerShdw blurRad="127000" dist="63500" dir="2700000" algn="tl" rotWithShape="0">
              <a:prstClr val="black">
                <a:alpha val="40000"/>
              </a:prstClr>
            </a:outerShdw>
          </a:effectLst>
        </xdr:grpSpPr>
        <xdr:sp macro="" textlink="">
          <xdr:nvSpPr>
            <xdr:cNvPr id="59" name="Rectangle 58">
              <a:extLst>
                <a:ext uri="{FF2B5EF4-FFF2-40B4-BE49-F238E27FC236}">
                  <a16:creationId xmlns:a16="http://schemas.microsoft.com/office/drawing/2014/main" id="{00000000-0008-0000-0100-00003B000000}"/>
                </a:ext>
              </a:extLst>
            </xdr:cNvPr>
            <xdr:cNvSpPr>
              <a:spLocks noChangeArrowheads="1"/>
            </xdr:cNvSpPr>
          </xdr:nvSpPr>
          <xdr:spPr bwMode="auto">
            <a:xfrm>
              <a:off x="2914" y="713"/>
              <a:ext cx="812" cy="272"/>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200"/>
                <a:t>Shadow</a:t>
              </a:r>
              <a:br>
                <a:rPr lang="en-GB" sz="1200"/>
              </a:br>
              <a:r>
                <a:rPr lang="en-GB" sz="1200"/>
                <a:t>Prices</a:t>
              </a:r>
            </a:p>
          </xdr:txBody>
        </xdr:sp>
        <xdr:sp macro="" textlink="">
          <xdr:nvSpPr>
            <xdr:cNvPr id="60" name="Rectangle 59">
              <a:extLst>
                <a:ext uri="{FF2B5EF4-FFF2-40B4-BE49-F238E27FC236}">
                  <a16:creationId xmlns:a16="http://schemas.microsoft.com/office/drawing/2014/main" id="{00000000-0008-0000-0100-00003C000000}"/>
                </a:ext>
              </a:extLst>
            </xdr:cNvPr>
            <xdr:cNvSpPr>
              <a:spLocks noChangeArrowheads="1"/>
            </xdr:cNvSpPr>
          </xdr:nvSpPr>
          <xdr:spPr bwMode="auto">
            <a:xfrm>
              <a:off x="2914" y="713"/>
              <a:ext cx="812" cy="272"/>
            </a:xfrm>
            <a:prstGeom prst="rect">
              <a:avLst/>
            </a:prstGeom>
            <a:noFill/>
            <a:ln w="9525" cap="rnd">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grpSp>
        <xdr:nvGrpSpPr>
          <xdr:cNvPr id="36" name="Group 35">
            <a:extLst>
              <a:ext uri="{FF2B5EF4-FFF2-40B4-BE49-F238E27FC236}">
                <a16:creationId xmlns:a16="http://schemas.microsoft.com/office/drawing/2014/main" id="{00000000-0008-0000-0100-000024000000}"/>
              </a:ext>
            </a:extLst>
          </xdr:cNvPr>
          <xdr:cNvGrpSpPr>
            <a:grpSpLocks/>
          </xdr:cNvGrpSpPr>
        </xdr:nvGrpSpPr>
        <xdr:grpSpPr bwMode="auto">
          <a:xfrm>
            <a:off x="6046789" y="1131889"/>
            <a:ext cx="1290638" cy="431800"/>
            <a:chOff x="3809" y="713"/>
            <a:chExt cx="813" cy="272"/>
          </a:xfrm>
          <a:effectLst>
            <a:outerShdw blurRad="127000" dist="63500" dir="2700000" algn="tl" rotWithShape="0">
              <a:prstClr val="black">
                <a:alpha val="40000"/>
              </a:prstClr>
            </a:outerShdw>
          </a:effectLst>
        </xdr:grpSpPr>
        <xdr:sp macro="" textlink="">
          <xdr:nvSpPr>
            <xdr:cNvPr id="57" name="Rectangle 56">
              <a:extLst>
                <a:ext uri="{FF2B5EF4-FFF2-40B4-BE49-F238E27FC236}">
                  <a16:creationId xmlns:a16="http://schemas.microsoft.com/office/drawing/2014/main" id="{00000000-0008-0000-0100-000039000000}"/>
                </a:ext>
              </a:extLst>
            </xdr:cNvPr>
            <xdr:cNvSpPr>
              <a:spLocks noChangeArrowheads="1"/>
            </xdr:cNvSpPr>
          </xdr:nvSpPr>
          <xdr:spPr bwMode="auto">
            <a:xfrm>
              <a:off x="3809" y="713"/>
              <a:ext cx="813" cy="272"/>
            </a:xfrm>
            <a:prstGeom prst="rect">
              <a:avLst/>
            </a:prstGeom>
            <a:solidFill>
              <a:srgbClr val="E1E1E1"/>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ctr"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GB" sz="1200"/>
                <a:t>Conversion</a:t>
              </a:r>
              <a:br>
                <a:rPr lang="en-GB" sz="1200"/>
              </a:br>
              <a:r>
                <a:rPr lang="en-GB" sz="1200"/>
                <a:t>Factors</a:t>
              </a:r>
            </a:p>
          </xdr:txBody>
        </xdr:sp>
        <xdr:sp macro="" textlink="">
          <xdr:nvSpPr>
            <xdr:cNvPr id="58" name="Rectangle 57">
              <a:extLst>
                <a:ext uri="{FF2B5EF4-FFF2-40B4-BE49-F238E27FC236}">
                  <a16:creationId xmlns:a16="http://schemas.microsoft.com/office/drawing/2014/main" id="{00000000-0008-0000-0100-00003A000000}"/>
                </a:ext>
              </a:extLst>
            </xdr:cNvPr>
            <xdr:cNvSpPr>
              <a:spLocks noChangeArrowheads="1"/>
            </xdr:cNvSpPr>
          </xdr:nvSpPr>
          <xdr:spPr bwMode="auto">
            <a:xfrm>
              <a:off x="3809" y="713"/>
              <a:ext cx="813" cy="272"/>
            </a:xfrm>
            <a:prstGeom prst="rect">
              <a:avLst/>
            </a:prstGeom>
            <a:noFill/>
            <a:ln w="9525" cap="rnd">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sp macro="" textlink="">
        <xdr:nvSpPr>
          <xdr:cNvPr id="37" name="Rectangle 36">
            <a:extLst>
              <a:ext uri="{FF2B5EF4-FFF2-40B4-BE49-F238E27FC236}">
                <a16:creationId xmlns:a16="http://schemas.microsoft.com/office/drawing/2014/main" id="{00000000-0008-0000-0100-000025000000}"/>
              </a:ext>
            </a:extLst>
          </xdr:cNvPr>
          <xdr:cNvSpPr>
            <a:spLocks noChangeArrowheads="1"/>
          </xdr:cNvSpPr>
        </xdr:nvSpPr>
        <xdr:spPr bwMode="auto">
          <a:xfrm>
            <a:off x="5176044" y="751372"/>
            <a:ext cx="1711238" cy="276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en-US" altLang="en-US" sz="1800" b="0" i="0" u="none" strike="noStrike" cap="none" normalizeH="0" baseline="0">
                <a:ln>
                  <a:noFill/>
                </a:ln>
                <a:solidFill>
                  <a:srgbClr val="000000"/>
                </a:solidFill>
                <a:effectLst/>
                <a:latin typeface="+mn-lt"/>
              </a:rPr>
              <a:t>Economic Analysis</a:t>
            </a:r>
            <a:endParaRPr kumimoji="0" lang="en-US" altLang="en-US" sz="1800" b="0" i="0" u="none" strike="noStrike" cap="none" normalizeH="0" baseline="0">
              <a:ln>
                <a:noFill/>
              </a:ln>
              <a:solidFill>
                <a:schemeClr val="tx1"/>
              </a:solidFill>
              <a:effectLst/>
              <a:latin typeface="+mn-lt"/>
            </a:endParaRPr>
          </a:p>
        </xdr:txBody>
      </xdr:sp>
      <xdr:pic>
        <xdr:nvPicPr>
          <xdr:cNvPr id="38" name="Picture 37">
            <a:hlinkClick xmlns:r="http://schemas.openxmlformats.org/officeDocument/2006/relationships" r:id="rId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78501" y="3295651"/>
            <a:ext cx="1692275" cy="99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9" name="Freeform 274">
            <a:extLst>
              <a:ext uri="{FF2B5EF4-FFF2-40B4-BE49-F238E27FC236}">
                <a16:creationId xmlns:a16="http://schemas.microsoft.com/office/drawing/2014/main" id="{00000000-0008-0000-0100-000027000000}"/>
              </a:ext>
            </a:extLst>
          </xdr:cNvPr>
          <xdr:cNvSpPr>
            <a:spLocks noEditPoints="1"/>
          </xdr:cNvSpPr>
        </xdr:nvSpPr>
        <xdr:spPr bwMode="auto">
          <a:xfrm>
            <a:off x="6686551" y="1563689"/>
            <a:ext cx="733425" cy="1262063"/>
          </a:xfrm>
          <a:custGeom>
            <a:avLst/>
            <a:gdLst>
              <a:gd name="T0" fmla="*/ 7 w 462"/>
              <a:gd name="T1" fmla="*/ 0 h 795"/>
              <a:gd name="T2" fmla="*/ 7 w 462"/>
              <a:gd name="T3" fmla="*/ 87 h 795"/>
              <a:gd name="T4" fmla="*/ 3 w 462"/>
              <a:gd name="T5" fmla="*/ 83 h 795"/>
              <a:gd name="T6" fmla="*/ 462 w 462"/>
              <a:gd name="T7" fmla="*/ 83 h 795"/>
              <a:gd name="T8" fmla="*/ 462 w 462"/>
              <a:gd name="T9" fmla="*/ 775 h 795"/>
              <a:gd name="T10" fmla="*/ 361 w 462"/>
              <a:gd name="T11" fmla="*/ 775 h 795"/>
              <a:gd name="T12" fmla="*/ 361 w 462"/>
              <a:gd name="T13" fmla="*/ 767 h 795"/>
              <a:gd name="T14" fmla="*/ 459 w 462"/>
              <a:gd name="T15" fmla="*/ 767 h 795"/>
              <a:gd name="T16" fmla="*/ 455 w 462"/>
              <a:gd name="T17" fmla="*/ 771 h 795"/>
              <a:gd name="T18" fmla="*/ 455 w 462"/>
              <a:gd name="T19" fmla="*/ 87 h 795"/>
              <a:gd name="T20" fmla="*/ 459 w 462"/>
              <a:gd name="T21" fmla="*/ 91 h 795"/>
              <a:gd name="T22" fmla="*/ 0 w 462"/>
              <a:gd name="T23" fmla="*/ 91 h 795"/>
              <a:gd name="T24" fmla="*/ 0 w 462"/>
              <a:gd name="T25" fmla="*/ 0 h 795"/>
              <a:gd name="T26" fmla="*/ 7 w 462"/>
              <a:gd name="T27" fmla="*/ 0 h 795"/>
              <a:gd name="T28" fmla="*/ 368 w 462"/>
              <a:gd name="T29" fmla="*/ 795 h 795"/>
              <a:gd name="T30" fmla="*/ 323 w 462"/>
              <a:gd name="T31" fmla="*/ 771 h 795"/>
              <a:gd name="T32" fmla="*/ 368 w 462"/>
              <a:gd name="T33" fmla="*/ 747 h 795"/>
              <a:gd name="T34" fmla="*/ 368 w 462"/>
              <a:gd name="T35" fmla="*/ 795 h 79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62" h="795">
                <a:moveTo>
                  <a:pt x="7" y="0"/>
                </a:moveTo>
                <a:lnTo>
                  <a:pt x="7" y="87"/>
                </a:lnTo>
                <a:lnTo>
                  <a:pt x="3" y="83"/>
                </a:lnTo>
                <a:lnTo>
                  <a:pt x="462" y="83"/>
                </a:lnTo>
                <a:lnTo>
                  <a:pt x="462" y="775"/>
                </a:lnTo>
                <a:lnTo>
                  <a:pt x="361" y="775"/>
                </a:lnTo>
                <a:lnTo>
                  <a:pt x="361" y="767"/>
                </a:lnTo>
                <a:lnTo>
                  <a:pt x="459" y="767"/>
                </a:lnTo>
                <a:lnTo>
                  <a:pt x="455" y="771"/>
                </a:lnTo>
                <a:lnTo>
                  <a:pt x="455" y="87"/>
                </a:lnTo>
                <a:lnTo>
                  <a:pt x="459" y="91"/>
                </a:lnTo>
                <a:lnTo>
                  <a:pt x="0" y="91"/>
                </a:lnTo>
                <a:lnTo>
                  <a:pt x="0" y="0"/>
                </a:lnTo>
                <a:lnTo>
                  <a:pt x="7" y="0"/>
                </a:lnTo>
                <a:close/>
                <a:moveTo>
                  <a:pt x="368" y="795"/>
                </a:moveTo>
                <a:lnTo>
                  <a:pt x="323" y="771"/>
                </a:lnTo>
                <a:lnTo>
                  <a:pt x="368" y="747"/>
                </a:lnTo>
                <a:lnTo>
                  <a:pt x="368" y="795"/>
                </a:lnTo>
                <a:close/>
              </a:path>
            </a:pathLst>
          </a:custGeom>
          <a:solidFill>
            <a:srgbClr val="FF00FF"/>
          </a:solidFill>
          <a:ln w="1588" cap="flat">
            <a:solidFill>
              <a:srgbClr val="FF00FF"/>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0" name="Freeform 275">
            <a:extLst>
              <a:ext uri="{FF2B5EF4-FFF2-40B4-BE49-F238E27FC236}">
                <a16:creationId xmlns:a16="http://schemas.microsoft.com/office/drawing/2014/main" id="{00000000-0008-0000-0100-000028000000}"/>
              </a:ext>
            </a:extLst>
          </xdr:cNvPr>
          <xdr:cNvSpPr>
            <a:spLocks noEditPoints="1"/>
          </xdr:cNvSpPr>
        </xdr:nvSpPr>
        <xdr:spPr bwMode="auto">
          <a:xfrm>
            <a:off x="5911851" y="1309689"/>
            <a:ext cx="131763" cy="76200"/>
          </a:xfrm>
          <a:custGeom>
            <a:avLst/>
            <a:gdLst>
              <a:gd name="T0" fmla="*/ 0 w 83"/>
              <a:gd name="T1" fmla="*/ 20 h 48"/>
              <a:gd name="T2" fmla="*/ 46 w 83"/>
              <a:gd name="T3" fmla="*/ 20 h 48"/>
              <a:gd name="T4" fmla="*/ 46 w 83"/>
              <a:gd name="T5" fmla="*/ 28 h 48"/>
              <a:gd name="T6" fmla="*/ 0 w 83"/>
              <a:gd name="T7" fmla="*/ 28 h 48"/>
              <a:gd name="T8" fmla="*/ 0 w 83"/>
              <a:gd name="T9" fmla="*/ 20 h 48"/>
              <a:gd name="T10" fmla="*/ 38 w 83"/>
              <a:gd name="T11" fmla="*/ 0 h 48"/>
              <a:gd name="T12" fmla="*/ 83 w 83"/>
              <a:gd name="T13" fmla="*/ 24 h 48"/>
              <a:gd name="T14" fmla="*/ 38 w 83"/>
              <a:gd name="T15" fmla="*/ 48 h 48"/>
              <a:gd name="T16" fmla="*/ 38 w 83"/>
              <a:gd name="T17" fmla="*/ 0 h 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83" h="48">
                <a:moveTo>
                  <a:pt x="0" y="20"/>
                </a:moveTo>
                <a:lnTo>
                  <a:pt x="46" y="20"/>
                </a:lnTo>
                <a:lnTo>
                  <a:pt x="46" y="28"/>
                </a:lnTo>
                <a:lnTo>
                  <a:pt x="0" y="28"/>
                </a:lnTo>
                <a:lnTo>
                  <a:pt x="0" y="20"/>
                </a:lnTo>
                <a:close/>
                <a:moveTo>
                  <a:pt x="38" y="0"/>
                </a:moveTo>
                <a:lnTo>
                  <a:pt x="83" y="24"/>
                </a:lnTo>
                <a:lnTo>
                  <a:pt x="38" y="48"/>
                </a:lnTo>
                <a:lnTo>
                  <a:pt x="38" y="0"/>
                </a:lnTo>
                <a:close/>
              </a:path>
            </a:pathLst>
          </a:custGeom>
          <a:solidFill>
            <a:srgbClr val="FF00FF"/>
          </a:solidFill>
          <a:ln w="1588" cap="flat">
            <a:solidFill>
              <a:srgbClr val="FF00FF"/>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nvGrpSpPr>
          <xdr:cNvPr id="41" name="Group 40">
            <a:extLst>
              <a:ext uri="{FF2B5EF4-FFF2-40B4-BE49-F238E27FC236}">
                <a16:creationId xmlns:a16="http://schemas.microsoft.com/office/drawing/2014/main" id="{00000000-0008-0000-0100-000029000000}"/>
              </a:ext>
            </a:extLst>
          </xdr:cNvPr>
          <xdr:cNvGrpSpPr>
            <a:grpSpLocks/>
          </xdr:cNvGrpSpPr>
        </xdr:nvGrpSpPr>
        <xdr:grpSpPr bwMode="auto">
          <a:xfrm>
            <a:off x="2728914" y="1709739"/>
            <a:ext cx="438150" cy="935038"/>
            <a:chOff x="1719" y="1077"/>
            <a:chExt cx="276" cy="589"/>
          </a:xfrm>
          <a:effectLst>
            <a:outerShdw blurRad="127000" dist="63500" dir="2700000" algn="tl" rotWithShape="0">
              <a:prstClr val="black">
                <a:alpha val="40000"/>
              </a:prstClr>
            </a:outerShdw>
          </a:effectLst>
        </xdr:grpSpPr>
        <xdr:sp macro="" textlink="">
          <xdr:nvSpPr>
            <xdr:cNvPr id="55" name="Rectangle 54">
              <a:extLst>
                <a:ext uri="{FF2B5EF4-FFF2-40B4-BE49-F238E27FC236}">
                  <a16:creationId xmlns:a16="http://schemas.microsoft.com/office/drawing/2014/main" id="{00000000-0008-0000-0100-000037000000}"/>
                </a:ext>
              </a:extLst>
            </xdr:cNvPr>
            <xdr:cNvSpPr>
              <a:spLocks noChangeArrowheads="1"/>
            </xdr:cNvSpPr>
          </xdr:nvSpPr>
          <xdr:spPr bwMode="auto">
            <a:xfrm>
              <a:off x="1719" y="1077"/>
              <a:ext cx="276" cy="589"/>
            </a:xfrm>
            <a:prstGeom prst="rect">
              <a:avLst/>
            </a:prstGeom>
            <a:solidFill>
              <a:srgbClr val="99CC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GB"/>
            </a:p>
          </xdr:txBody>
        </xdr:sp>
        <xdr:sp macro="" textlink="">
          <xdr:nvSpPr>
            <xdr:cNvPr id="56" name="Rectangle 55">
              <a:extLst>
                <a:ext uri="{FF2B5EF4-FFF2-40B4-BE49-F238E27FC236}">
                  <a16:creationId xmlns:a16="http://schemas.microsoft.com/office/drawing/2014/main" id="{00000000-0008-0000-0100-000038000000}"/>
                </a:ext>
              </a:extLst>
            </xdr:cNvPr>
            <xdr:cNvSpPr>
              <a:spLocks noChangeArrowheads="1"/>
            </xdr:cNvSpPr>
          </xdr:nvSpPr>
          <xdr:spPr bwMode="auto">
            <a:xfrm>
              <a:off x="1719" y="1077"/>
              <a:ext cx="276" cy="589"/>
            </a:xfrm>
            <a:prstGeom prst="rect">
              <a:avLst/>
            </a:prstGeom>
            <a:noFill/>
            <a:ln w="9525" cap="rnd">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GB"/>
            </a:p>
          </xdr:txBody>
        </xdr:sp>
      </xdr:grpSp>
      <xdr:sp macro="" textlink="">
        <xdr:nvSpPr>
          <xdr:cNvPr id="42" name="Rectangle 41">
            <a:extLst>
              <a:ext uri="{FF2B5EF4-FFF2-40B4-BE49-F238E27FC236}">
                <a16:creationId xmlns:a16="http://schemas.microsoft.com/office/drawing/2014/main" id="{00000000-0008-0000-0100-00002A000000}"/>
              </a:ext>
            </a:extLst>
          </xdr:cNvPr>
          <xdr:cNvSpPr>
            <a:spLocks noChangeArrowheads="1"/>
          </xdr:cNvSpPr>
        </xdr:nvSpPr>
        <xdr:spPr bwMode="auto">
          <a:xfrm rot="16200000">
            <a:off x="2754602" y="2048104"/>
            <a:ext cx="432811" cy="215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en-US" sz="1400" b="0" i="0" u="none" strike="noStrike" cap="none" normalizeH="0" baseline="0">
                <a:ln>
                  <a:noFill/>
                </a:ln>
                <a:solidFill>
                  <a:srgbClr val="000000"/>
                </a:solidFill>
                <a:effectLst/>
                <a:latin typeface="+mn-lt"/>
              </a:rPr>
              <a:t>Prices</a:t>
            </a:r>
            <a:endParaRPr kumimoji="0" lang="en-US" altLang="en-US" sz="1800" b="0" i="0" u="none" strike="noStrike" cap="none" normalizeH="0" baseline="0">
              <a:ln>
                <a:noFill/>
              </a:ln>
              <a:solidFill>
                <a:schemeClr val="tx1"/>
              </a:solidFill>
              <a:effectLst/>
              <a:latin typeface="+mn-lt"/>
            </a:endParaRPr>
          </a:p>
        </xdr:txBody>
      </xdr:sp>
      <xdr:grpSp>
        <xdr:nvGrpSpPr>
          <xdr:cNvPr id="43" name="Group 42">
            <a:extLst>
              <a:ext uri="{FF2B5EF4-FFF2-40B4-BE49-F238E27FC236}">
                <a16:creationId xmlns:a16="http://schemas.microsoft.com/office/drawing/2014/main" id="{00000000-0008-0000-0100-00002B000000}"/>
              </a:ext>
            </a:extLst>
          </xdr:cNvPr>
          <xdr:cNvGrpSpPr>
            <a:grpSpLocks/>
          </xdr:cNvGrpSpPr>
        </xdr:nvGrpSpPr>
        <xdr:grpSpPr bwMode="auto">
          <a:xfrm>
            <a:off x="2728914" y="2789239"/>
            <a:ext cx="438150" cy="936625"/>
            <a:chOff x="1719" y="1757"/>
            <a:chExt cx="276" cy="590"/>
          </a:xfrm>
          <a:effectLst>
            <a:outerShdw blurRad="127000" dist="63500" dir="2700000" algn="tl" rotWithShape="0">
              <a:prstClr val="black">
                <a:alpha val="40000"/>
              </a:prstClr>
            </a:outerShdw>
          </a:effectLst>
        </xdr:grpSpPr>
        <xdr:sp macro="" textlink="">
          <xdr:nvSpPr>
            <xdr:cNvPr id="53" name="Rectangle 52">
              <a:extLst>
                <a:ext uri="{FF2B5EF4-FFF2-40B4-BE49-F238E27FC236}">
                  <a16:creationId xmlns:a16="http://schemas.microsoft.com/office/drawing/2014/main" id="{00000000-0008-0000-0100-000035000000}"/>
                </a:ext>
              </a:extLst>
            </xdr:cNvPr>
            <xdr:cNvSpPr>
              <a:spLocks noChangeArrowheads="1"/>
            </xdr:cNvSpPr>
          </xdr:nvSpPr>
          <xdr:spPr bwMode="auto">
            <a:xfrm>
              <a:off x="1719" y="1757"/>
              <a:ext cx="276" cy="590"/>
            </a:xfrm>
            <a:prstGeom prst="rect">
              <a:avLst/>
            </a:prstGeom>
            <a:solidFill>
              <a:srgbClr val="99CC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4" name="Rectangle 53">
              <a:extLst>
                <a:ext uri="{FF2B5EF4-FFF2-40B4-BE49-F238E27FC236}">
                  <a16:creationId xmlns:a16="http://schemas.microsoft.com/office/drawing/2014/main" id="{00000000-0008-0000-0100-000036000000}"/>
                </a:ext>
              </a:extLst>
            </xdr:cNvPr>
            <xdr:cNvSpPr>
              <a:spLocks noChangeArrowheads="1"/>
            </xdr:cNvSpPr>
          </xdr:nvSpPr>
          <xdr:spPr bwMode="auto">
            <a:xfrm>
              <a:off x="1719" y="1757"/>
              <a:ext cx="276" cy="590"/>
            </a:xfrm>
            <a:prstGeom prst="rect">
              <a:avLst/>
            </a:prstGeom>
            <a:noFill/>
            <a:ln w="9525" cap="rnd">
              <a:solidFill>
                <a:srgbClr val="000000"/>
              </a:solidFill>
              <a:prstDash val="solid"/>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sp macro="" textlink="">
        <xdr:nvSpPr>
          <xdr:cNvPr id="44" name="Rectangle 43">
            <a:extLst>
              <a:ext uri="{FF2B5EF4-FFF2-40B4-BE49-F238E27FC236}">
                <a16:creationId xmlns:a16="http://schemas.microsoft.com/office/drawing/2014/main" id="{00000000-0008-0000-0100-00002C000000}"/>
              </a:ext>
            </a:extLst>
          </xdr:cNvPr>
          <xdr:cNvSpPr>
            <a:spLocks noChangeArrowheads="1"/>
          </xdr:cNvSpPr>
        </xdr:nvSpPr>
        <xdr:spPr bwMode="auto">
          <a:xfrm rot="16200000">
            <a:off x="2512224" y="3077212"/>
            <a:ext cx="86490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ctr" anchorCtr="1"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en-US" sz="1400" b="0" i="0" u="none" strike="noStrike" cap="none" normalizeH="0" baseline="0">
                <a:ln>
                  <a:noFill/>
                </a:ln>
                <a:solidFill>
                  <a:srgbClr val="000000"/>
                </a:solidFill>
                <a:effectLst/>
                <a:latin typeface="+mn-lt"/>
              </a:rPr>
              <a:t>Quantities</a:t>
            </a:r>
            <a:endParaRPr kumimoji="0" lang="en-US" altLang="en-US" sz="1800" b="0" i="0" u="none" strike="noStrike" cap="none" normalizeH="0" baseline="0">
              <a:ln>
                <a:noFill/>
              </a:ln>
              <a:solidFill>
                <a:schemeClr val="tx1"/>
              </a:solidFill>
              <a:effectLst/>
              <a:latin typeface="+mn-lt"/>
            </a:endParaRPr>
          </a:p>
        </xdr:txBody>
      </xdr:sp>
      <xdr:sp macro="" textlink="">
        <xdr:nvSpPr>
          <xdr:cNvPr id="45" name="Freeform 287">
            <a:extLst>
              <a:ext uri="{FF2B5EF4-FFF2-40B4-BE49-F238E27FC236}">
                <a16:creationId xmlns:a16="http://schemas.microsoft.com/office/drawing/2014/main" id="{00000000-0008-0000-0100-00002D000000}"/>
              </a:ext>
            </a:extLst>
          </xdr:cNvPr>
          <xdr:cNvSpPr>
            <a:spLocks noEditPoints="1"/>
          </xdr:cNvSpPr>
        </xdr:nvSpPr>
        <xdr:spPr bwMode="auto">
          <a:xfrm>
            <a:off x="3897314" y="3794126"/>
            <a:ext cx="1811338" cy="1014413"/>
          </a:xfrm>
          <a:custGeom>
            <a:avLst/>
            <a:gdLst>
              <a:gd name="T0" fmla="*/ 0 w 1141"/>
              <a:gd name="T1" fmla="*/ 639 h 639"/>
              <a:gd name="T2" fmla="*/ 0 w 1141"/>
              <a:gd name="T3" fmla="*/ 20 h 639"/>
              <a:gd name="T4" fmla="*/ 1103 w 1141"/>
              <a:gd name="T5" fmla="*/ 20 h 639"/>
              <a:gd name="T6" fmla="*/ 1103 w 1141"/>
              <a:gd name="T7" fmla="*/ 28 h 639"/>
              <a:gd name="T8" fmla="*/ 3 w 1141"/>
              <a:gd name="T9" fmla="*/ 28 h 639"/>
              <a:gd name="T10" fmla="*/ 7 w 1141"/>
              <a:gd name="T11" fmla="*/ 24 h 639"/>
              <a:gd name="T12" fmla="*/ 7 w 1141"/>
              <a:gd name="T13" fmla="*/ 639 h 639"/>
              <a:gd name="T14" fmla="*/ 0 w 1141"/>
              <a:gd name="T15" fmla="*/ 639 h 639"/>
              <a:gd name="T16" fmla="*/ 1095 w 1141"/>
              <a:gd name="T17" fmla="*/ 0 h 639"/>
              <a:gd name="T18" fmla="*/ 1141 w 1141"/>
              <a:gd name="T19" fmla="*/ 24 h 639"/>
              <a:gd name="T20" fmla="*/ 1095 w 1141"/>
              <a:gd name="T21" fmla="*/ 48 h 639"/>
              <a:gd name="T22" fmla="*/ 1095 w 1141"/>
              <a:gd name="T23" fmla="*/ 0 h 63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41" h="639">
                <a:moveTo>
                  <a:pt x="0" y="639"/>
                </a:moveTo>
                <a:lnTo>
                  <a:pt x="0" y="20"/>
                </a:lnTo>
                <a:lnTo>
                  <a:pt x="1103" y="20"/>
                </a:lnTo>
                <a:lnTo>
                  <a:pt x="1103" y="28"/>
                </a:lnTo>
                <a:lnTo>
                  <a:pt x="3" y="28"/>
                </a:lnTo>
                <a:lnTo>
                  <a:pt x="7" y="24"/>
                </a:lnTo>
                <a:lnTo>
                  <a:pt x="7" y="639"/>
                </a:lnTo>
                <a:lnTo>
                  <a:pt x="0" y="639"/>
                </a:lnTo>
                <a:close/>
                <a:moveTo>
                  <a:pt x="1095" y="0"/>
                </a:moveTo>
                <a:lnTo>
                  <a:pt x="1141" y="24"/>
                </a:lnTo>
                <a:lnTo>
                  <a:pt x="1095" y="48"/>
                </a:lnTo>
                <a:lnTo>
                  <a:pt x="1095" y="0"/>
                </a:lnTo>
                <a:close/>
              </a:path>
            </a:pathLst>
          </a:custGeom>
          <a:solidFill>
            <a:srgbClr val="00CCFF"/>
          </a:solidFill>
          <a:ln w="1588" cap="flat">
            <a:solidFill>
              <a:srgbClr val="00CCFF"/>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6" name="Rectangle 45">
            <a:extLst>
              <a:ext uri="{FF2B5EF4-FFF2-40B4-BE49-F238E27FC236}">
                <a16:creationId xmlns:a16="http://schemas.microsoft.com/office/drawing/2014/main" id="{00000000-0008-0000-0100-00002E000000}"/>
              </a:ext>
            </a:extLst>
          </xdr:cNvPr>
          <xdr:cNvSpPr>
            <a:spLocks noChangeArrowheads="1"/>
          </xdr:cNvSpPr>
        </xdr:nvSpPr>
        <xdr:spPr bwMode="auto">
          <a:xfrm>
            <a:off x="3463788" y="5773739"/>
            <a:ext cx="5448300" cy="28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0" tIns="0" rIns="0" bIns="0" numCol="1" anchor="t" anchorCtr="0" compatLnSpc="1">
            <a:prstTxWarp prst="textNoShape">
              <a:avLst/>
            </a:prstTxWarp>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en-US" sz="1800" b="0" i="0" u="none" strike="noStrike" cap="none" normalizeH="0" baseline="0">
                <a:ln>
                  <a:noFill/>
                </a:ln>
                <a:solidFill>
                  <a:srgbClr val="000000"/>
                </a:solidFill>
                <a:effectLst/>
                <a:latin typeface="+mn-lt"/>
              </a:rPr>
              <a:t>Supporting Modules</a:t>
            </a:r>
            <a:endParaRPr kumimoji="0" lang="en-US" altLang="en-US" sz="1800" b="0" i="0" u="none" strike="noStrike" cap="none" normalizeH="0" baseline="0">
              <a:ln>
                <a:noFill/>
              </a:ln>
              <a:solidFill>
                <a:schemeClr val="tx1"/>
              </a:solidFill>
              <a:effectLst/>
              <a:latin typeface="+mn-lt"/>
            </a:endParaRPr>
          </a:p>
        </xdr:txBody>
      </xdr:sp>
      <xdr:sp macro="" textlink="">
        <xdr:nvSpPr>
          <xdr:cNvPr id="47" name="Freeform 327">
            <a:extLst>
              <a:ext uri="{FF2B5EF4-FFF2-40B4-BE49-F238E27FC236}">
                <a16:creationId xmlns:a16="http://schemas.microsoft.com/office/drawing/2014/main" id="{00000000-0008-0000-0100-00002F000000}"/>
              </a:ext>
            </a:extLst>
          </xdr:cNvPr>
          <xdr:cNvSpPr>
            <a:spLocks noEditPoints="1"/>
          </xdr:cNvSpPr>
        </xdr:nvSpPr>
        <xdr:spPr bwMode="auto">
          <a:xfrm>
            <a:off x="8869364" y="3800476"/>
            <a:ext cx="622300" cy="1327150"/>
          </a:xfrm>
          <a:custGeom>
            <a:avLst/>
            <a:gdLst>
              <a:gd name="T0" fmla="*/ 373 w 392"/>
              <a:gd name="T1" fmla="*/ 40 h 836"/>
              <a:gd name="T2" fmla="*/ 373 w 392"/>
              <a:gd name="T3" fmla="*/ 836 h 836"/>
              <a:gd name="T4" fmla="*/ 0 w 392"/>
              <a:gd name="T5" fmla="*/ 836 h 836"/>
              <a:gd name="T6" fmla="*/ 0 w 392"/>
              <a:gd name="T7" fmla="*/ 828 h 836"/>
              <a:gd name="T8" fmla="*/ 370 w 392"/>
              <a:gd name="T9" fmla="*/ 828 h 836"/>
              <a:gd name="T10" fmla="*/ 366 w 392"/>
              <a:gd name="T11" fmla="*/ 832 h 836"/>
              <a:gd name="T12" fmla="*/ 366 w 392"/>
              <a:gd name="T13" fmla="*/ 40 h 836"/>
              <a:gd name="T14" fmla="*/ 373 w 392"/>
              <a:gd name="T15" fmla="*/ 40 h 836"/>
              <a:gd name="T16" fmla="*/ 347 w 392"/>
              <a:gd name="T17" fmla="*/ 48 h 836"/>
              <a:gd name="T18" fmla="*/ 370 w 392"/>
              <a:gd name="T19" fmla="*/ 0 h 836"/>
              <a:gd name="T20" fmla="*/ 392 w 392"/>
              <a:gd name="T21" fmla="*/ 48 h 836"/>
              <a:gd name="T22" fmla="*/ 347 w 392"/>
              <a:gd name="T23" fmla="*/ 48 h 8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392" h="836">
                <a:moveTo>
                  <a:pt x="373" y="40"/>
                </a:moveTo>
                <a:lnTo>
                  <a:pt x="373" y="836"/>
                </a:lnTo>
                <a:lnTo>
                  <a:pt x="0" y="836"/>
                </a:lnTo>
                <a:lnTo>
                  <a:pt x="0" y="828"/>
                </a:lnTo>
                <a:lnTo>
                  <a:pt x="370" y="828"/>
                </a:lnTo>
                <a:lnTo>
                  <a:pt x="366" y="832"/>
                </a:lnTo>
                <a:lnTo>
                  <a:pt x="366" y="40"/>
                </a:lnTo>
                <a:lnTo>
                  <a:pt x="373" y="40"/>
                </a:lnTo>
                <a:close/>
                <a:moveTo>
                  <a:pt x="347" y="48"/>
                </a:moveTo>
                <a:lnTo>
                  <a:pt x="370" y="0"/>
                </a:lnTo>
                <a:lnTo>
                  <a:pt x="392" y="48"/>
                </a:lnTo>
                <a:lnTo>
                  <a:pt x="347" y="48"/>
                </a:lnTo>
                <a:close/>
              </a:path>
            </a:pathLst>
          </a:custGeom>
          <a:solidFill>
            <a:srgbClr val="008080"/>
          </a:solidFill>
          <a:ln w="1588" cap="flat">
            <a:solidFill>
              <a:srgbClr val="008080"/>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8" name="Freeform 328">
            <a:extLst>
              <a:ext uri="{FF2B5EF4-FFF2-40B4-BE49-F238E27FC236}">
                <a16:creationId xmlns:a16="http://schemas.microsoft.com/office/drawing/2014/main" id="{00000000-0008-0000-0100-000030000000}"/>
              </a:ext>
            </a:extLst>
          </xdr:cNvPr>
          <xdr:cNvSpPr>
            <a:spLocks noEditPoints="1"/>
          </xdr:cNvSpPr>
        </xdr:nvSpPr>
        <xdr:spPr bwMode="auto">
          <a:xfrm>
            <a:off x="6724651" y="2141539"/>
            <a:ext cx="2506663" cy="2239963"/>
          </a:xfrm>
          <a:custGeom>
            <a:avLst/>
            <a:gdLst>
              <a:gd name="T0" fmla="*/ 1542 w 1579"/>
              <a:gd name="T1" fmla="*/ 28 h 1411"/>
              <a:gd name="T2" fmla="*/ 789 w 1579"/>
              <a:gd name="T3" fmla="*/ 28 h 1411"/>
              <a:gd name="T4" fmla="*/ 793 w 1579"/>
              <a:gd name="T5" fmla="*/ 24 h 1411"/>
              <a:gd name="T6" fmla="*/ 793 w 1579"/>
              <a:gd name="T7" fmla="*/ 1411 h 1411"/>
              <a:gd name="T8" fmla="*/ 0 w 1579"/>
              <a:gd name="T9" fmla="*/ 1411 h 1411"/>
              <a:gd name="T10" fmla="*/ 0 w 1579"/>
              <a:gd name="T11" fmla="*/ 1403 h 1411"/>
              <a:gd name="T12" fmla="*/ 789 w 1579"/>
              <a:gd name="T13" fmla="*/ 1403 h 1411"/>
              <a:gd name="T14" fmla="*/ 786 w 1579"/>
              <a:gd name="T15" fmla="*/ 1407 h 1411"/>
              <a:gd name="T16" fmla="*/ 786 w 1579"/>
              <a:gd name="T17" fmla="*/ 20 h 1411"/>
              <a:gd name="T18" fmla="*/ 1542 w 1579"/>
              <a:gd name="T19" fmla="*/ 20 h 1411"/>
              <a:gd name="T20" fmla="*/ 1542 w 1579"/>
              <a:gd name="T21" fmla="*/ 28 h 1411"/>
              <a:gd name="T22" fmla="*/ 1534 w 1579"/>
              <a:gd name="T23" fmla="*/ 0 h 1411"/>
              <a:gd name="T24" fmla="*/ 1579 w 1579"/>
              <a:gd name="T25" fmla="*/ 24 h 1411"/>
              <a:gd name="T26" fmla="*/ 1534 w 1579"/>
              <a:gd name="T27" fmla="*/ 48 h 1411"/>
              <a:gd name="T28" fmla="*/ 1534 w 1579"/>
              <a:gd name="T29" fmla="*/ 0 h 141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579" h="1411">
                <a:moveTo>
                  <a:pt x="1542" y="28"/>
                </a:moveTo>
                <a:lnTo>
                  <a:pt x="789" y="28"/>
                </a:lnTo>
                <a:lnTo>
                  <a:pt x="793" y="24"/>
                </a:lnTo>
                <a:lnTo>
                  <a:pt x="793" y="1411"/>
                </a:lnTo>
                <a:lnTo>
                  <a:pt x="0" y="1411"/>
                </a:lnTo>
                <a:lnTo>
                  <a:pt x="0" y="1403"/>
                </a:lnTo>
                <a:lnTo>
                  <a:pt x="789" y="1403"/>
                </a:lnTo>
                <a:lnTo>
                  <a:pt x="786" y="1407"/>
                </a:lnTo>
                <a:lnTo>
                  <a:pt x="786" y="20"/>
                </a:lnTo>
                <a:lnTo>
                  <a:pt x="1542" y="20"/>
                </a:lnTo>
                <a:lnTo>
                  <a:pt x="1542" y="28"/>
                </a:lnTo>
                <a:close/>
                <a:moveTo>
                  <a:pt x="1534" y="0"/>
                </a:moveTo>
                <a:lnTo>
                  <a:pt x="1579" y="24"/>
                </a:lnTo>
                <a:lnTo>
                  <a:pt x="1534" y="48"/>
                </a:lnTo>
                <a:lnTo>
                  <a:pt x="1534" y="0"/>
                </a:lnTo>
                <a:close/>
              </a:path>
            </a:pathLst>
          </a:custGeom>
          <a:solidFill>
            <a:srgbClr val="008080"/>
          </a:solidFill>
          <a:ln w="1588" cap="flat">
            <a:solidFill>
              <a:srgbClr val="008080"/>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49" name="Freeform 332">
            <a:extLst>
              <a:ext uri="{FF2B5EF4-FFF2-40B4-BE49-F238E27FC236}">
                <a16:creationId xmlns:a16="http://schemas.microsoft.com/office/drawing/2014/main" id="{00000000-0008-0000-0100-000031000000}"/>
              </a:ext>
            </a:extLst>
          </xdr:cNvPr>
          <xdr:cNvSpPr>
            <a:spLocks noEditPoints="1"/>
          </xdr:cNvSpPr>
        </xdr:nvSpPr>
        <xdr:spPr bwMode="auto">
          <a:xfrm>
            <a:off x="3168651" y="2173289"/>
            <a:ext cx="3284538" cy="1279525"/>
          </a:xfrm>
          <a:custGeom>
            <a:avLst/>
            <a:gdLst>
              <a:gd name="T0" fmla="*/ 2031 w 2069"/>
              <a:gd name="T1" fmla="*/ 786 h 806"/>
              <a:gd name="T2" fmla="*/ 214 w 2069"/>
              <a:gd name="T3" fmla="*/ 786 h 806"/>
              <a:gd name="T4" fmla="*/ 214 w 2069"/>
              <a:gd name="T5" fmla="*/ 4 h 806"/>
              <a:gd name="T6" fmla="*/ 218 w 2069"/>
              <a:gd name="T7" fmla="*/ 8 h 806"/>
              <a:gd name="T8" fmla="*/ 0 w 2069"/>
              <a:gd name="T9" fmla="*/ 8 h 806"/>
              <a:gd name="T10" fmla="*/ 0 w 2069"/>
              <a:gd name="T11" fmla="*/ 0 h 806"/>
              <a:gd name="T12" fmla="*/ 222 w 2069"/>
              <a:gd name="T13" fmla="*/ 0 h 806"/>
              <a:gd name="T14" fmla="*/ 222 w 2069"/>
              <a:gd name="T15" fmla="*/ 782 h 806"/>
              <a:gd name="T16" fmla="*/ 218 w 2069"/>
              <a:gd name="T17" fmla="*/ 778 h 806"/>
              <a:gd name="T18" fmla="*/ 2031 w 2069"/>
              <a:gd name="T19" fmla="*/ 778 h 806"/>
              <a:gd name="T20" fmla="*/ 2031 w 2069"/>
              <a:gd name="T21" fmla="*/ 786 h 806"/>
              <a:gd name="T22" fmla="*/ 2024 w 2069"/>
              <a:gd name="T23" fmla="*/ 758 h 806"/>
              <a:gd name="T24" fmla="*/ 2069 w 2069"/>
              <a:gd name="T25" fmla="*/ 782 h 806"/>
              <a:gd name="T26" fmla="*/ 2024 w 2069"/>
              <a:gd name="T27" fmla="*/ 806 h 806"/>
              <a:gd name="T28" fmla="*/ 2024 w 2069"/>
              <a:gd name="T29" fmla="*/ 758 h 8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2069" h="806">
                <a:moveTo>
                  <a:pt x="2031" y="786"/>
                </a:moveTo>
                <a:lnTo>
                  <a:pt x="214" y="786"/>
                </a:lnTo>
                <a:lnTo>
                  <a:pt x="214" y="4"/>
                </a:lnTo>
                <a:lnTo>
                  <a:pt x="218" y="8"/>
                </a:lnTo>
                <a:lnTo>
                  <a:pt x="0" y="8"/>
                </a:lnTo>
                <a:lnTo>
                  <a:pt x="0" y="0"/>
                </a:lnTo>
                <a:lnTo>
                  <a:pt x="222" y="0"/>
                </a:lnTo>
                <a:lnTo>
                  <a:pt x="222" y="782"/>
                </a:lnTo>
                <a:lnTo>
                  <a:pt x="218" y="778"/>
                </a:lnTo>
                <a:lnTo>
                  <a:pt x="2031" y="778"/>
                </a:lnTo>
                <a:lnTo>
                  <a:pt x="2031" y="786"/>
                </a:lnTo>
                <a:close/>
                <a:moveTo>
                  <a:pt x="2024" y="758"/>
                </a:moveTo>
                <a:lnTo>
                  <a:pt x="2069" y="782"/>
                </a:lnTo>
                <a:lnTo>
                  <a:pt x="2024" y="806"/>
                </a:lnTo>
                <a:lnTo>
                  <a:pt x="2024" y="758"/>
                </a:lnTo>
                <a:close/>
              </a:path>
            </a:pathLst>
          </a:custGeom>
          <a:solidFill>
            <a:srgbClr val="000080"/>
          </a:solidFill>
          <a:ln w="1588" cap="flat">
            <a:solidFill>
              <a:srgbClr val="000080"/>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0" name="Freeform 333">
            <a:extLst>
              <a:ext uri="{FF2B5EF4-FFF2-40B4-BE49-F238E27FC236}">
                <a16:creationId xmlns:a16="http://schemas.microsoft.com/office/drawing/2014/main" id="{00000000-0008-0000-0100-000032000000}"/>
              </a:ext>
            </a:extLst>
          </xdr:cNvPr>
          <xdr:cNvSpPr>
            <a:spLocks noEditPoints="1"/>
          </xdr:cNvSpPr>
        </xdr:nvSpPr>
        <xdr:spPr bwMode="auto">
          <a:xfrm>
            <a:off x="3168651" y="3254376"/>
            <a:ext cx="3290888" cy="522288"/>
          </a:xfrm>
          <a:custGeom>
            <a:avLst/>
            <a:gdLst>
              <a:gd name="T0" fmla="*/ 2035 w 2073"/>
              <a:gd name="T1" fmla="*/ 309 h 329"/>
              <a:gd name="T2" fmla="*/ 114 w 2073"/>
              <a:gd name="T3" fmla="*/ 309 h 329"/>
              <a:gd name="T4" fmla="*/ 114 w 2073"/>
              <a:gd name="T5" fmla="*/ 4 h 329"/>
              <a:gd name="T6" fmla="*/ 117 w 2073"/>
              <a:gd name="T7" fmla="*/ 8 h 329"/>
              <a:gd name="T8" fmla="*/ 0 w 2073"/>
              <a:gd name="T9" fmla="*/ 8 h 329"/>
              <a:gd name="T10" fmla="*/ 0 w 2073"/>
              <a:gd name="T11" fmla="*/ 0 h 329"/>
              <a:gd name="T12" fmla="*/ 121 w 2073"/>
              <a:gd name="T13" fmla="*/ 0 h 329"/>
              <a:gd name="T14" fmla="*/ 121 w 2073"/>
              <a:gd name="T15" fmla="*/ 305 h 329"/>
              <a:gd name="T16" fmla="*/ 117 w 2073"/>
              <a:gd name="T17" fmla="*/ 301 h 329"/>
              <a:gd name="T18" fmla="*/ 2035 w 2073"/>
              <a:gd name="T19" fmla="*/ 301 h 329"/>
              <a:gd name="T20" fmla="*/ 2035 w 2073"/>
              <a:gd name="T21" fmla="*/ 309 h 329"/>
              <a:gd name="T22" fmla="*/ 2028 w 2073"/>
              <a:gd name="T23" fmla="*/ 281 h 329"/>
              <a:gd name="T24" fmla="*/ 2073 w 2073"/>
              <a:gd name="T25" fmla="*/ 305 h 329"/>
              <a:gd name="T26" fmla="*/ 2028 w 2073"/>
              <a:gd name="T27" fmla="*/ 329 h 329"/>
              <a:gd name="T28" fmla="*/ 2028 w 2073"/>
              <a:gd name="T29" fmla="*/ 281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2073" h="329">
                <a:moveTo>
                  <a:pt x="2035" y="309"/>
                </a:moveTo>
                <a:lnTo>
                  <a:pt x="114" y="309"/>
                </a:lnTo>
                <a:lnTo>
                  <a:pt x="114" y="4"/>
                </a:lnTo>
                <a:lnTo>
                  <a:pt x="117" y="8"/>
                </a:lnTo>
                <a:lnTo>
                  <a:pt x="0" y="8"/>
                </a:lnTo>
                <a:lnTo>
                  <a:pt x="0" y="0"/>
                </a:lnTo>
                <a:lnTo>
                  <a:pt x="121" y="0"/>
                </a:lnTo>
                <a:lnTo>
                  <a:pt x="121" y="305"/>
                </a:lnTo>
                <a:lnTo>
                  <a:pt x="117" y="301"/>
                </a:lnTo>
                <a:lnTo>
                  <a:pt x="2035" y="301"/>
                </a:lnTo>
                <a:lnTo>
                  <a:pt x="2035" y="309"/>
                </a:lnTo>
                <a:close/>
                <a:moveTo>
                  <a:pt x="2028" y="281"/>
                </a:moveTo>
                <a:lnTo>
                  <a:pt x="2073" y="305"/>
                </a:lnTo>
                <a:lnTo>
                  <a:pt x="2028" y="329"/>
                </a:lnTo>
                <a:lnTo>
                  <a:pt x="2028" y="281"/>
                </a:lnTo>
                <a:close/>
              </a:path>
            </a:pathLst>
          </a:custGeom>
          <a:solidFill>
            <a:srgbClr val="000080"/>
          </a:solidFill>
          <a:ln w="1588" cap="flat">
            <a:solidFill>
              <a:srgbClr val="000080"/>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1" name="Freeform 340">
            <a:extLst>
              <a:ext uri="{FF2B5EF4-FFF2-40B4-BE49-F238E27FC236}">
                <a16:creationId xmlns:a16="http://schemas.microsoft.com/office/drawing/2014/main" id="{00000000-0008-0000-0100-000033000000}"/>
              </a:ext>
            </a:extLst>
          </xdr:cNvPr>
          <xdr:cNvSpPr>
            <a:spLocks noEditPoints="1"/>
          </xdr:cNvSpPr>
        </xdr:nvSpPr>
        <xdr:spPr bwMode="auto">
          <a:xfrm>
            <a:off x="3725864" y="2894014"/>
            <a:ext cx="2417763" cy="1920875"/>
          </a:xfrm>
          <a:custGeom>
            <a:avLst/>
            <a:gdLst>
              <a:gd name="T0" fmla="*/ 13433 w 13500"/>
              <a:gd name="T1" fmla="*/ 10041 h 10075"/>
              <a:gd name="T2" fmla="*/ 13433 w 13500"/>
              <a:gd name="T3" fmla="*/ 9242 h 10075"/>
              <a:gd name="T4" fmla="*/ 13466 w 13500"/>
              <a:gd name="T5" fmla="*/ 9275 h 10075"/>
              <a:gd name="T6" fmla="*/ 33 w 13500"/>
              <a:gd name="T7" fmla="*/ 9275 h 10075"/>
              <a:gd name="T8" fmla="*/ 0 w 13500"/>
              <a:gd name="T9" fmla="*/ 9242 h 10075"/>
              <a:gd name="T10" fmla="*/ 0 w 13500"/>
              <a:gd name="T11" fmla="*/ 200 h 10075"/>
              <a:gd name="T12" fmla="*/ 33 w 13500"/>
              <a:gd name="T13" fmla="*/ 166 h 10075"/>
              <a:gd name="T14" fmla="*/ 7333 w 13500"/>
              <a:gd name="T15" fmla="*/ 166 h 10075"/>
              <a:gd name="T16" fmla="*/ 7366 w 13500"/>
              <a:gd name="T17" fmla="*/ 200 h 10075"/>
              <a:gd name="T18" fmla="*/ 7333 w 13500"/>
              <a:gd name="T19" fmla="*/ 233 h 10075"/>
              <a:gd name="T20" fmla="*/ 33 w 13500"/>
              <a:gd name="T21" fmla="*/ 233 h 10075"/>
              <a:gd name="T22" fmla="*/ 67 w 13500"/>
              <a:gd name="T23" fmla="*/ 200 h 10075"/>
              <a:gd name="T24" fmla="*/ 67 w 13500"/>
              <a:gd name="T25" fmla="*/ 9242 h 10075"/>
              <a:gd name="T26" fmla="*/ 33 w 13500"/>
              <a:gd name="T27" fmla="*/ 9209 h 10075"/>
              <a:gd name="T28" fmla="*/ 13466 w 13500"/>
              <a:gd name="T29" fmla="*/ 9209 h 10075"/>
              <a:gd name="T30" fmla="*/ 13500 w 13500"/>
              <a:gd name="T31" fmla="*/ 9242 h 10075"/>
              <a:gd name="T32" fmla="*/ 13500 w 13500"/>
              <a:gd name="T33" fmla="*/ 10041 h 10075"/>
              <a:gd name="T34" fmla="*/ 13466 w 13500"/>
              <a:gd name="T35" fmla="*/ 10075 h 10075"/>
              <a:gd name="T36" fmla="*/ 13433 w 13500"/>
              <a:gd name="T37" fmla="*/ 10041 h 10075"/>
              <a:gd name="T38" fmla="*/ 7266 w 13500"/>
              <a:gd name="T39" fmla="*/ 0 h 10075"/>
              <a:gd name="T40" fmla="*/ 7666 w 13500"/>
              <a:gd name="T41" fmla="*/ 200 h 10075"/>
              <a:gd name="T42" fmla="*/ 7266 w 13500"/>
              <a:gd name="T43" fmla="*/ 400 h 10075"/>
              <a:gd name="T44" fmla="*/ 7266 w 13500"/>
              <a:gd name="T45" fmla="*/ 0 h 100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3500" h="10075">
                <a:moveTo>
                  <a:pt x="13433" y="10041"/>
                </a:moveTo>
                <a:lnTo>
                  <a:pt x="13433" y="9242"/>
                </a:lnTo>
                <a:lnTo>
                  <a:pt x="13466" y="9275"/>
                </a:lnTo>
                <a:lnTo>
                  <a:pt x="33" y="9275"/>
                </a:lnTo>
                <a:cubicBezTo>
                  <a:pt x="15" y="9275"/>
                  <a:pt x="0" y="9260"/>
                  <a:pt x="0" y="9242"/>
                </a:cubicBezTo>
                <a:lnTo>
                  <a:pt x="0" y="200"/>
                </a:lnTo>
                <a:cubicBezTo>
                  <a:pt x="0" y="181"/>
                  <a:pt x="15" y="166"/>
                  <a:pt x="33" y="166"/>
                </a:cubicBezTo>
                <a:lnTo>
                  <a:pt x="7333" y="166"/>
                </a:lnTo>
                <a:cubicBezTo>
                  <a:pt x="7352" y="166"/>
                  <a:pt x="7366" y="181"/>
                  <a:pt x="7366" y="200"/>
                </a:cubicBezTo>
                <a:cubicBezTo>
                  <a:pt x="7366" y="218"/>
                  <a:pt x="7352" y="233"/>
                  <a:pt x="7333" y="233"/>
                </a:cubicBezTo>
                <a:lnTo>
                  <a:pt x="33" y="233"/>
                </a:lnTo>
                <a:lnTo>
                  <a:pt x="67" y="200"/>
                </a:lnTo>
                <a:lnTo>
                  <a:pt x="67" y="9242"/>
                </a:lnTo>
                <a:lnTo>
                  <a:pt x="33" y="9209"/>
                </a:lnTo>
                <a:lnTo>
                  <a:pt x="13466" y="9209"/>
                </a:lnTo>
                <a:cubicBezTo>
                  <a:pt x="13485" y="9209"/>
                  <a:pt x="13500" y="9223"/>
                  <a:pt x="13500" y="9242"/>
                </a:cubicBezTo>
                <a:lnTo>
                  <a:pt x="13500" y="10041"/>
                </a:lnTo>
                <a:cubicBezTo>
                  <a:pt x="13500" y="10060"/>
                  <a:pt x="13485" y="10075"/>
                  <a:pt x="13466" y="10075"/>
                </a:cubicBezTo>
                <a:cubicBezTo>
                  <a:pt x="13448" y="10075"/>
                  <a:pt x="13433" y="10060"/>
                  <a:pt x="13433" y="10041"/>
                </a:cubicBezTo>
                <a:close/>
                <a:moveTo>
                  <a:pt x="7266" y="0"/>
                </a:moveTo>
                <a:lnTo>
                  <a:pt x="7666" y="200"/>
                </a:lnTo>
                <a:lnTo>
                  <a:pt x="7266" y="400"/>
                </a:lnTo>
                <a:lnTo>
                  <a:pt x="7266" y="0"/>
                </a:lnTo>
                <a:close/>
              </a:path>
            </a:pathLst>
          </a:custGeom>
          <a:solidFill>
            <a:srgbClr val="808080"/>
          </a:solidFill>
          <a:ln w="1588" cap="flat">
            <a:solidFill>
              <a:srgbClr val="808080"/>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sp macro="" textlink="">
        <xdr:nvSpPr>
          <xdr:cNvPr id="52" name="Freeform 341">
            <a:extLst>
              <a:ext uri="{FF2B5EF4-FFF2-40B4-BE49-F238E27FC236}">
                <a16:creationId xmlns:a16="http://schemas.microsoft.com/office/drawing/2014/main" id="{00000000-0008-0000-0100-000034000000}"/>
              </a:ext>
            </a:extLst>
          </xdr:cNvPr>
          <xdr:cNvSpPr>
            <a:spLocks noEditPoints="1"/>
          </xdr:cNvSpPr>
        </xdr:nvSpPr>
        <xdr:spPr bwMode="auto">
          <a:xfrm>
            <a:off x="4325939" y="5083176"/>
            <a:ext cx="227013" cy="76200"/>
          </a:xfrm>
          <a:custGeom>
            <a:avLst/>
            <a:gdLst>
              <a:gd name="T0" fmla="*/ 1233 w 1266"/>
              <a:gd name="T1" fmla="*/ 225 h 400"/>
              <a:gd name="T2" fmla="*/ 33 w 1266"/>
              <a:gd name="T3" fmla="*/ 225 h 400"/>
              <a:gd name="T4" fmla="*/ 66 w 1266"/>
              <a:gd name="T5" fmla="*/ 192 h 400"/>
              <a:gd name="T6" fmla="*/ 66 w 1266"/>
              <a:gd name="T7" fmla="*/ 200 h 400"/>
              <a:gd name="T8" fmla="*/ 33 w 1266"/>
              <a:gd name="T9" fmla="*/ 167 h 400"/>
              <a:gd name="T10" fmla="*/ 908 w 1266"/>
              <a:gd name="T11" fmla="*/ 167 h 400"/>
              <a:gd name="T12" fmla="*/ 941 w 1266"/>
              <a:gd name="T13" fmla="*/ 200 h 400"/>
              <a:gd name="T14" fmla="*/ 908 w 1266"/>
              <a:gd name="T15" fmla="*/ 233 h 400"/>
              <a:gd name="T16" fmla="*/ 33 w 1266"/>
              <a:gd name="T17" fmla="*/ 233 h 400"/>
              <a:gd name="T18" fmla="*/ 0 w 1266"/>
              <a:gd name="T19" fmla="*/ 200 h 400"/>
              <a:gd name="T20" fmla="*/ 0 w 1266"/>
              <a:gd name="T21" fmla="*/ 192 h 400"/>
              <a:gd name="T22" fmla="*/ 33 w 1266"/>
              <a:gd name="T23" fmla="*/ 158 h 400"/>
              <a:gd name="T24" fmla="*/ 1233 w 1266"/>
              <a:gd name="T25" fmla="*/ 158 h 400"/>
              <a:gd name="T26" fmla="*/ 1266 w 1266"/>
              <a:gd name="T27" fmla="*/ 192 h 400"/>
              <a:gd name="T28" fmla="*/ 1233 w 1266"/>
              <a:gd name="T29" fmla="*/ 225 h 400"/>
              <a:gd name="T30" fmla="*/ 841 w 1266"/>
              <a:gd name="T31" fmla="*/ 0 h 400"/>
              <a:gd name="T32" fmla="*/ 1241 w 1266"/>
              <a:gd name="T33" fmla="*/ 200 h 400"/>
              <a:gd name="T34" fmla="*/ 841 w 1266"/>
              <a:gd name="T35" fmla="*/ 400 h 400"/>
              <a:gd name="T36" fmla="*/ 841 w 1266"/>
              <a:gd name="T37" fmla="*/ 0 h 4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1266" h="400">
                <a:moveTo>
                  <a:pt x="1233" y="225"/>
                </a:moveTo>
                <a:lnTo>
                  <a:pt x="33" y="225"/>
                </a:lnTo>
                <a:lnTo>
                  <a:pt x="66" y="192"/>
                </a:lnTo>
                <a:lnTo>
                  <a:pt x="66" y="200"/>
                </a:lnTo>
                <a:lnTo>
                  <a:pt x="33" y="167"/>
                </a:lnTo>
                <a:lnTo>
                  <a:pt x="908" y="167"/>
                </a:lnTo>
                <a:cubicBezTo>
                  <a:pt x="927" y="167"/>
                  <a:pt x="941" y="182"/>
                  <a:pt x="941" y="200"/>
                </a:cubicBezTo>
                <a:cubicBezTo>
                  <a:pt x="941" y="219"/>
                  <a:pt x="927" y="233"/>
                  <a:pt x="908" y="233"/>
                </a:cubicBezTo>
                <a:lnTo>
                  <a:pt x="33" y="233"/>
                </a:lnTo>
                <a:cubicBezTo>
                  <a:pt x="15" y="233"/>
                  <a:pt x="0" y="219"/>
                  <a:pt x="0" y="200"/>
                </a:cubicBezTo>
                <a:lnTo>
                  <a:pt x="0" y="192"/>
                </a:lnTo>
                <a:cubicBezTo>
                  <a:pt x="0" y="173"/>
                  <a:pt x="15" y="158"/>
                  <a:pt x="33" y="158"/>
                </a:cubicBezTo>
                <a:lnTo>
                  <a:pt x="1233" y="158"/>
                </a:lnTo>
                <a:cubicBezTo>
                  <a:pt x="1252" y="158"/>
                  <a:pt x="1266" y="173"/>
                  <a:pt x="1266" y="192"/>
                </a:cubicBezTo>
                <a:cubicBezTo>
                  <a:pt x="1266" y="210"/>
                  <a:pt x="1252" y="225"/>
                  <a:pt x="1233" y="225"/>
                </a:cubicBezTo>
                <a:close/>
                <a:moveTo>
                  <a:pt x="841" y="0"/>
                </a:moveTo>
                <a:lnTo>
                  <a:pt x="1241" y="200"/>
                </a:lnTo>
                <a:lnTo>
                  <a:pt x="841" y="400"/>
                </a:lnTo>
                <a:lnTo>
                  <a:pt x="841" y="0"/>
                </a:lnTo>
                <a:close/>
              </a:path>
            </a:pathLst>
          </a:custGeom>
          <a:solidFill>
            <a:srgbClr val="00CCFF"/>
          </a:solidFill>
          <a:ln w="1588" cap="flat">
            <a:solidFill>
              <a:srgbClr val="00CCFF"/>
            </a:solidFill>
            <a:prstDash val="solid"/>
            <a:bevel/>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GB"/>
          </a:p>
        </xdr:txBody>
      </xdr:sp>
    </xdr:grpSp>
    <xdr:clientData/>
  </xdr:twoCellAnchor>
  <xdr:twoCellAnchor>
    <xdr:from>
      <xdr:col>4</xdr:col>
      <xdr:colOff>285750</xdr:colOff>
      <xdr:row>2</xdr:row>
      <xdr:rowOff>28575</xdr:rowOff>
    </xdr:from>
    <xdr:to>
      <xdr:col>8</xdr:col>
      <xdr:colOff>180975</xdr:colOff>
      <xdr:row>3</xdr:row>
      <xdr:rowOff>123825</xdr:rowOff>
    </xdr:to>
    <xdr:sp macro="" textlink="">
      <xdr:nvSpPr>
        <xdr:cNvPr id="93" name="Text Box 72">
          <a:extLst>
            <a:ext uri="{FF2B5EF4-FFF2-40B4-BE49-F238E27FC236}">
              <a16:creationId xmlns:a16="http://schemas.microsoft.com/office/drawing/2014/main" id="{00000000-0008-0000-0100-00005D000000}"/>
            </a:ext>
          </a:extLst>
        </xdr:cNvPr>
        <xdr:cNvSpPr txBox="1">
          <a:spLocks noChangeArrowheads="1"/>
        </xdr:cNvSpPr>
      </xdr:nvSpPr>
      <xdr:spPr bwMode="auto">
        <a:xfrm>
          <a:off x="2724150" y="352425"/>
          <a:ext cx="2333625" cy="257175"/>
        </a:xfrm>
        <a:prstGeom prst="rect">
          <a:avLst/>
        </a:prstGeom>
        <a:noFill/>
        <a:ln>
          <a:noFill/>
        </a:ln>
        <a:effectLst/>
        <a:extLst>
          <a:ext uri="{909E8E84-426E-40DD-AFC4-6F175D3DCCD1}">
            <a14:hiddenFill xmlns:a14="http://schemas.microsoft.com/office/drawing/2010/main">
              <a:solidFill>
                <a:srgbClr val="99CC00"/>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a:lstStyle/>
        <a:p>
          <a:pPr algn="ctr" rtl="0">
            <a:defRPr sz="1000"/>
          </a:pPr>
          <a:r>
            <a:rPr lang="en-GB" sz="1000" b="0" i="0" baseline="0">
              <a:effectLst/>
              <a:latin typeface="+mn-lt"/>
              <a:ea typeface="+mn-ea"/>
              <a:cs typeface="+mn-cs"/>
            </a:rPr>
            <a:t>© 2019 </a:t>
          </a:r>
          <a:r>
            <a:rPr lang="en-GB" sz="1000" b="0" i="0" u="none" strike="noStrike" baseline="0">
              <a:solidFill>
                <a:srgbClr val="000000"/>
              </a:solidFill>
              <a:latin typeface="Arial"/>
              <a:cs typeface="Arial"/>
            </a:rPr>
            <a:t>Savvakis C. Savvides</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0.85348</cdr:x>
      <cdr:y>0.79812</cdr:y>
    </cdr:from>
    <cdr:to>
      <cdr:x>1</cdr:x>
      <cdr:y>1</cdr:y>
    </cdr:to>
    <cdr:sp macro="" textlink="">
      <cdr:nvSpPr>
        <cdr:cNvPr id="2" name="REIdentifier" hidden="1">
          <a:extLst xmlns:a="http://schemas.openxmlformats.org/drawingml/2006/main">
            <a:ext uri="{FF2B5EF4-FFF2-40B4-BE49-F238E27FC236}">
              <a16:creationId xmlns:a16="http://schemas.microsoft.com/office/drawing/2014/main" id="{559E8871-F303-D714-6F77-A6E9CA510B72}"/>
            </a:ext>
          </a:extLst>
        </cdr:cNvPr>
        <cdr:cNvSpPr/>
      </cdr:nvSpPr>
      <cdr:spPr bwMode="auto">
        <a:xfrm xmlns:a="http://schemas.openxmlformats.org/drawingml/2006/main">
          <a:off x="152450800" y="635050800"/>
          <a:ext cx="1270000" cy="127000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a:lstStyle xmlns:a="http://schemas.openxmlformats.org/drawingml/2006/main"/>
        <a:p xmlns:a="http://schemas.openxmlformats.org/drawingml/2006/main">
          <a:r>
            <a:rPr lang="en-US"/>
            <a:t>RE_SheetType#|#SAChart#||#RE_SheetSubType#|#SEN-A (Chart)#||#RE_ID#|#RE292B405C-4E76--041-F568-BAC745557BC7#||#RE_Parent#|#RE9C90D1D7-FB53--9E1-9D30-851C6223662D#||#ChartItems#|#DSCR2024#||#RE_SheetTitle#|#DSCR2024 at risk variable range limits#||#RE_Comments#|#Model Result:</a:t>
          </a:r>
        </a:p>
        <a:p xmlns:a="http://schemas.openxmlformats.org/drawingml/2006/main">
          <a:r>
            <a:rPr lang="en-US"/>
            <a:t> • DSCR2024</a:t>
          </a:r>
        </a:p>
        <a:p xmlns:a="http://schemas.openxmlformats.org/drawingml/2006/main">
          <a:endParaRPr lang="en-US"/>
        </a:p>
        <a:p xmlns:a="http://schemas.openxmlformats.org/drawingml/2006/main">
          <a:r>
            <a:rPr lang="en-US"/>
            <a:t>Risk Variables:</a:t>
          </a:r>
        </a:p>
        <a:p xmlns:a="http://schemas.openxmlformats.org/drawingml/2006/main">
          <a:r>
            <a:rPr lang="en-US"/>
            <a:t> •Occupancy-Ceiling</a:t>
          </a:r>
        </a:p>
        <a:p xmlns:a="http://schemas.openxmlformats.org/drawingml/2006/main">
          <a:r>
            <a:rPr lang="en-US"/>
            <a:t> •Occupancy-Duration</a:t>
          </a:r>
        </a:p>
        <a:p xmlns:a="http://schemas.openxmlformats.org/drawingml/2006/main">
          <a:r>
            <a:rPr lang="en-US"/>
            <a:t> •Accommodation-Growth rate</a:t>
          </a:r>
        </a:p>
        <a:p xmlns:a="http://schemas.openxmlformats.org/drawingml/2006/main">
          <a:r>
            <a:rPr lang="en-US"/>
            <a:t> •Food Income per guestnight</a:t>
          </a:r>
        </a:p>
        <a:p xmlns:a="http://schemas.openxmlformats.org/drawingml/2006/main">
          <a:r>
            <a:rPr lang="en-US"/>
            <a:t> •Growth factor - Labour Inflator</a:t>
          </a:r>
        </a:p>
        <a:p xmlns:a="http://schemas.openxmlformats.org/drawingml/2006/main">
          <a:r>
            <a:rPr lang="en-US"/>
            <a:t> •General Inflation Rate</a:t>
          </a:r>
        </a:p>
        <a:p xmlns:a="http://schemas.openxmlformats.org/drawingml/2006/main">
          <a:r>
            <a:rPr lang="en-US"/>
            <a:t> •Cost of food (% on food revenue)</a:t>
          </a:r>
        </a:p>
        <a:p xmlns:a="http://schemas.openxmlformats.org/drawingml/2006/main">
          <a:r>
            <a:rPr lang="en-US"/>
            <a:t> •Cost of beverages (% on beverages revenue)</a:t>
          </a:r>
        </a:p>
        <a:p xmlns:a="http://schemas.openxmlformats.org/drawingml/2006/main">
          <a:endParaRPr lang="en-US"/>
        </a:p>
        <a:p xmlns:a="http://schemas.openxmlformats.org/drawingml/2006/main">
          <a:r>
            <a:rPr lang="en-US"/>
            <a:t>Generated: 15-Apr-23 04:09</a:t>
          </a:r>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8667750" cy="6290830"/>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0.85348</cdr:x>
      <cdr:y>0.79812</cdr:y>
    </cdr:from>
    <cdr:to>
      <cdr:x>1</cdr:x>
      <cdr:y>1</cdr:y>
    </cdr:to>
    <cdr:sp macro="" textlink="">
      <cdr:nvSpPr>
        <cdr:cNvPr id="2" name="REIdentifier" hidden="1">
          <a:extLst xmlns:a="http://schemas.openxmlformats.org/drawingml/2006/main">
            <a:ext uri="{FF2B5EF4-FFF2-40B4-BE49-F238E27FC236}">
              <a16:creationId xmlns:a16="http://schemas.microsoft.com/office/drawing/2014/main" id="{00E9B64C-4C90-8AA6-6A4C-54B253AF3D0B}"/>
            </a:ext>
          </a:extLst>
        </cdr:cNvPr>
        <cdr:cNvSpPr/>
      </cdr:nvSpPr>
      <cdr:spPr bwMode="auto">
        <a:xfrm xmlns:a="http://schemas.openxmlformats.org/drawingml/2006/main">
          <a:off x="152450800" y="635050800"/>
          <a:ext cx="1270000" cy="127000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a:lstStyle xmlns:a="http://schemas.openxmlformats.org/drawingml/2006/main"/>
        <a:p xmlns:a="http://schemas.openxmlformats.org/drawingml/2006/main">
          <a:r>
            <a:rPr lang="en-US"/>
            <a:t>RE_SheetType#|#SAChart#||#RE_SheetSubType#|#SEN-A (Chart)#||#RE_ID#|#RE66685A21-1604--231-2B27-864A6F2AD760#||#RE_Parent#|#RE9C90D1D7-FB53--9E1-9D30-851C6223662D#||#ChartItems#|#DSCR2025#||#RE_SheetTitle#|#DSCR2025 at risk variable range limits#||#RE_Comments#|#Model Result:</a:t>
          </a:r>
        </a:p>
        <a:p xmlns:a="http://schemas.openxmlformats.org/drawingml/2006/main">
          <a:r>
            <a:rPr lang="en-US"/>
            <a:t> • DSCR2025</a:t>
          </a:r>
        </a:p>
        <a:p xmlns:a="http://schemas.openxmlformats.org/drawingml/2006/main">
          <a:endParaRPr lang="en-US"/>
        </a:p>
        <a:p xmlns:a="http://schemas.openxmlformats.org/drawingml/2006/main">
          <a:r>
            <a:rPr lang="en-US"/>
            <a:t>Risk Variables:</a:t>
          </a:r>
        </a:p>
        <a:p xmlns:a="http://schemas.openxmlformats.org/drawingml/2006/main">
          <a:r>
            <a:rPr lang="en-US"/>
            <a:t> •Occupancy-Ceiling</a:t>
          </a:r>
        </a:p>
        <a:p xmlns:a="http://schemas.openxmlformats.org/drawingml/2006/main">
          <a:r>
            <a:rPr lang="en-US"/>
            <a:t> •Occupancy-Duration</a:t>
          </a:r>
        </a:p>
        <a:p xmlns:a="http://schemas.openxmlformats.org/drawingml/2006/main">
          <a:r>
            <a:rPr lang="en-US"/>
            <a:t> •Accommodation-Growth rate</a:t>
          </a:r>
        </a:p>
        <a:p xmlns:a="http://schemas.openxmlformats.org/drawingml/2006/main">
          <a:r>
            <a:rPr lang="en-US"/>
            <a:t> •Growth factor - Labour Inflator</a:t>
          </a:r>
        </a:p>
        <a:p xmlns:a="http://schemas.openxmlformats.org/drawingml/2006/main">
          <a:r>
            <a:rPr lang="en-US"/>
            <a:t> •Food Income per guestnight</a:t>
          </a:r>
        </a:p>
        <a:p xmlns:a="http://schemas.openxmlformats.org/drawingml/2006/main">
          <a:r>
            <a:rPr lang="en-US"/>
            <a:t> •General Inflation Rate</a:t>
          </a:r>
        </a:p>
        <a:p xmlns:a="http://schemas.openxmlformats.org/drawingml/2006/main">
          <a:r>
            <a:rPr lang="en-US"/>
            <a:t> •Cost of food (% on food revenue)</a:t>
          </a:r>
        </a:p>
        <a:p xmlns:a="http://schemas.openxmlformats.org/drawingml/2006/main">
          <a:r>
            <a:rPr lang="en-US"/>
            <a:t> •Cost of beverages (% on beverages revenue)</a:t>
          </a:r>
        </a:p>
        <a:p xmlns:a="http://schemas.openxmlformats.org/drawingml/2006/main">
          <a:endParaRPr lang="en-US"/>
        </a:p>
        <a:p xmlns:a="http://schemas.openxmlformats.org/drawingml/2006/main">
          <a:r>
            <a:rPr lang="en-US"/>
            <a:t>Generated: 15-Apr-23 04:09</a:t>
          </a: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8667750" cy="6290830"/>
    <xdr:graphicFrame macro="">
      <xdr:nvGraphicFramePr>
        <xdr:cNvPr id="2" name="Chart 1">
          <a:extLst>
            <a:ext uri="{FF2B5EF4-FFF2-40B4-BE49-F238E27FC236}">
              <a16:creationId xmlns:a16="http://schemas.microsoft.com/office/drawing/2014/main" id="{00000000-0008-0000-1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0.85348</cdr:x>
      <cdr:y>0.79812</cdr:y>
    </cdr:from>
    <cdr:to>
      <cdr:x>1</cdr:x>
      <cdr:y>1</cdr:y>
    </cdr:to>
    <cdr:sp macro="" textlink="">
      <cdr:nvSpPr>
        <cdr:cNvPr id="2" name="REIdentifier" hidden="1">
          <a:extLst xmlns:a="http://schemas.openxmlformats.org/drawingml/2006/main">
            <a:ext uri="{FF2B5EF4-FFF2-40B4-BE49-F238E27FC236}">
              <a16:creationId xmlns:a16="http://schemas.microsoft.com/office/drawing/2014/main" id="{A1C82121-0794-6D16-3BE9-644DDD734E95}"/>
            </a:ext>
          </a:extLst>
        </cdr:cNvPr>
        <cdr:cNvSpPr/>
      </cdr:nvSpPr>
      <cdr:spPr bwMode="auto">
        <a:xfrm xmlns:a="http://schemas.openxmlformats.org/drawingml/2006/main">
          <a:off x="152450800" y="635050800"/>
          <a:ext cx="1270000" cy="127000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a:lstStyle xmlns:a="http://schemas.openxmlformats.org/drawingml/2006/main"/>
        <a:p xmlns:a="http://schemas.openxmlformats.org/drawingml/2006/main">
          <a:r>
            <a:rPr lang="en-US"/>
            <a:t>RE_SheetType#|#SAChart#||#RE_SheetSubType#|#SEN-A (Chart)#||#RE_ID#|#RE5F45D77A-914A--9C5-2446-6738A886BAAB#||#RE_Parent#|#RE9C90D1D7-FB53--9E1-9D30-851C6223662D#||#ChartItems#|#DSCR2026#||#RE_SheetTitle#|#DSCR2026 at risk variable range limits#||#RE_Comments#|#Model Result:</a:t>
          </a:r>
        </a:p>
        <a:p xmlns:a="http://schemas.openxmlformats.org/drawingml/2006/main">
          <a:r>
            <a:rPr lang="en-US"/>
            <a:t> • DSCR2026</a:t>
          </a:r>
        </a:p>
        <a:p xmlns:a="http://schemas.openxmlformats.org/drawingml/2006/main">
          <a:endParaRPr lang="en-US"/>
        </a:p>
        <a:p xmlns:a="http://schemas.openxmlformats.org/drawingml/2006/main">
          <a:r>
            <a:rPr lang="en-US"/>
            <a:t>Risk Variables:</a:t>
          </a:r>
        </a:p>
        <a:p xmlns:a="http://schemas.openxmlformats.org/drawingml/2006/main">
          <a:r>
            <a:rPr lang="en-US"/>
            <a:t> •Occupancy-Ceiling</a:t>
          </a:r>
        </a:p>
        <a:p xmlns:a="http://schemas.openxmlformats.org/drawingml/2006/main">
          <a:r>
            <a:rPr lang="en-US"/>
            <a:t> •Accommodation-Growth rate</a:t>
          </a:r>
        </a:p>
        <a:p xmlns:a="http://schemas.openxmlformats.org/drawingml/2006/main">
          <a:r>
            <a:rPr lang="en-US"/>
            <a:t> •Occupancy-Duration</a:t>
          </a:r>
        </a:p>
        <a:p xmlns:a="http://schemas.openxmlformats.org/drawingml/2006/main">
          <a:r>
            <a:rPr lang="en-US"/>
            <a:t> •Growth factor - Labour Inflator</a:t>
          </a:r>
        </a:p>
        <a:p xmlns:a="http://schemas.openxmlformats.org/drawingml/2006/main">
          <a:r>
            <a:rPr lang="en-US"/>
            <a:t> •Food Income per guestnight</a:t>
          </a:r>
        </a:p>
        <a:p xmlns:a="http://schemas.openxmlformats.org/drawingml/2006/main">
          <a:r>
            <a:rPr lang="en-US"/>
            <a:t> •General Inflation Rate</a:t>
          </a:r>
        </a:p>
        <a:p xmlns:a="http://schemas.openxmlformats.org/drawingml/2006/main">
          <a:r>
            <a:rPr lang="en-US"/>
            <a:t> •Cost of food (% on food revenue)</a:t>
          </a:r>
        </a:p>
        <a:p xmlns:a="http://schemas.openxmlformats.org/drawingml/2006/main">
          <a:r>
            <a:rPr lang="en-US"/>
            <a:t> •Cost of beverages (% on beverages revenue)</a:t>
          </a:r>
        </a:p>
        <a:p xmlns:a="http://schemas.openxmlformats.org/drawingml/2006/main">
          <a:endParaRPr lang="en-US"/>
        </a:p>
        <a:p xmlns:a="http://schemas.openxmlformats.org/drawingml/2006/main">
          <a:r>
            <a:rPr lang="en-US"/>
            <a:t>Generated: 15-Apr-23 04:09</a:t>
          </a: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8667750" cy="6290830"/>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0.85348</cdr:x>
      <cdr:y>0.79812</cdr:y>
    </cdr:from>
    <cdr:to>
      <cdr:x>1</cdr:x>
      <cdr:y>1</cdr:y>
    </cdr:to>
    <cdr:sp macro="" textlink="">
      <cdr:nvSpPr>
        <cdr:cNvPr id="2" name="REIdentifier" hidden="1">
          <a:extLst xmlns:a="http://schemas.openxmlformats.org/drawingml/2006/main">
            <a:ext uri="{FF2B5EF4-FFF2-40B4-BE49-F238E27FC236}">
              <a16:creationId xmlns:a16="http://schemas.microsoft.com/office/drawing/2014/main" id="{B74FBFFF-F385-B299-A2DF-36CBBC5E8A2B}"/>
            </a:ext>
          </a:extLst>
        </cdr:cNvPr>
        <cdr:cNvSpPr/>
      </cdr:nvSpPr>
      <cdr:spPr bwMode="auto">
        <a:xfrm xmlns:a="http://schemas.openxmlformats.org/drawingml/2006/main">
          <a:off x="152450800" y="635050800"/>
          <a:ext cx="1270000" cy="127000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a:lstStyle xmlns:a="http://schemas.openxmlformats.org/drawingml/2006/main"/>
        <a:p xmlns:a="http://schemas.openxmlformats.org/drawingml/2006/main">
          <a:r>
            <a:rPr lang="en-US"/>
            <a:t>RE_SheetType#|#SAChart#||#RE_SheetSubType#|#SEN-A (Chart)#||#RE_ID#|#RE822C484F-C4D4--C7B-8E23-AC8E14E7C34D#||#RE_Parent#|#RE9C90D1D7-FB53--9E1-9D30-851C6223662D#||#ChartItems#|#DSCR2027#||#RE_SheetTitle#|#DSCR2027 at risk variable range limits#||#RE_Comments#|#Model Result:</a:t>
          </a:r>
        </a:p>
        <a:p xmlns:a="http://schemas.openxmlformats.org/drawingml/2006/main">
          <a:r>
            <a:rPr lang="en-US"/>
            <a:t> • DSCR2027</a:t>
          </a:r>
        </a:p>
        <a:p xmlns:a="http://schemas.openxmlformats.org/drawingml/2006/main">
          <a:endParaRPr lang="en-US"/>
        </a:p>
        <a:p xmlns:a="http://schemas.openxmlformats.org/drawingml/2006/main">
          <a:r>
            <a:rPr lang="en-US"/>
            <a:t>Risk Variables:</a:t>
          </a:r>
        </a:p>
        <a:p xmlns:a="http://schemas.openxmlformats.org/drawingml/2006/main">
          <a:r>
            <a:rPr lang="en-US"/>
            <a:t> •Occupancy-Ceiling</a:t>
          </a:r>
        </a:p>
        <a:p xmlns:a="http://schemas.openxmlformats.org/drawingml/2006/main">
          <a:r>
            <a:rPr lang="en-US"/>
            <a:t> •Accommodation-Growth rate</a:t>
          </a:r>
        </a:p>
        <a:p xmlns:a="http://schemas.openxmlformats.org/drawingml/2006/main">
          <a:r>
            <a:rPr lang="en-US"/>
            <a:t> •Growth factor - Labour Inflator</a:t>
          </a:r>
        </a:p>
        <a:p xmlns:a="http://schemas.openxmlformats.org/drawingml/2006/main">
          <a:r>
            <a:rPr lang="en-US"/>
            <a:t> •Occupancy-Duration</a:t>
          </a:r>
        </a:p>
        <a:p xmlns:a="http://schemas.openxmlformats.org/drawingml/2006/main">
          <a:r>
            <a:rPr lang="en-US"/>
            <a:t> •Food Income per guestnight</a:t>
          </a:r>
        </a:p>
        <a:p xmlns:a="http://schemas.openxmlformats.org/drawingml/2006/main">
          <a:r>
            <a:rPr lang="en-US"/>
            <a:t> •General Inflation Rate</a:t>
          </a:r>
        </a:p>
        <a:p xmlns:a="http://schemas.openxmlformats.org/drawingml/2006/main">
          <a:r>
            <a:rPr lang="en-US"/>
            <a:t> •Cost of food (% on food revenue)</a:t>
          </a:r>
        </a:p>
        <a:p xmlns:a="http://schemas.openxmlformats.org/drawingml/2006/main">
          <a:r>
            <a:rPr lang="en-US"/>
            <a:t> •Cost of beverages (% on beverages revenue)</a:t>
          </a:r>
        </a:p>
        <a:p xmlns:a="http://schemas.openxmlformats.org/drawingml/2006/main">
          <a:endParaRPr lang="en-US"/>
        </a:p>
        <a:p xmlns:a="http://schemas.openxmlformats.org/drawingml/2006/main">
          <a:r>
            <a:rPr lang="en-US"/>
            <a:t>Generated: 15-Apr-23 04:09</a:t>
          </a:r>
        </a:p>
      </cdr:txBody>
    </cdr:sp>
  </cdr:relSizeAnchor>
</c:userShapes>
</file>

<file path=xl/drawings/drawing27.xml><?xml version="1.0" encoding="utf-8"?>
<xdr:wsDr xmlns:xdr="http://schemas.openxmlformats.org/drawingml/2006/spreadsheetDrawing" xmlns:a="http://schemas.openxmlformats.org/drawingml/2006/main">
  <xdr:twoCellAnchor>
    <xdr:from>
      <xdr:col>2083</xdr:col>
      <xdr:colOff>172720</xdr:colOff>
      <xdr:row>8128</xdr:row>
      <xdr:rowOff>123190</xdr:rowOff>
    </xdr:from>
    <xdr:to>
      <xdr:col>2085</xdr:col>
      <xdr:colOff>223520</xdr:colOff>
      <xdr:row>8136</xdr:row>
      <xdr:rowOff>143510</xdr:rowOff>
    </xdr:to>
    <xdr:sp macro="" textlink="">
      <xdr:nvSpPr>
        <xdr:cNvPr id="2" name="REIdentifier" hidden="1">
          <a:extLst>
            <a:ext uri="{FF2B5EF4-FFF2-40B4-BE49-F238E27FC236}">
              <a16:creationId xmlns:a16="http://schemas.microsoft.com/office/drawing/2014/main" id="{00000000-0008-0000-1F00-000002000000}"/>
            </a:ext>
          </a:extLst>
        </xdr:cNvPr>
        <xdr:cNvSpPr/>
      </xdr:nvSpPr>
      <xdr:spPr bwMode="auto">
        <a:xfrm>
          <a:off x="1270000000" y="1270000000"/>
          <a:ext cx="1270000" cy="12700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lang="en-GB" sz="1100"/>
            <a:t>RE_SheetType#|#SRT2#||#RE_SheetSubType#|##||#RE_ID#|#REA3A17509-AFBA--29D-EB30-4044A1FF7F36#||#SRTRuns#|#5000#||#SRTErrors#|#0#||#RE_SheetTitle#|#Simulation Runs Table#||#RE_EditDate#|#45031.1755555556#||#RE_Comments#|#Source:
RVT
Number of runs: 5000
Number of error runs: 0
Elapsed time: 3 minutes 9.3 seconds
Generated: 15-Apr-23 04:12#||#RE_Parent#|#REE61FCB60-2286--14A-D73E-55C373E956D9#||#SRT_DataSource#|#RVT#||#RVTName#|#RVT#||#RVTid#|#REE61FCB60-2286--14A-D73E-55C373E956D9#||#RVTweight#|#0#||#RVTWorkbook#|#D:\Case-studies\Sample Files\Hotel Case-Set.xlsx#||#RVTRuns#|#5000#||#SRTSorted#|#</a:t>
          </a:r>
        </a:p>
      </xdr:txBody>
    </xdr:sp>
    <xdr:clientData fPrintsWithSheet="0"/>
  </xdr:twoCellAnchor>
  <xdr:twoCellAnchor editAs="absolute">
    <xdr:from>
      <xdr:col>7</xdr:col>
      <xdr:colOff>1164909</xdr:colOff>
      <xdr:row>0</xdr:row>
      <xdr:rowOff>90011</xdr:rowOff>
    </xdr:from>
    <xdr:to>
      <xdr:col>8</xdr:col>
      <xdr:colOff>0</xdr:colOff>
      <xdr:row>0</xdr:row>
      <xdr:rowOff>355758</xdr:rowOff>
    </xdr:to>
    <xdr:pic>
      <xdr:nvPicPr>
        <xdr:cNvPr id="4" name="RVTLogo">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99959" y="90011"/>
          <a:ext cx="1002981" cy="26574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243</xdr:col>
      <xdr:colOff>213360</xdr:colOff>
      <xdr:row>4065</xdr:row>
      <xdr:rowOff>6350</xdr:rowOff>
    </xdr:from>
    <xdr:to>
      <xdr:col>245</xdr:col>
      <xdr:colOff>264160</xdr:colOff>
      <xdr:row>4073</xdr:row>
      <xdr:rowOff>26670</xdr:rowOff>
    </xdr:to>
    <xdr:sp macro="" textlink="">
      <xdr:nvSpPr>
        <xdr:cNvPr id="2" name="REIdentifier" hidden="1">
          <a:extLst>
            <a:ext uri="{FF2B5EF4-FFF2-40B4-BE49-F238E27FC236}">
              <a16:creationId xmlns:a16="http://schemas.microsoft.com/office/drawing/2014/main" id="{00000000-0008-0000-2000-000002000000}"/>
            </a:ext>
          </a:extLst>
        </xdr:cNvPr>
        <xdr:cNvSpPr/>
      </xdr:nvSpPr>
      <xdr:spPr bwMode="auto">
        <a:xfrm>
          <a:off x="152400000" y="635000000"/>
          <a:ext cx="1270000" cy="12700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lang="en-GB" sz="1100"/>
            <a:t>RE_Parent#|#REA3A17509-AFBA--29D-EB30-4044A1FF7F36#||#RE_ID#|#RE42809395-7265--9E0-6C2E-CF344A792AC5#||#RE_SheetTitle#|#Analysis of Results#||#RE_EditDate#|#45031.1758449074#||#RE_SheetType#|#AR#||#RE_SheetSubType#|##||#RE_Comments#|#[Marker:ParentName]</a:t>
          </a:r>
        </a:p>
        <a:p>
          <a:pPr algn="l"/>
          <a:r>
            <a:rPr lang="en-GB" sz="1100"/>
            <a:t>Model Results:</a:t>
          </a:r>
        </a:p>
        <a:p>
          <a:pPr algn="l"/>
          <a:r>
            <a:rPr lang="en-GB" sz="1100"/>
            <a:t>• Net Present Value (Owner's View)</a:t>
          </a:r>
        </a:p>
        <a:p>
          <a:pPr algn="l"/>
          <a:r>
            <a:rPr lang="en-GB" sz="1100"/>
            <a:t>• Net Present Value (Project View)</a:t>
          </a:r>
        </a:p>
        <a:p>
          <a:pPr algn="l"/>
          <a:r>
            <a:rPr lang="en-GB" sz="1100"/>
            <a:t>• DSCR2023</a:t>
          </a:r>
        </a:p>
        <a:p>
          <a:pPr algn="l"/>
          <a:r>
            <a:rPr lang="en-GB" sz="1100"/>
            <a:t>• DSCR2024</a:t>
          </a:r>
        </a:p>
        <a:p>
          <a:pPr algn="l"/>
          <a:r>
            <a:rPr lang="en-GB" sz="1100"/>
            <a:t>• DSCR2025</a:t>
          </a:r>
        </a:p>
        <a:p>
          <a:pPr algn="l"/>
          <a:r>
            <a:rPr lang="en-GB" sz="1100"/>
            <a:t>• DSCR2026</a:t>
          </a:r>
        </a:p>
        <a:p>
          <a:pPr algn="l"/>
          <a:r>
            <a:rPr lang="en-GB" sz="1100"/>
            <a:t>• DSCR2027</a:t>
          </a:r>
        </a:p>
        <a:p>
          <a:pPr algn="l"/>
          <a:endParaRPr lang="en-GB" sz="1100"/>
        </a:p>
        <a:p>
          <a:pPr algn="l"/>
          <a:r>
            <a:rPr lang="en-GB" sz="1100"/>
            <a:t>Generated: 15-Apr-23 04:13</a:t>
          </a:r>
        </a:p>
      </xdr:txBody>
    </xdr:sp>
    <xdr:clientData fPrintsWithSheet="0"/>
  </xdr:twoCellAnchor>
  <xdr:twoCellAnchor editAs="absolute">
    <xdr:from>
      <xdr:col>7</xdr:col>
      <xdr:colOff>1233490</xdr:colOff>
      <xdr:row>0</xdr:row>
      <xdr:rowOff>90011</xdr:rowOff>
    </xdr:from>
    <xdr:to>
      <xdr:col>8</xdr:col>
      <xdr:colOff>1</xdr:colOff>
      <xdr:row>0</xdr:row>
      <xdr:rowOff>355758</xdr:rowOff>
    </xdr:to>
    <xdr:pic>
      <xdr:nvPicPr>
        <xdr:cNvPr id="4" name="RVTLogo">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744000" y="90011"/>
          <a:ext cx="1002981" cy="26574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absoluteAnchor>
    <xdr:pos x="0" y="0"/>
    <xdr:ext cx="8667750" cy="6290830"/>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12</xdr:col>
      <xdr:colOff>125730</xdr:colOff>
      <xdr:row>9</xdr:row>
      <xdr:rowOff>0</xdr:rowOff>
    </xdr:from>
    <xdr:to>
      <xdr:col>12</xdr:col>
      <xdr:colOff>487680</xdr:colOff>
      <xdr:row>9</xdr:row>
      <xdr:rowOff>137160</xdr:rowOff>
    </xdr:to>
    <xdr:sp macro="" textlink="">
      <xdr:nvSpPr>
        <xdr:cNvPr id="3" name="Right Arrow 2">
          <a:extLst>
            <a:ext uri="{FF2B5EF4-FFF2-40B4-BE49-F238E27FC236}">
              <a16:creationId xmlns:a16="http://schemas.microsoft.com/office/drawing/2014/main" id="{00000000-0008-0000-0200-000003000000}"/>
            </a:ext>
          </a:extLst>
        </xdr:cNvPr>
        <xdr:cNvSpPr/>
      </xdr:nvSpPr>
      <xdr:spPr bwMode="auto">
        <a:xfrm>
          <a:off x="7440930" y="1405890"/>
          <a:ext cx="361950" cy="137160"/>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lang="en-GB" sz="1100"/>
        </a:p>
      </xdr:txBody>
    </xdr:sp>
    <xdr:clientData/>
  </xdr:twoCellAnchor>
  <xdr:twoCellAnchor>
    <xdr:from>
      <xdr:col>243</xdr:col>
      <xdr:colOff>224790</xdr:colOff>
      <xdr:row>4064</xdr:row>
      <xdr:rowOff>40640</xdr:rowOff>
    </xdr:from>
    <xdr:to>
      <xdr:col>245</xdr:col>
      <xdr:colOff>275590</xdr:colOff>
      <xdr:row>4072</xdr:row>
      <xdr:rowOff>60960</xdr:rowOff>
    </xdr:to>
    <xdr:sp macro="" textlink="">
      <xdr:nvSpPr>
        <xdr:cNvPr id="4" name="REIdentifier" hidden="1">
          <a:extLst>
            <a:ext uri="{FF2B5EF4-FFF2-40B4-BE49-F238E27FC236}">
              <a16:creationId xmlns:a16="http://schemas.microsoft.com/office/drawing/2014/main" id="{00000000-0008-0000-0200-000004000000}"/>
            </a:ext>
          </a:extLst>
        </xdr:cNvPr>
        <xdr:cNvSpPr/>
      </xdr:nvSpPr>
      <xdr:spPr bwMode="auto">
        <a:xfrm>
          <a:off x="148357590" y="634878080"/>
          <a:ext cx="1270000" cy="12700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lang="en-GB" sz="1100"/>
            <a:t>RE_EditDate#|#45031.1630787037</a:t>
          </a:r>
        </a:p>
      </xdr:txBody>
    </xdr:sp>
    <xdr:clientData fPrintsWithSheet="0"/>
  </xdr:twoCellAnchor>
</xdr:wsDr>
</file>

<file path=xl/drawings/drawing30.xml><?xml version="1.0" encoding="utf-8"?>
<c:userShapes xmlns:c="http://schemas.openxmlformats.org/drawingml/2006/chart">
  <cdr:relSizeAnchor xmlns:cdr="http://schemas.openxmlformats.org/drawingml/2006/chartDrawing">
    <cdr:from>
      <cdr:x>0.85348</cdr:x>
      <cdr:y>0.79812</cdr:y>
    </cdr:from>
    <cdr:to>
      <cdr:x>1</cdr:x>
      <cdr:y>1</cdr:y>
    </cdr:to>
    <cdr:sp macro="" textlink="">
      <cdr:nvSpPr>
        <cdr:cNvPr id="2" name="REIdentifier" hidden="1">
          <a:extLst xmlns:a="http://schemas.openxmlformats.org/drawingml/2006/main">
            <a:ext uri="{FF2B5EF4-FFF2-40B4-BE49-F238E27FC236}">
              <a16:creationId xmlns:a16="http://schemas.microsoft.com/office/drawing/2014/main" id="{6D74778B-BE6D-837F-1ACE-339F6D3BAAFE}"/>
            </a:ext>
          </a:extLst>
        </cdr:cNvPr>
        <cdr:cNvSpPr/>
      </cdr:nvSpPr>
      <cdr:spPr bwMode="auto">
        <a:xfrm xmlns:a="http://schemas.openxmlformats.org/drawingml/2006/main">
          <a:off x="152450800" y="635050800"/>
          <a:ext cx="1270000" cy="127000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a:lstStyle xmlns:a="http://schemas.openxmlformats.org/drawingml/2006/main"/>
        <a:p xmlns:a="http://schemas.openxmlformats.org/drawingml/2006/main">
          <a:r>
            <a:rPr lang="en-US"/>
            <a:t>RE_SheetType#|#AR (Chart)#||#RE_SheetSubType#|#ARChartFreq#||#RE_SheetTitle#|#Frequency Distributions#||#RE_Parent#|#RE42809395-7265--9E0-6C2E-CF344A792AC5#||#RE_ID#|#REAF0E308D-D6D9--2B8-1772-4E209610484A#||#RE_Comments#|#</a:t>
          </a:r>
        </a:p>
        <a:p xmlns:a="http://schemas.openxmlformats.org/drawingml/2006/main">
          <a:r>
            <a:rPr lang="en-US"/>
            <a:t>Plotted series:</a:t>
          </a:r>
        </a:p>
        <a:p xmlns:a="http://schemas.openxmlformats.org/drawingml/2006/main">
          <a:r>
            <a:rPr lang="en-US"/>
            <a:t> • Net Present Value (Owner's View)</a:t>
          </a:r>
        </a:p>
        <a:p xmlns:a="http://schemas.openxmlformats.org/drawingml/2006/main">
          <a:r>
            <a:rPr lang="en-US"/>
            <a:t> • Net Present Value (Project View)</a:t>
          </a:r>
        </a:p>
        <a:p xmlns:a="http://schemas.openxmlformats.org/drawingml/2006/main">
          <a:endParaRPr lang="en-US"/>
        </a:p>
        <a:p xmlns:a="http://schemas.openxmlformats.org/drawingml/2006/main">
          <a:r>
            <a:rPr lang="en-US"/>
            <a:t>Generated: 15-Apr-23 04:13</a:t>
          </a: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8667750" cy="6290830"/>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0.85348</cdr:x>
      <cdr:y>0.79812</cdr:y>
    </cdr:from>
    <cdr:to>
      <cdr:x>1</cdr:x>
      <cdr:y>1</cdr:y>
    </cdr:to>
    <cdr:sp macro="" textlink="">
      <cdr:nvSpPr>
        <cdr:cNvPr id="2" name="REIdentifier" hidden="1">
          <a:extLst xmlns:a="http://schemas.openxmlformats.org/drawingml/2006/main">
            <a:ext uri="{FF2B5EF4-FFF2-40B4-BE49-F238E27FC236}">
              <a16:creationId xmlns:a16="http://schemas.microsoft.com/office/drawing/2014/main" id="{3C48660D-EE61-8755-8297-D417B99806AB}"/>
            </a:ext>
          </a:extLst>
        </cdr:cNvPr>
        <cdr:cNvSpPr/>
      </cdr:nvSpPr>
      <cdr:spPr bwMode="auto">
        <a:xfrm xmlns:a="http://schemas.openxmlformats.org/drawingml/2006/main">
          <a:off x="152450800" y="635050800"/>
          <a:ext cx="1270000" cy="127000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a:lstStyle xmlns:a="http://schemas.openxmlformats.org/drawingml/2006/main"/>
        <a:p xmlns:a="http://schemas.openxmlformats.org/drawingml/2006/main">
          <a:r>
            <a:rPr lang="en-US"/>
            <a:t>RE_SheetType#|#AR (Chart)#||#RE_SheetSubType#|#ARChartCum#||#RE_SheetTitle#|#Cumulative Distributions#||#RE_Parent#|#RE42809395-7265--9E0-6C2E-CF344A792AC5#||#RE_ID#|#REF2EB3439-0907--EBC-2827-C65B25AAF43A#||#RE_Comments#|#</a:t>
          </a:r>
        </a:p>
        <a:p xmlns:a="http://schemas.openxmlformats.org/drawingml/2006/main">
          <a:r>
            <a:rPr lang="en-US"/>
            <a:t>Plotted series:</a:t>
          </a:r>
        </a:p>
        <a:p xmlns:a="http://schemas.openxmlformats.org/drawingml/2006/main">
          <a:r>
            <a:rPr lang="en-US"/>
            <a:t> • Net Present Value (Owner's View)</a:t>
          </a:r>
        </a:p>
        <a:p xmlns:a="http://schemas.openxmlformats.org/drawingml/2006/main">
          <a:r>
            <a:rPr lang="en-US"/>
            <a:t> • Net Present Value (Project View)</a:t>
          </a:r>
        </a:p>
        <a:p xmlns:a="http://schemas.openxmlformats.org/drawingml/2006/main">
          <a:endParaRPr lang="en-US"/>
        </a:p>
        <a:p xmlns:a="http://schemas.openxmlformats.org/drawingml/2006/main">
          <a:r>
            <a:rPr lang="en-US"/>
            <a:t>Generated: 15-Apr-23 04:13</a:t>
          </a: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8667750" cy="6290830"/>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0.85348</cdr:x>
      <cdr:y>0.79812</cdr:y>
    </cdr:from>
    <cdr:to>
      <cdr:x>1</cdr:x>
      <cdr:y>1</cdr:y>
    </cdr:to>
    <cdr:sp macro="" textlink="">
      <cdr:nvSpPr>
        <cdr:cNvPr id="2" name="REIdentifier" hidden="1">
          <a:extLst xmlns:a="http://schemas.openxmlformats.org/drawingml/2006/main">
            <a:ext uri="{FF2B5EF4-FFF2-40B4-BE49-F238E27FC236}">
              <a16:creationId xmlns:a16="http://schemas.microsoft.com/office/drawing/2014/main" id="{3FA437E1-5722-70B8-0F6A-DA59F3558FB6}"/>
            </a:ext>
          </a:extLst>
        </cdr:cNvPr>
        <cdr:cNvSpPr/>
      </cdr:nvSpPr>
      <cdr:spPr bwMode="auto">
        <a:xfrm xmlns:a="http://schemas.openxmlformats.org/drawingml/2006/main">
          <a:off x="152450800" y="635050800"/>
          <a:ext cx="1270000" cy="127000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a:lstStyle xmlns:a="http://schemas.openxmlformats.org/drawingml/2006/main"/>
        <a:p xmlns:a="http://schemas.openxmlformats.org/drawingml/2006/main">
          <a:r>
            <a:rPr lang="en-US"/>
            <a:t>RE_SheetType#|#AR (Chart)#||#RE_SheetSubType#|#ARChartCon#||#RE_SheetTitle#|#Confidence Range Plot#||#RE_Parent#|#RE42809395-7265--9E0-6C2E-CF344A792AC5#||#RE_ID#|#RE836DBE33-D10A--77B-AABE-B0E27107F2D5#||#RE_Comments#|#</a:t>
          </a:r>
        </a:p>
        <a:p xmlns:a="http://schemas.openxmlformats.org/drawingml/2006/main">
          <a:r>
            <a:rPr lang="en-US"/>
            <a:t>Plotted series:</a:t>
          </a:r>
        </a:p>
        <a:p xmlns:a="http://schemas.openxmlformats.org/drawingml/2006/main">
          <a:r>
            <a:rPr lang="en-US"/>
            <a:t> • Low (-3.0 sigma)</a:t>
          </a:r>
        </a:p>
        <a:p xmlns:a="http://schemas.openxmlformats.org/drawingml/2006/main">
          <a:r>
            <a:rPr lang="en-US"/>
            <a:t> • Average</a:t>
          </a:r>
        </a:p>
        <a:p xmlns:a="http://schemas.openxmlformats.org/drawingml/2006/main">
          <a:r>
            <a:rPr lang="en-US"/>
            <a:t> • High (+3.0 sigma)</a:t>
          </a:r>
        </a:p>
        <a:p xmlns:a="http://schemas.openxmlformats.org/drawingml/2006/main">
          <a:endParaRPr lang="en-US"/>
        </a:p>
        <a:p xmlns:a="http://schemas.openxmlformats.org/drawingml/2006/main">
          <a:r>
            <a:rPr lang="en-US"/>
            <a:t>Generated: 15-Apr-23 04:13</a:t>
          </a: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8667750" cy="6290830"/>
    <xdr:graphicFrame macro="">
      <xdr:nvGraphicFramePr>
        <xdr:cNvPr id="2" name="Chart 1">
          <a:extLst>
            <a:ext uri="{FF2B5EF4-FFF2-40B4-BE49-F238E27FC236}">
              <a16:creationId xmlns:a16="http://schemas.microsoft.com/office/drawing/2014/main" id="{00000000-0008-0000-2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0.85348</cdr:x>
      <cdr:y>0.79812</cdr:y>
    </cdr:from>
    <cdr:to>
      <cdr:x>1</cdr:x>
      <cdr:y>1</cdr:y>
    </cdr:to>
    <cdr:sp macro="" textlink="">
      <cdr:nvSpPr>
        <cdr:cNvPr id="2" name="REIdentifier" hidden="1">
          <a:extLst xmlns:a="http://schemas.openxmlformats.org/drawingml/2006/main">
            <a:ext uri="{FF2B5EF4-FFF2-40B4-BE49-F238E27FC236}">
              <a16:creationId xmlns:a16="http://schemas.microsoft.com/office/drawing/2014/main" id="{6A14883B-CD6D-7A25-5C8B-A246C80E3791}"/>
            </a:ext>
          </a:extLst>
        </cdr:cNvPr>
        <cdr:cNvSpPr/>
      </cdr:nvSpPr>
      <cdr:spPr bwMode="auto">
        <a:xfrm xmlns:a="http://schemas.openxmlformats.org/drawingml/2006/main">
          <a:off x="152450800" y="635050800"/>
          <a:ext cx="1270000" cy="127000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a:lstStyle xmlns:a="http://schemas.openxmlformats.org/drawingml/2006/main"/>
        <a:p xmlns:a="http://schemas.openxmlformats.org/drawingml/2006/main">
          <a:r>
            <a:rPr lang="en-US"/>
            <a:t>RE_SheetType#|#AR (Chart)#||#RE_SheetSubType#|#ARChartFreq#||#RE_SegmentCount#|#0#||#RE_SheetTitle#|#Frequency Distribution - Net Present Value (Owner's View)#||#RE_Parent#|#RE42809395-7265--9E0-6C2E-CF344A792AC5#||#RE_ID#|#REC6DF2BCF-B82D--A8E-443C-28B5650C5459#||#RE_Comments#|#</a:t>
          </a:r>
        </a:p>
        <a:p xmlns:a="http://schemas.openxmlformats.org/drawingml/2006/main">
          <a:r>
            <a:rPr lang="en-US"/>
            <a:t>Plotted series:</a:t>
          </a:r>
        </a:p>
        <a:p xmlns:a="http://schemas.openxmlformats.org/drawingml/2006/main">
          <a:r>
            <a:rPr lang="en-US"/>
            <a:t> • Net Present Value (Owner's View)</a:t>
          </a:r>
        </a:p>
        <a:p xmlns:a="http://schemas.openxmlformats.org/drawingml/2006/main">
          <a:endParaRPr lang="en-US"/>
        </a:p>
        <a:p xmlns:a="http://schemas.openxmlformats.org/drawingml/2006/main">
          <a:r>
            <a:rPr lang="en-US"/>
            <a:t>Generated: 15-Apr-23 04:14</a:t>
          </a:r>
        </a:p>
      </cdr:txBody>
    </cdr:sp>
  </cdr:relSizeAnchor>
  <cdr:relSizeAnchor xmlns:cdr="http://schemas.openxmlformats.org/drawingml/2006/chartDrawing">
    <cdr:from>
      <cdr:x>0.26628</cdr:x>
      <cdr:y>0.77296</cdr:y>
    </cdr:from>
    <cdr:to>
      <cdr:x>0.41399</cdr:x>
      <cdr:y>0.88524</cdr:y>
    </cdr:to>
    <cdr:sp macro="" textlink="">
      <cdr:nvSpPr>
        <cdr:cNvPr id="3" name="LSegLabel1">
          <a:extLst xmlns:a="http://schemas.openxmlformats.org/drawingml/2006/main">
            <a:ext uri="{FF2B5EF4-FFF2-40B4-BE49-F238E27FC236}">
              <a16:creationId xmlns:a16="http://schemas.microsoft.com/office/drawing/2014/main" id="{4682D6DD-D38A-3B6D-7BB4-AE6C94E73BEC}"/>
            </a:ext>
          </a:extLst>
        </cdr:cNvPr>
        <cdr:cNvSpPr txBox="1"/>
      </cdr:nvSpPr>
      <cdr:spPr>
        <a:xfrm xmlns:a="http://schemas.openxmlformats.org/drawingml/2006/main">
          <a:off x="2308034" y="4862544"/>
          <a:ext cx="1280351" cy="706347"/>
        </a:xfrm>
        <a:prstGeom xmlns:a="http://schemas.openxmlformats.org/drawingml/2006/main" prst="rect">
          <a:avLst/>
        </a:prstGeom>
        <a:solidFill xmlns:a="http://schemas.openxmlformats.org/drawingml/2006/main">
          <a:srgbClr val="FFC9C9">
            <a:alpha val="34000"/>
          </a:srgbClr>
        </a:solidFill>
        <a:ln xmlns:a="http://schemas.openxmlformats.org/drawingml/2006/main" w="15875" cap="flat" cmpd="sng" algn="ctr">
          <a:solidFill>
            <a:srgbClr val="FF8080"/>
          </a:solidFill>
          <a:prstDash val="solid"/>
          <a:round/>
          <a:headEnd type="none" w="med" len="med"/>
          <a:tailEnd type="none" w="med" len="med"/>
        </a:ln>
      </cdr:spPr>
      <cdr:txBody>
        <a:bodyPr xmlns:a="http://schemas.openxmlformats.org/drawingml/2006/main" vertOverflow="clip" vert="horz" wrap="none" rtlCol="0" anchor="ctr">
          <a:spAutoFit/>
        </a:bodyPr>
        <a:lstStyle xmlns:a="http://schemas.openxmlformats.org/drawingml/2006/main"/>
        <a:p xmlns:a="http://schemas.openxmlformats.org/drawingml/2006/main">
          <a:pPr algn="ctr"/>
          <a:r>
            <a:rPr lang="en-GB" sz="900" b="1" i="0" u="words">
              <a:solidFill>
                <a:srgbClr val="990000"/>
              </a:solidFill>
              <a:latin typeface="Segoe UI" panose="020B0502040204020203" pitchFamily="34" charset="0"/>
            </a:rPr>
            <a:t>Expected Loss
</a:t>
          </a:r>
          <a:r>
            <a:rPr lang="en-GB" sz="900" b="0" i="0" u="none">
              <a:solidFill>
                <a:srgbClr val="990000"/>
              </a:solidFill>
              <a:latin typeface="Segoe UI" panose="020B0502040204020203" pitchFamily="34" charset="0"/>
            </a:rPr>
            <a:t>Value: -3,000 to 0
Probability area: 8.7%
Expected value: -31</a:t>
          </a:r>
        </a:p>
      </cdr:txBody>
    </cdr:sp>
  </cdr:relSizeAnchor>
  <cdr:relSizeAnchor xmlns:cdr="http://schemas.openxmlformats.org/drawingml/2006/chartDrawing">
    <cdr:from>
      <cdr:x>0.48725</cdr:x>
      <cdr:y>0.77296</cdr:y>
    </cdr:from>
    <cdr:to>
      <cdr:x>0.64214</cdr:x>
      <cdr:y>0.88524</cdr:y>
    </cdr:to>
    <cdr:sp macro="" textlink="">
      <cdr:nvSpPr>
        <cdr:cNvPr id="4" name="MSegLabel1">
          <a:extLst xmlns:a="http://schemas.openxmlformats.org/drawingml/2006/main">
            <a:ext uri="{FF2B5EF4-FFF2-40B4-BE49-F238E27FC236}">
              <a16:creationId xmlns:a16="http://schemas.microsoft.com/office/drawing/2014/main" id="{0B14B975-F6EB-10F7-3DAA-BF225EA0A1CA}"/>
            </a:ext>
          </a:extLst>
        </cdr:cNvPr>
        <cdr:cNvSpPr txBox="1"/>
      </cdr:nvSpPr>
      <cdr:spPr>
        <a:xfrm xmlns:a="http://schemas.openxmlformats.org/drawingml/2006/main">
          <a:off x="4223385" y="4862544"/>
          <a:ext cx="1342547" cy="706347"/>
        </a:xfrm>
        <a:prstGeom xmlns:a="http://schemas.openxmlformats.org/drawingml/2006/main" prst="rect">
          <a:avLst/>
        </a:prstGeom>
        <a:solidFill xmlns:a="http://schemas.openxmlformats.org/drawingml/2006/main">
          <a:srgbClr val="D7E5F5">
            <a:alpha val="34000"/>
          </a:srgbClr>
        </a:solidFill>
        <a:ln xmlns:a="http://schemas.openxmlformats.org/drawingml/2006/main" w="15875" cap="flat" cmpd="sng" algn="ctr">
          <a:solidFill>
            <a:srgbClr val="0066CC"/>
          </a:solidFill>
          <a:prstDash val="solid"/>
          <a:round/>
          <a:headEnd type="none" w="med" len="med"/>
          <a:tailEnd type="none" w="med" len="med"/>
        </a:ln>
      </cdr:spPr>
      <cdr:txBody>
        <a:bodyPr xmlns:a="http://schemas.openxmlformats.org/drawingml/2006/main" vertOverflow="clip" vert="horz" wrap="none" rtlCol="0" anchor="ctr">
          <a:spAutoFit/>
        </a:bodyPr>
        <a:lstStyle xmlns:a="http://schemas.openxmlformats.org/drawingml/2006/main"/>
        <a:p xmlns:a="http://schemas.openxmlformats.org/drawingml/2006/main">
          <a:pPr algn="ctr"/>
          <a:r>
            <a:rPr lang="en-GB" sz="900" b="1" i="0" u="words">
              <a:solidFill>
                <a:srgbClr val="0070C0"/>
              </a:solidFill>
              <a:latin typeface="Segoe UI" panose="020B0502040204020203" pitchFamily="34" charset="0"/>
            </a:rPr>
            <a:t>Expected Gain
</a:t>
          </a:r>
          <a:r>
            <a:rPr lang="en-GB" sz="900" b="0" i="0" u="none">
              <a:solidFill>
                <a:srgbClr val="0070C0"/>
              </a:solidFill>
              <a:latin typeface="Segoe UI" panose="020B0502040204020203" pitchFamily="34" charset="0"/>
            </a:rPr>
            <a:t>Value: 0 to 4,000
Probability area: 91.3%
Expected value: 1,069</a:t>
          </a:r>
        </a:p>
      </cdr:txBody>
    </cdr:sp>
  </cdr:relSizeAnchor>
</c:userShapes>
</file>

<file path=xl/drawings/drawing37.xml><?xml version="1.0" encoding="utf-8"?>
<xdr:wsDr xmlns:xdr="http://schemas.openxmlformats.org/drawingml/2006/spreadsheetDrawing" xmlns:a="http://schemas.openxmlformats.org/drawingml/2006/main">
  <xdr:twoCellAnchor>
    <xdr:from>
      <xdr:col>1</xdr:col>
      <xdr:colOff>0</xdr:colOff>
      <xdr:row>26</xdr:row>
      <xdr:rowOff>0</xdr:rowOff>
    </xdr:from>
    <xdr:to>
      <xdr:col>6</xdr:col>
      <xdr:colOff>231775</xdr:colOff>
      <xdr:row>42</xdr:row>
      <xdr:rowOff>127000</xdr:rowOff>
    </xdr:to>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42</xdr:row>
      <xdr:rowOff>152399</xdr:rowOff>
    </xdr:from>
    <xdr:to>
      <xdr:col>6</xdr:col>
      <xdr:colOff>231775</xdr:colOff>
      <xdr:row>59</xdr:row>
      <xdr:rowOff>96519</xdr:rowOff>
    </xdr:to>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257175</xdr:colOff>
      <xdr:row>26</xdr:row>
      <xdr:rowOff>0</xdr:rowOff>
    </xdr:from>
    <xdr:to>
      <xdr:col>9</xdr:col>
      <xdr:colOff>1407160</xdr:colOff>
      <xdr:row>42</xdr:row>
      <xdr:rowOff>127000</xdr:rowOff>
    </xdr:to>
    <xdr:graphicFrame macro="">
      <xdr:nvGraphicFramePr>
        <xdr:cNvPr id="4" name="Chart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257175</xdr:colOff>
      <xdr:row>42</xdr:row>
      <xdr:rowOff>152399</xdr:rowOff>
    </xdr:from>
    <xdr:to>
      <xdr:col>9</xdr:col>
      <xdr:colOff>1407160</xdr:colOff>
      <xdr:row>59</xdr:row>
      <xdr:rowOff>96519</xdr:rowOff>
    </xdr:to>
    <xdr:graphicFrame macro="">
      <xdr:nvGraphicFramePr>
        <xdr:cNvPr id="5" name="Chart 4">
          <a:extLst>
            <a:ext uri="{FF2B5EF4-FFF2-40B4-BE49-F238E27FC236}">
              <a16:creationId xmlns:a16="http://schemas.microsoft.com/office/drawing/2014/main" id="{00000000-0008-0000-2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231</xdr:col>
      <xdr:colOff>38100</xdr:colOff>
      <xdr:row>3473</xdr:row>
      <xdr:rowOff>6350</xdr:rowOff>
    </xdr:from>
    <xdr:to>
      <xdr:col>233</xdr:col>
      <xdr:colOff>27940</xdr:colOff>
      <xdr:row>3479</xdr:row>
      <xdr:rowOff>179070</xdr:rowOff>
    </xdr:to>
    <xdr:sp macro="" textlink="">
      <xdr:nvSpPr>
        <xdr:cNvPr id="6" name="RAIdentifier" hidden="1">
          <a:extLst>
            <a:ext uri="{FF2B5EF4-FFF2-40B4-BE49-F238E27FC236}">
              <a16:creationId xmlns:a16="http://schemas.microsoft.com/office/drawing/2014/main" id="{00000000-0008-0000-2500-000006000000}"/>
            </a:ext>
          </a:extLst>
        </xdr:cNvPr>
        <xdr:cNvSpPr/>
      </xdr:nvSpPr>
      <xdr:spPr bwMode="auto">
        <a:xfrm>
          <a:off x="175892460" y="635716280"/>
          <a:ext cx="1475740" cy="12700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lang="en-GB" sz="1100"/>
            <a:t>RE_SheetType#|#RiskAversion#||#RE_Parent#|#RE9948CD18-617B--76F-F989-12402688C060#||#RE_SheetTitle#|#NPV Owner</a:t>
          </a:r>
        </a:p>
      </xdr:txBody>
    </xdr:sp>
    <xdr:clientData fPrintsWithSheet="0"/>
  </xdr:twoCellAnchor>
  <xdr:twoCellAnchor>
    <xdr:from>
      <xdr:col>220</xdr:col>
      <xdr:colOff>72390</xdr:colOff>
      <xdr:row>3473</xdr:row>
      <xdr:rowOff>10160</xdr:rowOff>
    </xdr:from>
    <xdr:to>
      <xdr:col>222</xdr:col>
      <xdr:colOff>1270</xdr:colOff>
      <xdr:row>3480</xdr:row>
      <xdr:rowOff>0</xdr:rowOff>
    </xdr:to>
    <xdr:sp macro="" textlink="">
      <xdr:nvSpPr>
        <xdr:cNvPr id="7" name="REIdentifier" hidden="1">
          <a:extLst>
            <a:ext uri="{FF2B5EF4-FFF2-40B4-BE49-F238E27FC236}">
              <a16:creationId xmlns:a16="http://schemas.microsoft.com/office/drawing/2014/main" id="{00000000-0008-0000-2500-000007000000}"/>
            </a:ext>
          </a:extLst>
        </xdr:cNvPr>
        <xdr:cNvSpPr/>
      </xdr:nvSpPr>
      <xdr:spPr bwMode="auto">
        <a:xfrm>
          <a:off x="167754300" y="635720090"/>
          <a:ext cx="1414780" cy="12700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lang="en-GB" sz="1100"/>
            <a:t>RE_SheetType#|#RA2#||#RE_SheetSubType#|##||#RE_Parent#|#REC6DF2BCF-B82D--A8E-443C-28B5650C5459#||#RE_SheetTitle#|#Risk Aversion - Net Present Value (Owner's View)#||#RE_ID#|#RE068FE8EE-5294--E8B-711B-9829258939CB</a:t>
          </a:r>
        </a:p>
      </xdr:txBody>
    </xdr:sp>
    <xdr:clientData fPrintsWithSheet="0"/>
  </xdr:twoCellAnchor>
  <xdr:oneCellAnchor>
    <xdr:from>
      <xdr:col>10</xdr:col>
      <xdr:colOff>85725</xdr:colOff>
      <xdr:row>0</xdr:row>
      <xdr:rowOff>419100</xdr:rowOff>
    </xdr:from>
    <xdr:ext cx="3524250" cy="4076700"/>
    <xdr:sp macro="" textlink="">
      <xdr:nvSpPr>
        <xdr:cNvPr id="9" name="Disclaimer">
          <a:extLst>
            <a:ext uri="{FF2B5EF4-FFF2-40B4-BE49-F238E27FC236}">
              <a16:creationId xmlns:a16="http://schemas.microsoft.com/office/drawing/2014/main" id="{00000000-0008-0000-2500-000009000000}"/>
            </a:ext>
          </a:extLst>
        </xdr:cNvPr>
        <xdr:cNvSpPr txBox="1"/>
      </xdr:nvSpPr>
      <xdr:spPr>
        <a:xfrm>
          <a:off x="11858625" y="419100"/>
          <a:ext cx="3524250" cy="407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GB" sz="1100" b="1"/>
            <a:t>Disclaimer</a:t>
          </a:r>
          <a:r>
            <a:rPr lang="en-GB" sz="1100"/>
            <a:t>:</a:t>
          </a:r>
          <a:br>
            <a:rPr lang="en-GB" sz="1100"/>
          </a:br>
          <a:br>
            <a:rPr lang="en-GB" sz="1100"/>
          </a:br>
          <a:r>
            <a:rPr lang="en-GB" sz="1100"/>
            <a:t>The Risk Aversion Analysis template is provided as a means by which a user can analyse the structure of the Expected Value distribution so as to consider the impact of any stated or revealed preferences of specific investors towards risk. The formulas in column G of the template can be amended by the user to match their specific circumstances and the perceived risk profiles of investors. </a:t>
          </a:r>
        </a:p>
        <a:p>
          <a:endParaRPr lang="en-GB" sz="1100"/>
        </a:p>
        <a:p>
          <a:r>
            <a:rPr lang="en-GB" sz="1100"/>
            <a:t>A simple weighting formula is the default formula adopted as it is straightforward and can be applied generically. It is possible of course to enhance this with exponential negative functions or a risk aversion coefficient. RiskEase provides the Risk Aversion Analysis template as a tool for further research and analysis on the results of a Monte Carlo simulation application. It should be used carefully after studying the specific conditions of each case. </a:t>
          </a:r>
        </a:p>
        <a:p>
          <a:endParaRPr lang="en-GB" sz="1100"/>
        </a:p>
        <a:p>
          <a:r>
            <a:rPr lang="en-GB" sz="1100"/>
            <a:t>In any case, RiskEase Ltd. bears no responsibility for how this is employed in specific cases.</a:t>
          </a:r>
        </a:p>
      </xdr:txBody>
    </xdr:sp>
    <xdr:clientData fPrintsWithSheet="0"/>
  </xdr:oneCellAnchor>
  <xdr:twoCellAnchor editAs="absolute">
    <xdr:from>
      <xdr:col>9</xdr:col>
      <xdr:colOff>486729</xdr:colOff>
      <xdr:row>0</xdr:row>
      <xdr:rowOff>90011</xdr:rowOff>
    </xdr:from>
    <xdr:to>
      <xdr:col>10</xdr:col>
      <xdr:colOff>0</xdr:colOff>
      <xdr:row>0</xdr:row>
      <xdr:rowOff>355758</xdr:rowOff>
    </xdr:to>
    <xdr:pic>
      <xdr:nvPicPr>
        <xdr:cNvPr id="13" name="RVTLogo">
          <a:extLst>
            <a:ext uri="{FF2B5EF4-FFF2-40B4-BE49-F238E27FC236}">
              <a16:creationId xmlns:a16="http://schemas.microsoft.com/office/drawing/2014/main" id="{00000000-0008-0000-25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613709" y="90011"/>
          <a:ext cx="1002981" cy="265747"/>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246</xdr:col>
      <xdr:colOff>605790</xdr:colOff>
      <xdr:row>4065</xdr:row>
      <xdr:rowOff>6350</xdr:rowOff>
    </xdr:from>
    <xdr:to>
      <xdr:col>249</xdr:col>
      <xdr:colOff>46990</xdr:colOff>
      <xdr:row>4073</xdr:row>
      <xdr:rowOff>26670</xdr:rowOff>
    </xdr:to>
    <xdr:sp macro="" textlink="">
      <xdr:nvSpPr>
        <xdr:cNvPr id="2" name="REIdentifier" hidden="1">
          <a:extLst>
            <a:ext uri="{FF2B5EF4-FFF2-40B4-BE49-F238E27FC236}">
              <a16:creationId xmlns:a16="http://schemas.microsoft.com/office/drawing/2014/main" id="{00000000-0008-0000-2600-000002000000}"/>
            </a:ext>
          </a:extLst>
        </xdr:cNvPr>
        <xdr:cNvSpPr/>
      </xdr:nvSpPr>
      <xdr:spPr bwMode="auto">
        <a:xfrm>
          <a:off x="152400000" y="635000000"/>
          <a:ext cx="1270000" cy="12700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lang="en-GB" sz="1100"/>
            <a:t>RE_SheetTitle#|#Risk Variables profile report#||#RE_SheetType#|#PRF#||#RE_SheetSubType#|#RVP#||#RE_ID#|#RE1D7CEAC1-124E--B59-323D-5C85905E337D#||#RE_Parent#|#REE61FCB60-2286--14A-D73E-55C373E956D9#||#RE_EditDate#|#45031.1803472222#||#RE_Comments#|#[Marker:ParentName]</a:t>
          </a:r>
        </a:p>
        <a:p>
          <a:pPr algn="l"/>
          <a:r>
            <a:rPr lang="en-GB" sz="1100"/>
            <a:t>Risk variables:</a:t>
          </a:r>
        </a:p>
        <a:p>
          <a:pPr algn="l"/>
          <a:r>
            <a:rPr lang="en-GB" sz="1100"/>
            <a:t> • General Inflation Rate</a:t>
          </a:r>
        </a:p>
        <a:p>
          <a:pPr algn="l"/>
          <a:r>
            <a:rPr lang="en-GB" sz="1100"/>
            <a:t> • Growth factor - Labour Inflator</a:t>
          </a:r>
        </a:p>
        <a:p>
          <a:pPr algn="l"/>
          <a:r>
            <a:rPr lang="en-GB" sz="1100"/>
            <a:t> • Cost of food (% on food revenue)</a:t>
          </a:r>
        </a:p>
        <a:p>
          <a:pPr algn="l"/>
          <a:r>
            <a:rPr lang="en-GB" sz="1100"/>
            <a:t> • Cost of beverages (% on beverages revenue)</a:t>
          </a:r>
        </a:p>
        <a:p>
          <a:pPr algn="l"/>
          <a:r>
            <a:rPr lang="en-GB" sz="1100"/>
            <a:t> • Occupancy-Ceiling</a:t>
          </a:r>
        </a:p>
        <a:p>
          <a:pPr algn="l"/>
          <a:r>
            <a:rPr lang="en-GB" sz="1100"/>
            <a:t> • Occupancy-Duration</a:t>
          </a:r>
        </a:p>
        <a:p>
          <a:pPr algn="l"/>
          <a:r>
            <a:rPr lang="en-GB" sz="1100"/>
            <a:t> • Accommodation-Growth rate</a:t>
          </a:r>
        </a:p>
        <a:p>
          <a:pPr algn="l"/>
          <a:r>
            <a:rPr lang="en-GB" sz="1100"/>
            <a:t> • Food Income per guestnight</a:t>
          </a:r>
        </a:p>
        <a:p>
          <a:pPr algn="l"/>
          <a:endParaRPr lang="en-GB" sz="1100"/>
        </a:p>
        <a:p>
          <a:pPr algn="l"/>
          <a:r>
            <a:rPr lang="en-GB" sz="1100"/>
            <a:t>Generated: 15-Apr-23 04:19</a:t>
          </a:r>
        </a:p>
      </xdr:txBody>
    </xdr:sp>
    <xdr:clientData fPrintsWithSheet="0"/>
  </xdr:twoCellAnchor>
  <xdr:twoCellAnchor editAs="oneCell">
    <xdr:from>
      <xdr:col>0</xdr:col>
      <xdr:colOff>63500</xdr:colOff>
      <xdr:row>1</xdr:row>
      <xdr:rowOff>154940</xdr:rowOff>
    </xdr:from>
    <xdr:to>
      <xdr:col>0</xdr:col>
      <xdr:colOff>2378710</xdr:colOff>
      <xdr:row>14</xdr:row>
      <xdr:rowOff>5398</xdr:rowOff>
    </xdr:to>
    <xdr:pic>
      <xdr:nvPicPr>
        <xdr:cNvPr id="4" name="RVPChart0001">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0" y="596900"/>
          <a:ext cx="2315210" cy="1736408"/>
        </a:xfrm>
        <a:prstGeom prst="rect">
          <a:avLst/>
        </a:prstGeom>
      </xdr:spPr>
    </xdr:pic>
    <xdr:clientData/>
  </xdr:twoCellAnchor>
  <xdr:twoCellAnchor editAs="oneCell">
    <xdr:from>
      <xdr:col>0</xdr:col>
      <xdr:colOff>63500</xdr:colOff>
      <xdr:row>15</xdr:row>
      <xdr:rowOff>5080</xdr:rowOff>
    </xdr:from>
    <xdr:to>
      <xdr:col>0</xdr:col>
      <xdr:colOff>2378710</xdr:colOff>
      <xdr:row>26</xdr:row>
      <xdr:rowOff>145098</xdr:rowOff>
    </xdr:to>
    <xdr:pic>
      <xdr:nvPicPr>
        <xdr:cNvPr id="6" name="RVPChart0002">
          <a:extLst>
            <a:ext uri="{FF2B5EF4-FFF2-40B4-BE49-F238E27FC236}">
              <a16:creationId xmlns:a16="http://schemas.microsoft.com/office/drawing/2014/main" id="{00000000-0008-0000-2600-000006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 y="2489200"/>
          <a:ext cx="2315210" cy="1736408"/>
        </a:xfrm>
        <a:prstGeom prst="rect">
          <a:avLst/>
        </a:prstGeom>
      </xdr:spPr>
    </xdr:pic>
    <xdr:clientData/>
  </xdr:twoCellAnchor>
  <xdr:twoCellAnchor editAs="oneCell">
    <xdr:from>
      <xdr:col>0</xdr:col>
      <xdr:colOff>63500</xdr:colOff>
      <xdr:row>29</xdr:row>
      <xdr:rowOff>154940</xdr:rowOff>
    </xdr:from>
    <xdr:to>
      <xdr:col>0</xdr:col>
      <xdr:colOff>2378710</xdr:colOff>
      <xdr:row>42</xdr:row>
      <xdr:rowOff>100648</xdr:rowOff>
    </xdr:to>
    <xdr:pic>
      <xdr:nvPicPr>
        <xdr:cNvPr id="8" name="RVPChart0003">
          <a:extLst>
            <a:ext uri="{FF2B5EF4-FFF2-40B4-BE49-F238E27FC236}">
              <a16:creationId xmlns:a16="http://schemas.microsoft.com/office/drawing/2014/main" id="{00000000-0008-0000-2600-000008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00" y="4711700"/>
          <a:ext cx="2315210" cy="1736408"/>
        </a:xfrm>
        <a:prstGeom prst="rect">
          <a:avLst/>
        </a:prstGeom>
      </xdr:spPr>
    </xdr:pic>
    <xdr:clientData/>
  </xdr:twoCellAnchor>
  <xdr:twoCellAnchor editAs="oneCell">
    <xdr:from>
      <xdr:col>0</xdr:col>
      <xdr:colOff>63500</xdr:colOff>
      <xdr:row>43</xdr:row>
      <xdr:rowOff>151130</xdr:rowOff>
    </xdr:from>
    <xdr:to>
      <xdr:col>0</xdr:col>
      <xdr:colOff>2378710</xdr:colOff>
      <xdr:row>56</xdr:row>
      <xdr:rowOff>96838</xdr:rowOff>
    </xdr:to>
    <xdr:pic>
      <xdr:nvPicPr>
        <xdr:cNvPr id="10" name="RVPChart0004">
          <a:extLst>
            <a:ext uri="{FF2B5EF4-FFF2-40B4-BE49-F238E27FC236}">
              <a16:creationId xmlns:a16="http://schemas.microsoft.com/office/drawing/2014/main" id="{00000000-0008-0000-2600-00000A0000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500" y="6654800"/>
          <a:ext cx="2315210" cy="1736408"/>
        </a:xfrm>
        <a:prstGeom prst="rect">
          <a:avLst/>
        </a:prstGeom>
      </xdr:spPr>
    </xdr:pic>
    <xdr:clientData/>
  </xdr:twoCellAnchor>
  <xdr:twoCellAnchor editAs="oneCell">
    <xdr:from>
      <xdr:col>0</xdr:col>
      <xdr:colOff>63500</xdr:colOff>
      <xdr:row>58</xdr:row>
      <xdr:rowOff>3810</xdr:rowOff>
    </xdr:from>
    <xdr:to>
      <xdr:col>0</xdr:col>
      <xdr:colOff>2378710</xdr:colOff>
      <xdr:row>71</xdr:row>
      <xdr:rowOff>21908</xdr:rowOff>
    </xdr:to>
    <xdr:pic>
      <xdr:nvPicPr>
        <xdr:cNvPr id="12" name="RVPChart0005">
          <a:extLst>
            <a:ext uri="{FF2B5EF4-FFF2-40B4-BE49-F238E27FC236}">
              <a16:creationId xmlns:a16="http://schemas.microsoft.com/office/drawing/2014/main" id="{00000000-0008-0000-2600-00000C00000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3500" y="8610600"/>
          <a:ext cx="2315210" cy="1736408"/>
        </a:xfrm>
        <a:prstGeom prst="rect">
          <a:avLst/>
        </a:prstGeom>
      </xdr:spPr>
    </xdr:pic>
    <xdr:clientData/>
  </xdr:twoCellAnchor>
  <xdr:twoCellAnchor editAs="oneCell">
    <xdr:from>
      <xdr:col>0</xdr:col>
      <xdr:colOff>63500</xdr:colOff>
      <xdr:row>74</xdr:row>
      <xdr:rowOff>153670</xdr:rowOff>
    </xdr:from>
    <xdr:to>
      <xdr:col>0</xdr:col>
      <xdr:colOff>2378710</xdr:colOff>
      <xdr:row>87</xdr:row>
      <xdr:rowOff>91758</xdr:rowOff>
    </xdr:to>
    <xdr:pic>
      <xdr:nvPicPr>
        <xdr:cNvPr id="14" name="RVPChart0006">
          <a:extLst>
            <a:ext uri="{FF2B5EF4-FFF2-40B4-BE49-F238E27FC236}">
              <a16:creationId xmlns:a16="http://schemas.microsoft.com/office/drawing/2014/main" id="{00000000-0008-0000-2600-00000E000000}"/>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3500" y="10947400"/>
          <a:ext cx="2315210" cy="1736408"/>
        </a:xfrm>
        <a:prstGeom prst="rect">
          <a:avLst/>
        </a:prstGeom>
      </xdr:spPr>
    </xdr:pic>
    <xdr:clientData/>
  </xdr:twoCellAnchor>
  <xdr:twoCellAnchor editAs="oneCell">
    <xdr:from>
      <xdr:col>0</xdr:col>
      <xdr:colOff>63500</xdr:colOff>
      <xdr:row>88</xdr:row>
      <xdr:rowOff>154940</xdr:rowOff>
    </xdr:from>
    <xdr:to>
      <xdr:col>0</xdr:col>
      <xdr:colOff>2378710</xdr:colOff>
      <xdr:row>101</xdr:row>
      <xdr:rowOff>93028</xdr:rowOff>
    </xdr:to>
    <xdr:pic>
      <xdr:nvPicPr>
        <xdr:cNvPr id="16" name="RVPChart0007">
          <a:extLst>
            <a:ext uri="{FF2B5EF4-FFF2-40B4-BE49-F238E27FC236}">
              <a16:creationId xmlns:a16="http://schemas.microsoft.com/office/drawing/2014/main" id="{00000000-0008-0000-2600-000010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500" y="12903200"/>
          <a:ext cx="2315210" cy="1736408"/>
        </a:xfrm>
        <a:prstGeom prst="rect">
          <a:avLst/>
        </a:prstGeom>
      </xdr:spPr>
    </xdr:pic>
    <xdr:clientData/>
  </xdr:twoCellAnchor>
  <xdr:twoCellAnchor editAs="oneCell">
    <xdr:from>
      <xdr:col>0</xdr:col>
      <xdr:colOff>63500</xdr:colOff>
      <xdr:row>103</xdr:row>
      <xdr:rowOff>0</xdr:rowOff>
    </xdr:from>
    <xdr:to>
      <xdr:col>0</xdr:col>
      <xdr:colOff>2378710</xdr:colOff>
      <xdr:row>115</xdr:row>
      <xdr:rowOff>94298</xdr:rowOff>
    </xdr:to>
    <xdr:pic>
      <xdr:nvPicPr>
        <xdr:cNvPr id="18" name="RVPChart0008">
          <a:extLst>
            <a:ext uri="{FF2B5EF4-FFF2-40B4-BE49-F238E27FC236}">
              <a16:creationId xmlns:a16="http://schemas.microsoft.com/office/drawing/2014/main" id="{00000000-0008-0000-2600-000012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3500" y="14859000"/>
          <a:ext cx="2315210" cy="1736408"/>
        </a:xfrm>
        <a:prstGeom prst="rect">
          <a:avLst/>
        </a:prstGeom>
      </xdr:spPr>
    </xdr:pic>
    <xdr:clientData/>
  </xdr:twoCellAnchor>
  <xdr:twoCellAnchor editAs="absolute">
    <xdr:from>
      <xdr:col>5</xdr:col>
      <xdr:colOff>40959</xdr:colOff>
      <xdr:row>0</xdr:row>
      <xdr:rowOff>90011</xdr:rowOff>
    </xdr:from>
    <xdr:to>
      <xdr:col>7</xdr:col>
      <xdr:colOff>0</xdr:colOff>
      <xdr:row>0</xdr:row>
      <xdr:rowOff>355758</xdr:rowOff>
    </xdr:to>
    <xdr:pic>
      <xdr:nvPicPr>
        <xdr:cNvPr id="20" name="RVTLogo">
          <a:extLst>
            <a:ext uri="{FF2B5EF4-FFF2-40B4-BE49-F238E27FC236}">
              <a16:creationId xmlns:a16="http://schemas.microsoft.com/office/drawing/2014/main" id="{00000000-0008-0000-2600-00001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571049" y="90011"/>
          <a:ext cx="1002981" cy="26574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250</xdr:col>
      <xdr:colOff>0</xdr:colOff>
      <xdr:row>4065</xdr:row>
      <xdr:rowOff>6350</xdr:rowOff>
    </xdr:from>
    <xdr:to>
      <xdr:col>252</xdr:col>
      <xdr:colOff>50800</xdr:colOff>
      <xdr:row>4073</xdr:row>
      <xdr:rowOff>26670</xdr:rowOff>
    </xdr:to>
    <xdr:sp macro="" textlink="">
      <xdr:nvSpPr>
        <xdr:cNvPr id="2" name="REIdentifier" hidden="1">
          <a:extLst>
            <a:ext uri="{FF2B5EF4-FFF2-40B4-BE49-F238E27FC236}">
              <a16:creationId xmlns:a16="http://schemas.microsoft.com/office/drawing/2014/main" id="{00000000-0008-0000-2700-000002000000}"/>
            </a:ext>
          </a:extLst>
        </xdr:cNvPr>
        <xdr:cNvSpPr/>
      </xdr:nvSpPr>
      <xdr:spPr bwMode="auto">
        <a:xfrm>
          <a:off x="152400000" y="635000000"/>
          <a:ext cx="1270000" cy="12700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lang="en-GB" sz="1100"/>
            <a:t>RE_SheetType#|#PRF#||#RE_SheetSubType#|#MRP#||#RE_SheetTitle#|#Model Results profile report#||#RE_Parent#|#REE61FCB60-2286--14A-D73E-55C373E956D9#||#RE_ID#|#RED34B61FD-7CB8--B55-3650-FCA97808A38D#||#RE_EditDate#|#45031.1803587963#||#RE_Comments#|#[Marker:ParentName]</a:t>
          </a:r>
        </a:p>
        <a:p>
          <a:pPr algn="l"/>
          <a:r>
            <a:rPr lang="en-GB" sz="1100"/>
            <a:t>Model Results:</a:t>
          </a:r>
        </a:p>
        <a:p>
          <a:pPr algn="l"/>
          <a:r>
            <a:rPr lang="en-GB" sz="1100"/>
            <a:t> • Net Present Value (Owner's View)</a:t>
          </a:r>
        </a:p>
        <a:p>
          <a:pPr algn="l"/>
          <a:r>
            <a:rPr lang="en-GB" sz="1100"/>
            <a:t> • Net Present Value (Project View)</a:t>
          </a:r>
        </a:p>
        <a:p>
          <a:pPr algn="l"/>
          <a:r>
            <a:rPr lang="en-GB" sz="1100"/>
            <a:t> • DSCR2023</a:t>
          </a:r>
        </a:p>
        <a:p>
          <a:pPr algn="l"/>
          <a:r>
            <a:rPr lang="en-GB" sz="1100"/>
            <a:t> • DSCR2024</a:t>
          </a:r>
        </a:p>
        <a:p>
          <a:pPr algn="l"/>
          <a:r>
            <a:rPr lang="en-GB" sz="1100"/>
            <a:t> • DSCR2025</a:t>
          </a:r>
        </a:p>
        <a:p>
          <a:pPr algn="l"/>
          <a:r>
            <a:rPr lang="en-GB" sz="1100"/>
            <a:t> • DSCR2026</a:t>
          </a:r>
        </a:p>
        <a:p>
          <a:pPr algn="l"/>
          <a:r>
            <a:rPr lang="en-GB" sz="1100"/>
            <a:t> • DSCR2027</a:t>
          </a:r>
        </a:p>
        <a:p>
          <a:pPr algn="l"/>
          <a:endParaRPr lang="en-GB" sz="1100"/>
        </a:p>
        <a:p>
          <a:pPr algn="l"/>
          <a:r>
            <a:rPr lang="en-GB" sz="1100"/>
            <a:t>Generated: 15-Apr-23 04:19</a:t>
          </a:r>
        </a:p>
      </xdr:txBody>
    </xdr:sp>
    <xdr:clientData fPrintsWithSheet="0"/>
  </xdr:twoCellAnchor>
  <xdr:twoCellAnchor editAs="absolute">
    <xdr:from>
      <xdr:col>3</xdr:col>
      <xdr:colOff>2700339</xdr:colOff>
      <xdr:row>0</xdr:row>
      <xdr:rowOff>90011</xdr:rowOff>
    </xdr:from>
    <xdr:to>
      <xdr:col>5</xdr:col>
      <xdr:colOff>0</xdr:colOff>
      <xdr:row>0</xdr:row>
      <xdr:rowOff>355758</xdr:rowOff>
    </xdr:to>
    <xdr:pic>
      <xdr:nvPicPr>
        <xdr:cNvPr id="4" name="RVTLogo">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90199" y="90011"/>
          <a:ext cx="1002981" cy="2657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0</xdr:row>
      <xdr:rowOff>0</xdr:rowOff>
    </xdr:from>
    <xdr:to>
      <xdr:col>15</xdr:col>
      <xdr:colOff>0</xdr:colOff>
      <xdr:row>0</xdr:row>
      <xdr:rowOff>0</xdr:rowOff>
    </xdr:to>
    <xdr:sp macro="" textlink="">
      <xdr:nvSpPr>
        <xdr:cNvPr id="8203" name="Text 15">
          <a:extLst>
            <a:ext uri="{FF2B5EF4-FFF2-40B4-BE49-F238E27FC236}">
              <a16:creationId xmlns:a16="http://schemas.microsoft.com/office/drawing/2014/main" id="{00000000-0008-0000-0600-00000B200000}"/>
            </a:ext>
          </a:extLst>
        </xdr:cNvPr>
        <xdr:cNvSpPr txBox="1">
          <a:spLocks noChangeArrowheads="1"/>
        </xdr:cNvSpPr>
      </xdr:nvSpPr>
      <xdr:spPr bwMode="auto">
        <a:xfrm>
          <a:off x="1507236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000" b="1" i="1" u="sng" strike="noStrike" baseline="0">
              <a:solidFill>
                <a:srgbClr val="000000"/>
              </a:solidFill>
              <a:latin typeface="Arial"/>
              <a:cs typeface="Arial"/>
            </a:rPr>
            <a:t>Note:</a:t>
          </a:r>
          <a:r>
            <a:rPr lang="en-GB" sz="1000" b="0" i="1" u="none" strike="noStrike" baseline="0">
              <a:solidFill>
                <a:srgbClr val="000000"/>
              </a:solidFill>
              <a:latin typeface="Arial"/>
              <a:cs typeface="Arial"/>
            </a:rPr>
            <a:t> Depreciation, Wear &amp; Tear Allowance are apllicable upon the completion of the project and thereafter. Investment Allowance is a one year allowance based on the total capital investment of the project. </a:t>
          </a:r>
        </a:p>
      </xdr:txBody>
    </xdr:sp>
    <xdr:clientData/>
  </xdr:twoCellAnchor>
  <xdr:twoCellAnchor>
    <xdr:from>
      <xdr:col>15</xdr:col>
      <xdr:colOff>0</xdr:colOff>
      <xdr:row>0</xdr:row>
      <xdr:rowOff>0</xdr:rowOff>
    </xdr:from>
    <xdr:to>
      <xdr:col>15</xdr:col>
      <xdr:colOff>0</xdr:colOff>
      <xdr:row>0</xdr:row>
      <xdr:rowOff>0</xdr:rowOff>
    </xdr:to>
    <xdr:sp macro="" textlink="">
      <xdr:nvSpPr>
        <xdr:cNvPr id="8288" name="Rectangle 13">
          <a:extLst>
            <a:ext uri="{FF2B5EF4-FFF2-40B4-BE49-F238E27FC236}">
              <a16:creationId xmlns:a16="http://schemas.microsoft.com/office/drawing/2014/main" id="{00000000-0008-0000-0600-000060200000}"/>
            </a:ext>
          </a:extLst>
        </xdr:cNvPr>
        <xdr:cNvSpPr>
          <a:spLocks noChangeArrowheads="1"/>
        </xdr:cNvSpPr>
      </xdr:nvSpPr>
      <xdr:spPr bwMode="auto">
        <a:xfrm>
          <a:off x="15759113"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0</xdr:colOff>
          <xdr:row>0</xdr:row>
          <xdr:rowOff>0</xdr:rowOff>
        </xdr:from>
        <xdr:to>
          <xdr:col>15</xdr:col>
          <xdr:colOff>0</xdr:colOff>
          <xdr:row>0</xdr:row>
          <xdr:rowOff>0</xdr:rowOff>
        </xdr:to>
        <xdr:sp macro="" textlink="">
          <xdr:nvSpPr>
            <xdr:cNvPr id="8206" name="Spinner 14" hidden="1">
              <a:extLst>
                <a:ext uri="{63B3BB69-23CF-44E3-9099-C40C66FF867C}">
                  <a14:compatExt spid="_x0000_s8206"/>
                </a:ext>
                <a:ext uri="{FF2B5EF4-FFF2-40B4-BE49-F238E27FC236}">
                  <a16:creationId xmlns:a16="http://schemas.microsoft.com/office/drawing/2014/main" id="{00000000-0008-0000-0600-00000E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15</xdr:col>
      <xdr:colOff>0</xdr:colOff>
      <xdr:row>0</xdr:row>
      <xdr:rowOff>0</xdr:rowOff>
    </xdr:from>
    <xdr:to>
      <xdr:col>15</xdr:col>
      <xdr:colOff>0</xdr:colOff>
      <xdr:row>0</xdr:row>
      <xdr:rowOff>0</xdr:rowOff>
    </xdr:to>
    <xdr:sp macro="" textlink="">
      <xdr:nvSpPr>
        <xdr:cNvPr id="8" name="Text 15">
          <a:extLst>
            <a:ext uri="{FF2B5EF4-FFF2-40B4-BE49-F238E27FC236}">
              <a16:creationId xmlns:a16="http://schemas.microsoft.com/office/drawing/2014/main" id="{00000000-0008-0000-0600-000008000000}"/>
            </a:ext>
          </a:extLst>
        </xdr:cNvPr>
        <xdr:cNvSpPr txBox="1">
          <a:spLocks noChangeArrowheads="1"/>
        </xdr:cNvSpPr>
      </xdr:nvSpPr>
      <xdr:spPr bwMode="auto">
        <a:xfrm>
          <a:off x="1000125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000" b="1" i="1" u="sng" strike="noStrike" baseline="0">
              <a:solidFill>
                <a:srgbClr val="000000"/>
              </a:solidFill>
              <a:latin typeface="Arial"/>
              <a:cs typeface="Arial"/>
            </a:rPr>
            <a:t>Note:</a:t>
          </a:r>
          <a:r>
            <a:rPr lang="en-GB" sz="1000" b="0" i="1" u="none" strike="noStrike" baseline="0">
              <a:solidFill>
                <a:srgbClr val="000000"/>
              </a:solidFill>
              <a:latin typeface="Arial"/>
              <a:cs typeface="Arial"/>
            </a:rPr>
            <a:t> Depreciation, Wear &amp; Tear Allowance are apllicable upon the completion of the project and thereafter. Investment Allowance is a one year allowance based on the total capital investment of the project. </a:t>
          </a:r>
        </a:p>
      </xdr:txBody>
    </xdr:sp>
    <xdr:clientData/>
  </xdr:twoCellAnchor>
  <xdr:twoCellAnchor>
    <xdr:from>
      <xdr:col>15</xdr:col>
      <xdr:colOff>0</xdr:colOff>
      <xdr:row>0</xdr:row>
      <xdr:rowOff>0</xdr:rowOff>
    </xdr:from>
    <xdr:to>
      <xdr:col>15</xdr:col>
      <xdr:colOff>0</xdr:colOff>
      <xdr:row>0</xdr:row>
      <xdr:rowOff>0</xdr:rowOff>
    </xdr:to>
    <xdr:sp macro="" textlink="">
      <xdr:nvSpPr>
        <xdr:cNvPr id="9" name="Rectangle 13">
          <a:extLst>
            <a:ext uri="{FF2B5EF4-FFF2-40B4-BE49-F238E27FC236}">
              <a16:creationId xmlns:a16="http://schemas.microsoft.com/office/drawing/2014/main" id="{00000000-0008-0000-0600-000009000000}"/>
            </a:ext>
          </a:extLst>
        </xdr:cNvPr>
        <xdr:cNvSpPr>
          <a:spLocks noChangeArrowheads="1"/>
        </xdr:cNvSpPr>
      </xdr:nvSpPr>
      <xdr:spPr bwMode="auto">
        <a:xfrm>
          <a:off x="10001250"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0</xdr:colOff>
          <xdr:row>0</xdr:row>
          <xdr:rowOff>0</xdr:rowOff>
        </xdr:from>
        <xdr:to>
          <xdr:col>15</xdr:col>
          <xdr:colOff>0</xdr:colOff>
          <xdr:row>0</xdr:row>
          <xdr:rowOff>0</xdr:rowOff>
        </xdr:to>
        <xdr:sp macro="" textlink="">
          <xdr:nvSpPr>
            <xdr:cNvPr id="8216" name="Spinner 24" hidden="1">
              <a:extLst>
                <a:ext uri="{63B3BB69-23CF-44E3-9099-C40C66FF867C}">
                  <a14:compatExt spid="_x0000_s8216"/>
                </a:ext>
                <a:ext uri="{FF2B5EF4-FFF2-40B4-BE49-F238E27FC236}">
                  <a16:creationId xmlns:a16="http://schemas.microsoft.com/office/drawing/2014/main" id="{00000000-0008-0000-0600-000018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15</xdr:col>
      <xdr:colOff>0</xdr:colOff>
      <xdr:row>0</xdr:row>
      <xdr:rowOff>0</xdr:rowOff>
    </xdr:from>
    <xdr:to>
      <xdr:col>15</xdr:col>
      <xdr:colOff>0</xdr:colOff>
      <xdr:row>0</xdr:row>
      <xdr:rowOff>0</xdr:rowOff>
    </xdr:to>
    <xdr:sp macro="" textlink="">
      <xdr:nvSpPr>
        <xdr:cNvPr id="2" name="Text 15">
          <a:extLst>
            <a:ext uri="{FF2B5EF4-FFF2-40B4-BE49-F238E27FC236}">
              <a16:creationId xmlns:a16="http://schemas.microsoft.com/office/drawing/2014/main" id="{00000000-0008-0000-0600-000002000000}"/>
            </a:ext>
          </a:extLst>
        </xdr:cNvPr>
        <xdr:cNvSpPr txBox="1">
          <a:spLocks noChangeArrowheads="1"/>
        </xdr:cNvSpPr>
      </xdr:nvSpPr>
      <xdr:spPr bwMode="auto">
        <a:xfrm>
          <a:off x="1000125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000" b="1" i="1" u="sng" strike="noStrike" baseline="0">
              <a:solidFill>
                <a:srgbClr val="000000"/>
              </a:solidFill>
              <a:latin typeface="Arial"/>
              <a:cs typeface="Arial"/>
            </a:rPr>
            <a:t>Note:</a:t>
          </a:r>
          <a:r>
            <a:rPr lang="en-GB" sz="1000" b="0" i="1" u="none" strike="noStrike" baseline="0">
              <a:solidFill>
                <a:srgbClr val="000000"/>
              </a:solidFill>
              <a:latin typeface="Arial"/>
              <a:cs typeface="Arial"/>
            </a:rPr>
            <a:t> Depreciation, Wear &amp; Tear Allowance are apllicable upon the completion of the project and thereafter. Investment Allowance is a one year allowance based on the total capital investment of the project. </a:t>
          </a:r>
        </a:p>
      </xdr:txBody>
    </xdr:sp>
    <xdr:clientData/>
  </xdr:twoCellAnchor>
  <xdr:twoCellAnchor>
    <xdr:from>
      <xdr:col>15</xdr:col>
      <xdr:colOff>0</xdr:colOff>
      <xdr:row>0</xdr:row>
      <xdr:rowOff>0</xdr:rowOff>
    </xdr:from>
    <xdr:to>
      <xdr:col>15</xdr:col>
      <xdr:colOff>0</xdr:colOff>
      <xdr:row>0</xdr:row>
      <xdr:rowOff>0</xdr:rowOff>
    </xdr:to>
    <xdr:sp macro="" textlink="">
      <xdr:nvSpPr>
        <xdr:cNvPr id="3" name="Rectangle 13">
          <a:extLst>
            <a:ext uri="{FF2B5EF4-FFF2-40B4-BE49-F238E27FC236}">
              <a16:creationId xmlns:a16="http://schemas.microsoft.com/office/drawing/2014/main" id="{00000000-0008-0000-0600-000003000000}"/>
            </a:ext>
          </a:extLst>
        </xdr:cNvPr>
        <xdr:cNvSpPr>
          <a:spLocks noChangeArrowheads="1"/>
        </xdr:cNvSpPr>
      </xdr:nvSpPr>
      <xdr:spPr bwMode="auto">
        <a:xfrm>
          <a:off x="10001250"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0</xdr:colOff>
          <xdr:row>0</xdr:row>
          <xdr:rowOff>0</xdr:rowOff>
        </xdr:from>
        <xdr:to>
          <xdr:col>15</xdr:col>
          <xdr:colOff>0</xdr:colOff>
          <xdr:row>0</xdr:row>
          <xdr:rowOff>0</xdr:rowOff>
        </xdr:to>
        <xdr:sp macro="" textlink="">
          <xdr:nvSpPr>
            <xdr:cNvPr id="8226" name="Spinner 34" hidden="1">
              <a:extLst>
                <a:ext uri="{63B3BB69-23CF-44E3-9099-C40C66FF867C}">
                  <a14:compatExt spid="_x0000_s8226"/>
                </a:ext>
                <a:ext uri="{FF2B5EF4-FFF2-40B4-BE49-F238E27FC236}">
                  <a16:creationId xmlns:a16="http://schemas.microsoft.com/office/drawing/2014/main" id="{00000000-0008-0000-0600-000022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1</xdr:row>
          <xdr:rowOff>0</xdr:rowOff>
        </xdr:from>
        <xdr:to>
          <xdr:col>15</xdr:col>
          <xdr:colOff>0</xdr:colOff>
          <xdr:row>1</xdr:row>
          <xdr:rowOff>0</xdr:rowOff>
        </xdr:to>
        <xdr:sp macro="" textlink="">
          <xdr:nvSpPr>
            <xdr:cNvPr id="8227" name="Spinner 35" hidden="1">
              <a:extLst>
                <a:ext uri="{63B3BB69-23CF-44E3-9099-C40C66FF867C}">
                  <a14:compatExt spid="_x0000_s8227"/>
                </a:ext>
                <a:ext uri="{FF2B5EF4-FFF2-40B4-BE49-F238E27FC236}">
                  <a16:creationId xmlns:a16="http://schemas.microsoft.com/office/drawing/2014/main" id="{00000000-0008-0000-0600-000023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2</xdr:row>
          <xdr:rowOff>0</xdr:rowOff>
        </xdr:from>
        <xdr:to>
          <xdr:col>15</xdr:col>
          <xdr:colOff>0</xdr:colOff>
          <xdr:row>2</xdr:row>
          <xdr:rowOff>0</xdr:rowOff>
        </xdr:to>
        <xdr:sp macro="" textlink="">
          <xdr:nvSpPr>
            <xdr:cNvPr id="8228" name="Spinner 36" hidden="1">
              <a:extLst>
                <a:ext uri="{63B3BB69-23CF-44E3-9099-C40C66FF867C}">
                  <a14:compatExt spid="_x0000_s8228"/>
                </a:ext>
                <a:ext uri="{FF2B5EF4-FFF2-40B4-BE49-F238E27FC236}">
                  <a16:creationId xmlns:a16="http://schemas.microsoft.com/office/drawing/2014/main" id="{00000000-0008-0000-0600-000024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3</xdr:row>
          <xdr:rowOff>0</xdr:rowOff>
        </xdr:from>
        <xdr:to>
          <xdr:col>15</xdr:col>
          <xdr:colOff>0</xdr:colOff>
          <xdr:row>3</xdr:row>
          <xdr:rowOff>0</xdr:rowOff>
        </xdr:to>
        <xdr:sp macro="" textlink="">
          <xdr:nvSpPr>
            <xdr:cNvPr id="8229" name="Spinner 37" hidden="1">
              <a:extLst>
                <a:ext uri="{63B3BB69-23CF-44E3-9099-C40C66FF867C}">
                  <a14:compatExt spid="_x0000_s8229"/>
                </a:ext>
                <a:ext uri="{FF2B5EF4-FFF2-40B4-BE49-F238E27FC236}">
                  <a16:creationId xmlns:a16="http://schemas.microsoft.com/office/drawing/2014/main" id="{00000000-0008-0000-0600-000025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15</xdr:col>
      <xdr:colOff>0</xdr:colOff>
      <xdr:row>4</xdr:row>
      <xdr:rowOff>0</xdr:rowOff>
    </xdr:from>
    <xdr:to>
      <xdr:col>15</xdr:col>
      <xdr:colOff>0</xdr:colOff>
      <xdr:row>4</xdr:row>
      <xdr:rowOff>0</xdr:rowOff>
    </xdr:to>
    <xdr:sp macro="" textlink="">
      <xdr:nvSpPr>
        <xdr:cNvPr id="4" name="Rectangle 18">
          <a:extLst>
            <a:ext uri="{FF2B5EF4-FFF2-40B4-BE49-F238E27FC236}">
              <a16:creationId xmlns:a16="http://schemas.microsoft.com/office/drawing/2014/main" id="{00000000-0008-0000-0600-000004000000}"/>
            </a:ext>
          </a:extLst>
        </xdr:cNvPr>
        <xdr:cNvSpPr>
          <a:spLocks noChangeArrowheads="1"/>
        </xdr:cNvSpPr>
      </xdr:nvSpPr>
      <xdr:spPr bwMode="auto">
        <a:xfrm>
          <a:off x="10001250" y="62484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0</xdr:colOff>
          <xdr:row>4</xdr:row>
          <xdr:rowOff>0</xdr:rowOff>
        </xdr:from>
        <xdr:to>
          <xdr:col>15</xdr:col>
          <xdr:colOff>0</xdr:colOff>
          <xdr:row>4</xdr:row>
          <xdr:rowOff>0</xdr:rowOff>
        </xdr:to>
        <xdr:sp macro="" textlink="">
          <xdr:nvSpPr>
            <xdr:cNvPr id="8230" name="Spinner 38" hidden="1">
              <a:extLst>
                <a:ext uri="{63B3BB69-23CF-44E3-9099-C40C66FF867C}">
                  <a14:compatExt spid="_x0000_s8230"/>
                </a:ext>
                <a:ext uri="{FF2B5EF4-FFF2-40B4-BE49-F238E27FC236}">
                  <a16:creationId xmlns:a16="http://schemas.microsoft.com/office/drawing/2014/main" id="{00000000-0008-0000-0600-000026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15</xdr:col>
      <xdr:colOff>0</xdr:colOff>
      <xdr:row>4</xdr:row>
      <xdr:rowOff>0</xdr:rowOff>
    </xdr:from>
    <xdr:to>
      <xdr:col>15</xdr:col>
      <xdr:colOff>0</xdr:colOff>
      <xdr:row>4</xdr:row>
      <xdr:rowOff>0</xdr:rowOff>
    </xdr:to>
    <xdr:sp macro="" textlink="">
      <xdr:nvSpPr>
        <xdr:cNvPr id="5" name="Rectangle 20">
          <a:extLst>
            <a:ext uri="{FF2B5EF4-FFF2-40B4-BE49-F238E27FC236}">
              <a16:creationId xmlns:a16="http://schemas.microsoft.com/office/drawing/2014/main" id="{00000000-0008-0000-0600-000005000000}"/>
            </a:ext>
          </a:extLst>
        </xdr:cNvPr>
        <xdr:cNvSpPr>
          <a:spLocks noChangeArrowheads="1"/>
        </xdr:cNvSpPr>
      </xdr:nvSpPr>
      <xdr:spPr bwMode="auto">
        <a:xfrm>
          <a:off x="10001250" y="62484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0</xdr:colOff>
          <xdr:row>4</xdr:row>
          <xdr:rowOff>0</xdr:rowOff>
        </xdr:from>
        <xdr:to>
          <xdr:col>15</xdr:col>
          <xdr:colOff>0</xdr:colOff>
          <xdr:row>4</xdr:row>
          <xdr:rowOff>0</xdr:rowOff>
        </xdr:to>
        <xdr:sp macro="" textlink="">
          <xdr:nvSpPr>
            <xdr:cNvPr id="8231" name="Spinner 39" hidden="1">
              <a:extLst>
                <a:ext uri="{63B3BB69-23CF-44E3-9099-C40C66FF867C}">
                  <a14:compatExt spid="_x0000_s8231"/>
                </a:ext>
                <a:ext uri="{FF2B5EF4-FFF2-40B4-BE49-F238E27FC236}">
                  <a16:creationId xmlns:a16="http://schemas.microsoft.com/office/drawing/2014/main" id="{00000000-0008-0000-0600-000027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15</xdr:col>
      <xdr:colOff>0</xdr:colOff>
      <xdr:row>4</xdr:row>
      <xdr:rowOff>0</xdr:rowOff>
    </xdr:from>
    <xdr:to>
      <xdr:col>15</xdr:col>
      <xdr:colOff>0</xdr:colOff>
      <xdr:row>4</xdr:row>
      <xdr:rowOff>0</xdr:rowOff>
    </xdr:to>
    <xdr:sp macro="" textlink="">
      <xdr:nvSpPr>
        <xdr:cNvPr id="6" name="Rectangle 22">
          <a:extLst>
            <a:ext uri="{FF2B5EF4-FFF2-40B4-BE49-F238E27FC236}">
              <a16:creationId xmlns:a16="http://schemas.microsoft.com/office/drawing/2014/main" id="{00000000-0008-0000-0600-000006000000}"/>
            </a:ext>
          </a:extLst>
        </xdr:cNvPr>
        <xdr:cNvSpPr>
          <a:spLocks noChangeArrowheads="1"/>
        </xdr:cNvSpPr>
      </xdr:nvSpPr>
      <xdr:spPr bwMode="auto">
        <a:xfrm>
          <a:off x="10001250" y="62484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0</xdr:colOff>
          <xdr:row>4</xdr:row>
          <xdr:rowOff>0</xdr:rowOff>
        </xdr:from>
        <xdr:to>
          <xdr:col>15</xdr:col>
          <xdr:colOff>0</xdr:colOff>
          <xdr:row>4</xdr:row>
          <xdr:rowOff>0</xdr:rowOff>
        </xdr:to>
        <xdr:sp macro="" textlink="">
          <xdr:nvSpPr>
            <xdr:cNvPr id="8232" name="Spinner 40" hidden="1">
              <a:extLst>
                <a:ext uri="{63B3BB69-23CF-44E3-9099-C40C66FF867C}">
                  <a14:compatExt spid="_x0000_s8232"/>
                </a:ext>
                <a:ext uri="{FF2B5EF4-FFF2-40B4-BE49-F238E27FC236}">
                  <a16:creationId xmlns:a16="http://schemas.microsoft.com/office/drawing/2014/main" id="{00000000-0008-0000-0600-000028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15</xdr:col>
      <xdr:colOff>0</xdr:colOff>
      <xdr:row>4</xdr:row>
      <xdr:rowOff>0</xdr:rowOff>
    </xdr:from>
    <xdr:to>
      <xdr:col>15</xdr:col>
      <xdr:colOff>0</xdr:colOff>
      <xdr:row>4</xdr:row>
      <xdr:rowOff>0</xdr:rowOff>
    </xdr:to>
    <xdr:sp macro="" textlink="">
      <xdr:nvSpPr>
        <xdr:cNvPr id="7" name="Rectangle 24">
          <a:extLst>
            <a:ext uri="{FF2B5EF4-FFF2-40B4-BE49-F238E27FC236}">
              <a16:creationId xmlns:a16="http://schemas.microsoft.com/office/drawing/2014/main" id="{00000000-0008-0000-0600-000007000000}"/>
            </a:ext>
          </a:extLst>
        </xdr:cNvPr>
        <xdr:cNvSpPr>
          <a:spLocks noChangeArrowheads="1"/>
        </xdr:cNvSpPr>
      </xdr:nvSpPr>
      <xdr:spPr bwMode="auto">
        <a:xfrm>
          <a:off x="10001250" y="62484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0</xdr:colOff>
          <xdr:row>4</xdr:row>
          <xdr:rowOff>0</xdr:rowOff>
        </xdr:from>
        <xdr:to>
          <xdr:col>15</xdr:col>
          <xdr:colOff>0</xdr:colOff>
          <xdr:row>4</xdr:row>
          <xdr:rowOff>0</xdr:rowOff>
        </xdr:to>
        <xdr:sp macro="" textlink="">
          <xdr:nvSpPr>
            <xdr:cNvPr id="8233" name="Spinner 41" hidden="1">
              <a:extLst>
                <a:ext uri="{63B3BB69-23CF-44E3-9099-C40C66FF867C}">
                  <a14:compatExt spid="_x0000_s8233"/>
                </a:ext>
                <a:ext uri="{FF2B5EF4-FFF2-40B4-BE49-F238E27FC236}">
                  <a16:creationId xmlns:a16="http://schemas.microsoft.com/office/drawing/2014/main" id="{00000000-0008-0000-0600-000029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15</xdr:col>
      <xdr:colOff>0</xdr:colOff>
      <xdr:row>4</xdr:row>
      <xdr:rowOff>0</xdr:rowOff>
    </xdr:from>
    <xdr:to>
      <xdr:col>15</xdr:col>
      <xdr:colOff>0</xdr:colOff>
      <xdr:row>4</xdr:row>
      <xdr:rowOff>0</xdr:rowOff>
    </xdr:to>
    <xdr:sp macro="" textlink="">
      <xdr:nvSpPr>
        <xdr:cNvPr id="16" name="Rectangle 26">
          <a:extLst>
            <a:ext uri="{FF2B5EF4-FFF2-40B4-BE49-F238E27FC236}">
              <a16:creationId xmlns:a16="http://schemas.microsoft.com/office/drawing/2014/main" id="{00000000-0008-0000-0600-000010000000}"/>
            </a:ext>
          </a:extLst>
        </xdr:cNvPr>
        <xdr:cNvSpPr>
          <a:spLocks noChangeArrowheads="1"/>
        </xdr:cNvSpPr>
      </xdr:nvSpPr>
      <xdr:spPr bwMode="auto">
        <a:xfrm>
          <a:off x="10001250" y="62484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0</xdr:colOff>
          <xdr:row>4</xdr:row>
          <xdr:rowOff>0</xdr:rowOff>
        </xdr:from>
        <xdr:to>
          <xdr:col>15</xdr:col>
          <xdr:colOff>0</xdr:colOff>
          <xdr:row>4</xdr:row>
          <xdr:rowOff>0</xdr:rowOff>
        </xdr:to>
        <xdr:sp macro="" textlink="">
          <xdr:nvSpPr>
            <xdr:cNvPr id="8234" name="Spinner 42" hidden="1">
              <a:extLst>
                <a:ext uri="{63B3BB69-23CF-44E3-9099-C40C66FF867C}">
                  <a14:compatExt spid="_x0000_s8234"/>
                </a:ext>
                <a:ext uri="{FF2B5EF4-FFF2-40B4-BE49-F238E27FC236}">
                  <a16:creationId xmlns:a16="http://schemas.microsoft.com/office/drawing/2014/main" id="{00000000-0008-0000-0600-00002A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15</xdr:col>
      <xdr:colOff>0</xdr:colOff>
      <xdr:row>4</xdr:row>
      <xdr:rowOff>0</xdr:rowOff>
    </xdr:from>
    <xdr:to>
      <xdr:col>15</xdr:col>
      <xdr:colOff>0</xdr:colOff>
      <xdr:row>4</xdr:row>
      <xdr:rowOff>0</xdr:rowOff>
    </xdr:to>
    <xdr:sp macro="" textlink="">
      <xdr:nvSpPr>
        <xdr:cNvPr id="17" name="Rectangle 28">
          <a:extLst>
            <a:ext uri="{FF2B5EF4-FFF2-40B4-BE49-F238E27FC236}">
              <a16:creationId xmlns:a16="http://schemas.microsoft.com/office/drawing/2014/main" id="{00000000-0008-0000-0600-000011000000}"/>
            </a:ext>
          </a:extLst>
        </xdr:cNvPr>
        <xdr:cNvSpPr>
          <a:spLocks noChangeArrowheads="1"/>
        </xdr:cNvSpPr>
      </xdr:nvSpPr>
      <xdr:spPr bwMode="auto">
        <a:xfrm>
          <a:off x="10001250" y="62484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0</xdr:colOff>
          <xdr:row>4</xdr:row>
          <xdr:rowOff>0</xdr:rowOff>
        </xdr:from>
        <xdr:to>
          <xdr:col>15</xdr:col>
          <xdr:colOff>0</xdr:colOff>
          <xdr:row>4</xdr:row>
          <xdr:rowOff>0</xdr:rowOff>
        </xdr:to>
        <xdr:sp macro="" textlink="">
          <xdr:nvSpPr>
            <xdr:cNvPr id="8235" name="Spinner 43" hidden="1">
              <a:extLst>
                <a:ext uri="{63B3BB69-23CF-44E3-9099-C40C66FF867C}">
                  <a14:compatExt spid="_x0000_s8235"/>
                </a:ext>
                <a:ext uri="{FF2B5EF4-FFF2-40B4-BE49-F238E27FC236}">
                  <a16:creationId xmlns:a16="http://schemas.microsoft.com/office/drawing/2014/main" id="{00000000-0008-0000-0600-00002B2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xdr:from>
      <xdr:col>250</xdr:col>
      <xdr:colOff>0</xdr:colOff>
      <xdr:row>4065</xdr:row>
      <xdr:rowOff>6350</xdr:rowOff>
    </xdr:from>
    <xdr:to>
      <xdr:col>252</xdr:col>
      <xdr:colOff>50800</xdr:colOff>
      <xdr:row>4073</xdr:row>
      <xdr:rowOff>26670</xdr:rowOff>
    </xdr:to>
    <xdr:sp macro="" textlink="">
      <xdr:nvSpPr>
        <xdr:cNvPr id="2" name="REIdentifier" hidden="1">
          <a:extLst>
            <a:ext uri="{FF2B5EF4-FFF2-40B4-BE49-F238E27FC236}">
              <a16:creationId xmlns:a16="http://schemas.microsoft.com/office/drawing/2014/main" id="{00000000-0008-0000-2800-000002000000}"/>
            </a:ext>
          </a:extLst>
        </xdr:cNvPr>
        <xdr:cNvSpPr/>
      </xdr:nvSpPr>
      <xdr:spPr bwMode="auto">
        <a:xfrm>
          <a:off x="152400000" y="635000000"/>
          <a:ext cx="1270000" cy="12700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lang="en-GB" sz="1100"/>
            <a:t>RE_SheetType#|#RE Map#||#RE_SheetSubType#|##||#RE_ID#|#REE87EF122-7DF9--645-A06F-C14CBB33721E</a:t>
          </a:r>
        </a:p>
      </xdr:txBody>
    </xdr:sp>
    <xdr:clientData fPrintsWithSheet="0"/>
  </xdr:twoCellAnchor>
  <xdr:twoCellAnchor>
    <xdr:from>
      <xdr:col>0</xdr:col>
      <xdr:colOff>63500</xdr:colOff>
      <xdr:row>0</xdr:row>
      <xdr:rowOff>63499</xdr:rowOff>
    </xdr:from>
    <xdr:to>
      <xdr:col>21</xdr:col>
      <xdr:colOff>538987</xdr:colOff>
      <xdr:row>46</xdr:row>
      <xdr:rowOff>133603</xdr:rowOff>
    </xdr:to>
    <xdr:graphicFrame macro="">
      <xdr:nvGraphicFramePr>
        <xdr:cNvPr id="3" name="RE_OrgChart">
          <a:extLst>
            <a:ext uri="{FF2B5EF4-FFF2-40B4-BE49-F238E27FC236}">
              <a16:creationId xmlns:a16="http://schemas.microsoft.com/office/drawing/2014/main" id="{00000000-0008-0000-28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34</xdr:col>
      <xdr:colOff>0</xdr:colOff>
      <xdr:row>0</xdr:row>
      <xdr:rowOff>0</xdr:rowOff>
    </xdr:from>
    <xdr:to>
      <xdr:col>34</xdr:col>
      <xdr:colOff>0</xdr:colOff>
      <xdr:row>0</xdr:row>
      <xdr:rowOff>0</xdr:rowOff>
    </xdr:to>
    <xdr:sp macro="" textlink="">
      <xdr:nvSpPr>
        <xdr:cNvPr id="4107" name="Text 15">
          <a:extLst>
            <a:ext uri="{FF2B5EF4-FFF2-40B4-BE49-F238E27FC236}">
              <a16:creationId xmlns:a16="http://schemas.microsoft.com/office/drawing/2014/main" id="{00000000-0008-0000-0800-00000B100000}"/>
            </a:ext>
          </a:extLst>
        </xdr:cNvPr>
        <xdr:cNvSpPr txBox="1">
          <a:spLocks noChangeArrowheads="1"/>
        </xdr:cNvSpPr>
      </xdr:nvSpPr>
      <xdr:spPr bwMode="auto">
        <a:xfrm>
          <a:off x="1499616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en-GB" sz="1000" b="1" i="1" u="sng" strike="noStrike" baseline="0">
              <a:solidFill>
                <a:srgbClr val="000000"/>
              </a:solidFill>
              <a:latin typeface="Arial"/>
              <a:cs typeface="Arial"/>
            </a:rPr>
            <a:t>Note:</a:t>
          </a:r>
          <a:r>
            <a:rPr lang="en-GB" sz="1000" b="0" i="1" u="none" strike="noStrike" baseline="0">
              <a:solidFill>
                <a:srgbClr val="000000"/>
              </a:solidFill>
              <a:latin typeface="Arial"/>
              <a:cs typeface="Arial"/>
            </a:rPr>
            <a:t> Depreciation, Wear &amp; Tear Allowance are apllicable upon the completion of the project and thereafter. Investment Allowance is a one year allowance based on the total capital investment of the project. </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6865" name="Spinner 1" hidden="1">
              <a:extLst>
                <a:ext uri="{63B3BB69-23CF-44E3-9099-C40C66FF867C}">
                  <a14:compatExt spid="_x0000_s36865"/>
                </a:ext>
                <a:ext uri="{FF2B5EF4-FFF2-40B4-BE49-F238E27FC236}">
                  <a16:creationId xmlns:a16="http://schemas.microsoft.com/office/drawing/2014/main" id="{00000000-0008-0000-0C00-000001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6866" name="Spinner 2" hidden="1">
              <a:extLst>
                <a:ext uri="{63B3BB69-23CF-44E3-9099-C40C66FF867C}">
                  <a14:compatExt spid="_x0000_s36866"/>
                </a:ext>
                <a:ext uri="{FF2B5EF4-FFF2-40B4-BE49-F238E27FC236}">
                  <a16:creationId xmlns:a16="http://schemas.microsoft.com/office/drawing/2014/main" id="{00000000-0008-0000-0C00-000002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6867" name="Spinner 3" hidden="1">
              <a:extLst>
                <a:ext uri="{63B3BB69-23CF-44E3-9099-C40C66FF867C}">
                  <a14:compatExt spid="_x0000_s36867"/>
                </a:ext>
                <a:ext uri="{FF2B5EF4-FFF2-40B4-BE49-F238E27FC236}">
                  <a16:creationId xmlns:a16="http://schemas.microsoft.com/office/drawing/2014/main" id="{00000000-0008-0000-0C00-000003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6868" name="Spinner 4" hidden="1">
              <a:extLst>
                <a:ext uri="{63B3BB69-23CF-44E3-9099-C40C66FF867C}">
                  <a14:compatExt spid="_x0000_s36868"/>
                </a:ext>
                <a:ext uri="{FF2B5EF4-FFF2-40B4-BE49-F238E27FC236}">
                  <a16:creationId xmlns:a16="http://schemas.microsoft.com/office/drawing/2014/main" id="{00000000-0008-0000-0C00-000004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6869" name="Spinner 5" hidden="1">
              <a:extLst>
                <a:ext uri="{63B3BB69-23CF-44E3-9099-C40C66FF867C}">
                  <a14:compatExt spid="_x0000_s36869"/>
                </a:ext>
                <a:ext uri="{FF2B5EF4-FFF2-40B4-BE49-F238E27FC236}">
                  <a16:creationId xmlns:a16="http://schemas.microsoft.com/office/drawing/2014/main" id="{00000000-0008-0000-0C00-000005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6870" name="Spinner 6" hidden="1">
              <a:extLst>
                <a:ext uri="{63B3BB69-23CF-44E3-9099-C40C66FF867C}">
                  <a14:compatExt spid="_x0000_s36870"/>
                </a:ext>
                <a:ext uri="{FF2B5EF4-FFF2-40B4-BE49-F238E27FC236}">
                  <a16:creationId xmlns:a16="http://schemas.microsoft.com/office/drawing/2014/main" id="{00000000-0008-0000-0C00-000006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6871" name="Spinner 7" hidden="1">
              <a:extLst>
                <a:ext uri="{63B3BB69-23CF-44E3-9099-C40C66FF867C}">
                  <a14:compatExt spid="_x0000_s36871"/>
                </a:ext>
                <a:ext uri="{FF2B5EF4-FFF2-40B4-BE49-F238E27FC236}">
                  <a16:creationId xmlns:a16="http://schemas.microsoft.com/office/drawing/2014/main" id="{00000000-0008-0000-0C00-000007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6872" name="Spinner 8" hidden="1">
              <a:extLst>
                <a:ext uri="{63B3BB69-23CF-44E3-9099-C40C66FF867C}">
                  <a14:compatExt spid="_x0000_s36872"/>
                </a:ext>
                <a:ext uri="{FF2B5EF4-FFF2-40B4-BE49-F238E27FC236}">
                  <a16:creationId xmlns:a16="http://schemas.microsoft.com/office/drawing/2014/main" id="{00000000-0008-0000-0C00-000008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6873" name="Spinner 9" hidden="1">
              <a:extLst>
                <a:ext uri="{63B3BB69-23CF-44E3-9099-C40C66FF867C}">
                  <a14:compatExt spid="_x0000_s36873"/>
                </a:ext>
                <a:ext uri="{FF2B5EF4-FFF2-40B4-BE49-F238E27FC236}">
                  <a16:creationId xmlns:a16="http://schemas.microsoft.com/office/drawing/2014/main" id="{00000000-0008-0000-0C00-000009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36874" name="Spinner 10" hidden="1">
              <a:extLst>
                <a:ext uri="{63B3BB69-23CF-44E3-9099-C40C66FF867C}">
                  <a14:compatExt spid="_x0000_s36874"/>
                </a:ext>
                <a:ext uri="{FF2B5EF4-FFF2-40B4-BE49-F238E27FC236}">
                  <a16:creationId xmlns:a16="http://schemas.microsoft.com/office/drawing/2014/main" id="{00000000-0008-0000-0C00-00000A9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absolute">
    <xdr:from>
      <xdr:col>0</xdr:col>
      <xdr:colOff>127000</xdr:colOff>
      <xdr:row>198</xdr:row>
      <xdr:rowOff>92710</xdr:rowOff>
    </xdr:from>
    <xdr:to>
      <xdr:col>3</xdr:col>
      <xdr:colOff>401320</xdr:colOff>
      <xdr:row>212</xdr:row>
      <xdr:rowOff>128270</xdr:rowOff>
    </xdr:to>
    <xdr:graphicFrame macro="">
      <xdr:nvGraphicFramePr>
        <xdr:cNvPr id="3" name="AssumptionChart0000" hidden="1">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409575</xdr:colOff>
      <xdr:row>5</xdr:row>
      <xdr:rowOff>104775</xdr:rowOff>
    </xdr:from>
    <xdr:to>
      <xdr:col>13</xdr:col>
      <xdr:colOff>161925</xdr:colOff>
      <xdr:row>16</xdr:row>
      <xdr:rowOff>133350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409575</xdr:colOff>
      <xdr:row>17</xdr:row>
      <xdr:rowOff>28575</xdr:rowOff>
    </xdr:from>
    <xdr:to>
      <xdr:col>13</xdr:col>
      <xdr:colOff>176213</xdr:colOff>
      <xdr:row>27</xdr:row>
      <xdr:rowOff>161925</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absoluteAnchor>
    <xdr:pos x="0" y="0"/>
    <xdr:ext cx="8663940" cy="6290310"/>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xdr:from>
      <xdr:col>250</xdr:col>
      <xdr:colOff>0</xdr:colOff>
      <xdr:row>4065</xdr:row>
      <xdr:rowOff>6350</xdr:rowOff>
    </xdr:from>
    <xdr:to>
      <xdr:col>252</xdr:col>
      <xdr:colOff>50800</xdr:colOff>
      <xdr:row>4073</xdr:row>
      <xdr:rowOff>26670</xdr:rowOff>
    </xdr:to>
    <xdr:sp macro="" textlink="">
      <xdr:nvSpPr>
        <xdr:cNvPr id="2" name="REIdentifier" hidden="1">
          <a:extLst>
            <a:ext uri="{FF2B5EF4-FFF2-40B4-BE49-F238E27FC236}">
              <a16:creationId xmlns:a16="http://schemas.microsoft.com/office/drawing/2014/main" id="{00000000-0008-0000-0E00-000002000000}"/>
            </a:ext>
          </a:extLst>
        </xdr:cNvPr>
        <xdr:cNvSpPr/>
      </xdr:nvSpPr>
      <xdr:spPr bwMode="auto">
        <a:xfrm>
          <a:off x="152400000" y="635000000"/>
          <a:ext cx="1270000" cy="12700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lang="en-GB" sz="1100"/>
            <a:t>RE_SheetType#|#RVT#||#RE_SheetSubType#|##||#RE_SheetTitle#|#Risk Variables Table#||#RE_Comments#|#Generated: 05-Apr-23 16:34#||#RE_ID#|#REE61FCB60-2286--14A-D73E-55C373E956D9#||#RE_EditDate#|#45031.1723726852</a:t>
          </a:r>
        </a:p>
      </xdr:txBody>
    </xdr:sp>
    <xdr:clientData fPrintsWithSheet="0"/>
  </xdr:twoCellAnchor>
  <xdr:twoCellAnchor editAs="absolute">
    <xdr:from>
      <xdr:col>9</xdr:col>
      <xdr:colOff>421959</xdr:colOff>
      <xdr:row>0</xdr:row>
      <xdr:rowOff>90011</xdr:rowOff>
    </xdr:from>
    <xdr:to>
      <xdr:col>11</xdr:col>
      <xdr:colOff>0</xdr:colOff>
      <xdr:row>0</xdr:row>
      <xdr:rowOff>355758</xdr:rowOff>
    </xdr:to>
    <xdr:pic>
      <xdr:nvPicPr>
        <xdr:cNvPr id="4" name="RVTLogo">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85849" y="90011"/>
          <a:ext cx="1002981" cy="2657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244</xdr:col>
      <xdr:colOff>411480</xdr:colOff>
      <xdr:row>4065</xdr:row>
      <xdr:rowOff>6350</xdr:rowOff>
    </xdr:from>
    <xdr:to>
      <xdr:col>246</xdr:col>
      <xdr:colOff>462280</xdr:colOff>
      <xdr:row>4073</xdr:row>
      <xdr:rowOff>26670</xdr:rowOff>
    </xdr:to>
    <xdr:sp macro="" textlink="">
      <xdr:nvSpPr>
        <xdr:cNvPr id="2" name="REIdentifier" hidden="1">
          <a:extLst>
            <a:ext uri="{FF2B5EF4-FFF2-40B4-BE49-F238E27FC236}">
              <a16:creationId xmlns:a16="http://schemas.microsoft.com/office/drawing/2014/main" id="{00000000-0008-0000-1500-000002000000}"/>
            </a:ext>
          </a:extLst>
        </xdr:cNvPr>
        <xdr:cNvSpPr/>
      </xdr:nvSpPr>
      <xdr:spPr bwMode="auto">
        <a:xfrm>
          <a:off x="152400000" y="635000000"/>
          <a:ext cx="1270000" cy="1270000"/>
        </a:xfrm>
        <a:prstGeom prst="rec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lang="en-GB" sz="1100"/>
            <a:t>RE_SheetType#|#SEN#||#RE_SheetSubType#|#SEN-R#||#RE_Parent#|#REE61FCB60-2286--14A-D73E-55C373E956D9#||#RE_ID#|#REE35F0128-9D00--F96-1867-B23595BED142#||#RE_Comments#|#[Marker:ParentName]
Risk variables:
 • General Inflation Rate
 • Growth factor - Labour Inflator
 • Cost of food (% on food revenue)
 • Cost of beverages (% on beverages revenue)
 • Occupancy-Ceiling
 • Occupancy-Duration
 • Accommodation-Growth rate
 • Food Income per guestnight
Model results:
 • Net Present Value (Owner's View)
 • Net Present Value (Project View)
 • DSCR2023
 • DSCR2024
 • DSCR2025
 • DSCR2026
 • DSCR2027
Generated: 15-Apr-23 04:09#||#RE_SheetTitle#|#Sensitivity Analysis - Relative#||#RE_EditDate#|#45031.1732060185</a:t>
          </a:r>
        </a:p>
      </xdr:txBody>
    </xdr:sp>
    <xdr:clientData fPrintsWithSheet="0"/>
  </xdr:twoCellAnchor>
  <xdr:twoCellAnchor editAs="absolute">
    <xdr:from>
      <xdr:col>9</xdr:col>
      <xdr:colOff>1233489</xdr:colOff>
      <xdr:row>0</xdr:row>
      <xdr:rowOff>90011</xdr:rowOff>
    </xdr:from>
    <xdr:to>
      <xdr:col>10</xdr:col>
      <xdr:colOff>0</xdr:colOff>
      <xdr:row>0</xdr:row>
      <xdr:rowOff>355758</xdr:rowOff>
    </xdr:to>
    <xdr:pic>
      <xdr:nvPicPr>
        <xdr:cNvPr id="4" name="RVTLogo">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100359" y="90011"/>
          <a:ext cx="1002981" cy="2657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RE4-64\RISKEASE%2060\HOTEL%20FILES\ExampleHotel.xlsx" TargetMode="External"/><Relationship Id="rId1" Type="http://schemas.openxmlformats.org/officeDocument/2006/relationships/externalLinkPath" Target="ExampleHote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aste\AppData\Local\Temp\Risk.Ease" TargetMode="External"/><Relationship Id="rId1" Type="http://schemas.openxmlformats.org/officeDocument/2006/relationships/externalLinkPath" Target="file:///C:\Users\maste\AppData\Local\Temp\Risk.Eas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 Problem"/>
      <sheetName val="HOTEL Reports"/>
      <sheetName val="HOTEL Modules"/>
      <sheetName val="Workbook Map"/>
      <sheetName val="Sheet7"/>
    </sheetNames>
    <sheetDataSet>
      <sheetData sheetId="0"/>
      <sheetData sheetId="1"/>
      <sheetData sheetId="2">
        <row r="6">
          <cell r="C6">
            <v>0.03</v>
          </cell>
        </row>
        <row r="7">
          <cell r="C7">
            <v>3.5000000000000003E-2</v>
          </cell>
        </row>
        <row r="8">
          <cell r="C8">
            <v>0.45</v>
          </cell>
        </row>
        <row r="9">
          <cell r="C9">
            <v>0.35</v>
          </cell>
        </row>
        <row r="12">
          <cell r="E12">
            <v>0.65</v>
          </cell>
        </row>
        <row r="13">
          <cell r="E13">
            <v>6</v>
          </cell>
        </row>
        <row r="14">
          <cell r="C14">
            <v>3</v>
          </cell>
        </row>
        <row r="24">
          <cell r="E24">
            <v>0.02</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VProfileTemplates"/>
      <sheetName val="GPTemplate"/>
      <sheetName val="shtData"/>
      <sheetName val="Application Settings"/>
      <sheetName val="Sheet2 (2)"/>
      <sheetName val="shtReport"/>
      <sheetName val="GPTemplate2"/>
      <sheetName val="RATemplate"/>
    </sheetNames>
    <definedNames>
      <definedName name="GROWTHEXP"/>
      <definedName name="GrowthSmooth"/>
    </defined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6.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tSettings">
    <tabColor rgb="FF075E8C"/>
    <pageSetUpPr autoPageBreaks="0"/>
  </sheetPr>
  <dimension ref="B6:Z45"/>
  <sheetViews>
    <sheetView showGridLines="0" showRowColHeaders="0" topLeftCell="A4" workbookViewId="0">
      <selection activeCell="A132" sqref="A132"/>
    </sheetView>
  </sheetViews>
  <sheetFormatPr defaultColWidth="9.1640625" defaultRowHeight="12.3"/>
  <cols>
    <col min="1" max="1" width="11.83203125" style="8" customWidth="1"/>
    <col min="2" max="2" width="233.71875" style="8" customWidth="1"/>
    <col min="3" max="3" width="15.71875" style="8" customWidth="1"/>
    <col min="4" max="4" width="9.1640625" style="8" customWidth="1"/>
    <col min="5" max="5" width="19.5546875" style="8" customWidth="1"/>
    <col min="6" max="7" width="9.1640625" style="8"/>
    <col min="8" max="8" width="9.1640625" style="8" customWidth="1"/>
    <col min="9" max="16384" width="9.1640625" style="8"/>
  </cols>
  <sheetData>
    <row r="6" spans="2:26">
      <c r="E6" s="8" t="s">
        <v>133</v>
      </c>
    </row>
    <row r="7" spans="2:26">
      <c r="E7" s="8" t="s">
        <v>134</v>
      </c>
    </row>
    <row r="8" spans="2:26" ht="16.2">
      <c r="E8" s="8" t="s">
        <v>132</v>
      </c>
      <c r="N8" s="122"/>
    </row>
    <row r="9" spans="2:26">
      <c r="E9" s="8" t="s">
        <v>131</v>
      </c>
    </row>
    <row r="10" spans="2:26">
      <c r="E10" s="36" t="s">
        <v>141</v>
      </c>
    </row>
    <row r="12" spans="2:26">
      <c r="G12" s="36"/>
    </row>
    <row r="13" spans="2:26" ht="12.75" customHeight="1"/>
    <row r="14" spans="2:26" ht="4.5" customHeight="1"/>
    <row r="15" spans="2:26" hidden="1"/>
    <row r="16" spans="2:26" ht="21.75" customHeight="1">
      <c r="B16"/>
      <c r="C16" t="s">
        <v>166</v>
      </c>
      <c r="D16"/>
      <c r="E16"/>
      <c r="F16"/>
      <c r="G16"/>
      <c r="H16"/>
      <c r="I16"/>
      <c r="J16"/>
      <c r="K16"/>
      <c r="L16" s="120"/>
      <c r="M16" s="120"/>
      <c r="N16" s="120"/>
      <c r="O16" s="120"/>
      <c r="P16" s="120"/>
      <c r="Q16" s="120"/>
      <c r="R16" s="120"/>
      <c r="S16" s="120"/>
      <c r="T16" s="120"/>
      <c r="U16" s="120"/>
      <c r="V16" s="120"/>
      <c r="W16" s="120"/>
      <c r="X16" s="120"/>
      <c r="Y16" s="120"/>
      <c r="Z16" s="120"/>
    </row>
    <row r="17" spans="2:26" ht="21.75" customHeight="1">
      <c r="B17"/>
      <c r="C17">
        <v>2020</v>
      </c>
      <c r="D17"/>
      <c r="E17"/>
      <c r="F17"/>
      <c r="G17"/>
      <c r="H17"/>
      <c r="I17"/>
      <c r="J17"/>
      <c r="K17"/>
      <c r="L17" s="121"/>
      <c r="M17" s="121"/>
      <c r="N17" s="121"/>
      <c r="O17" s="121"/>
      <c r="P17" s="121"/>
      <c r="Q17" s="121"/>
      <c r="R17" s="121"/>
      <c r="S17" s="121"/>
      <c r="T17" s="121"/>
      <c r="U17" s="121"/>
      <c r="V17" s="121"/>
      <c r="W17" s="121"/>
      <c r="X17" s="121"/>
      <c r="Y17" s="121"/>
      <c r="Z17" s="121"/>
    </row>
    <row r="18" spans="2:26" ht="21.75" customHeight="1">
      <c r="B18"/>
      <c r="C18">
        <v>20</v>
      </c>
      <c r="D18"/>
      <c r="E18"/>
      <c r="F18"/>
      <c r="G18"/>
      <c r="H18"/>
      <c r="I18"/>
      <c r="J18"/>
      <c r="K18"/>
    </row>
    <row r="19" spans="2:26" ht="19.8">
      <c r="B19" s="124"/>
      <c r="C19" t="s">
        <v>167</v>
      </c>
      <c r="D19"/>
      <c r="E19"/>
      <c r="F19"/>
      <c r="G19"/>
      <c r="H19"/>
      <c r="I19"/>
      <c r="J19"/>
      <c r="K19"/>
    </row>
    <row r="20" spans="2:26" ht="19.8">
      <c r="B20" s="123"/>
    </row>
    <row r="21" spans="2:26" ht="19.8">
      <c r="B21" s="123"/>
    </row>
    <row r="42" spans="3:9">
      <c r="C42" s="8">
        <v>20</v>
      </c>
      <c r="E42" s="8" t="s">
        <v>72</v>
      </c>
      <c r="F42" s="8" t="s">
        <v>135</v>
      </c>
      <c r="G42" s="8" t="s">
        <v>141</v>
      </c>
      <c r="H42" s="8" t="s">
        <v>76</v>
      </c>
      <c r="I42" s="8" t="b">
        <v>1</v>
      </c>
    </row>
    <row r="43" spans="3:9">
      <c r="E43" s="8" t="s">
        <v>73</v>
      </c>
      <c r="F43" s="8" t="s">
        <v>136</v>
      </c>
      <c r="G43" s="8" t="s">
        <v>143</v>
      </c>
      <c r="H43" s="8" t="s">
        <v>77</v>
      </c>
    </row>
    <row r="44" spans="3:9">
      <c r="C44" s="8">
        <v>25</v>
      </c>
      <c r="G44" s="8" t="s">
        <v>142</v>
      </c>
    </row>
    <row r="45" spans="3:9">
      <c r="C45" s="8">
        <v>1</v>
      </c>
    </row>
  </sheetData>
  <sheetProtection algorithmName="SHA-512" hashValue="NbGTsut+k02/yidYWHEDlOkMy0/diNVoFNNEVNAaP64X7Ulx676wANz6agKHWzOatswER9Z1la9YQWdl2Smdjg==" saltValue="p6u43q5PL9JRxf/8+Eb5nQ==" spinCount="100000" sheet="1" objects="1" scenarios="1" select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2F7DD-DC5A-4237-AA80-055E2B9FC0C0}">
  <sheetPr transitionEvaluation="1" transitionEntry="1" codeName="shtLoans1">
    <tabColor indexed="15"/>
  </sheetPr>
  <dimension ref="A1:O65"/>
  <sheetViews>
    <sheetView showGridLines="0" zoomScaleNormal="100" workbookViewId="0"/>
  </sheetViews>
  <sheetFormatPr defaultColWidth="9.71875" defaultRowHeight="12.3"/>
  <cols>
    <col min="1" max="1" width="28.44140625" customWidth="1"/>
    <col min="3" max="3" width="17.33203125" customWidth="1"/>
  </cols>
  <sheetData>
    <row r="1" spans="1:15" ht="12.6">
      <c r="A1" s="226" t="str">
        <f>'CF-Owner'!A1</f>
        <v>Hotel Ltd.</v>
      </c>
      <c r="B1" s="219"/>
      <c r="C1" s="219"/>
      <c r="D1" s="225" t="s">
        <v>61</v>
      </c>
      <c r="E1" s="219"/>
      <c r="F1" s="219"/>
      <c r="G1" s="219"/>
      <c r="H1" s="219"/>
      <c r="I1" s="219"/>
      <c r="J1" s="219"/>
      <c r="K1" s="219"/>
      <c r="L1" s="221"/>
      <c r="M1" s="221"/>
      <c r="N1" s="221"/>
      <c r="O1" s="221"/>
    </row>
    <row r="2" spans="1:15" ht="12.6">
      <c r="A2" s="219"/>
      <c r="B2" s="219"/>
      <c r="C2" s="219"/>
      <c r="D2" s="241"/>
      <c r="E2" s="241"/>
      <c r="F2" s="241"/>
      <c r="G2" s="241"/>
      <c r="H2" s="241"/>
      <c r="I2" s="241"/>
      <c r="J2" s="241"/>
      <c r="K2" s="241"/>
      <c r="L2" s="221"/>
      <c r="M2" s="221"/>
      <c r="N2" s="221"/>
      <c r="O2" s="221"/>
    </row>
    <row r="3" spans="1:15" ht="12.6">
      <c r="A3" s="225" t="s">
        <v>62</v>
      </c>
      <c r="B3" s="219"/>
      <c r="C3" s="219"/>
      <c r="D3" s="265">
        <f>Assumptions!D$3</f>
        <v>2000</v>
      </c>
      <c r="E3" s="265">
        <f>Assumptions!E$3</f>
        <v>2001</v>
      </c>
      <c r="F3" s="265">
        <f>Assumptions!F$3</f>
        <v>2002</v>
      </c>
      <c r="G3" s="265">
        <f>Assumptions!G$3</f>
        <v>2003</v>
      </c>
      <c r="H3" s="265">
        <f>Assumptions!H$3</f>
        <v>2004</v>
      </c>
      <c r="I3" s="265">
        <f>Assumptions!I$3</f>
        <v>2005</v>
      </c>
      <c r="J3" s="265">
        <f>Assumptions!J$3</f>
        <v>2006</v>
      </c>
      <c r="K3" s="265">
        <f>Assumptions!K$3</f>
        <v>2007</v>
      </c>
      <c r="L3" s="265">
        <f>Assumptions!L$3</f>
        <v>2008</v>
      </c>
      <c r="M3" s="265">
        <f>Assumptions!M$3</f>
        <v>2009</v>
      </c>
      <c r="N3" s="265">
        <f>Assumptions!N$3</f>
        <v>2010</v>
      </c>
      <c r="O3" s="266" t="s">
        <v>63</v>
      </c>
    </row>
    <row r="4" spans="1:15" ht="12.6">
      <c r="A4" s="219" t="str">
        <f>IF(ISBLANK(A$59),"",A$59)</f>
        <v>Loan A</v>
      </c>
      <c r="B4" s="219"/>
      <c r="C4" s="219"/>
      <c r="D4" s="264">
        <f t="shared" ref="D4:N4" si="0">D60</f>
        <v>5000</v>
      </c>
      <c r="E4" s="264">
        <f t="shared" si="0"/>
        <v>5000</v>
      </c>
      <c r="F4" s="264">
        <f t="shared" si="0"/>
        <v>0</v>
      </c>
      <c r="G4" s="264">
        <f t="shared" si="0"/>
        <v>0</v>
      </c>
      <c r="H4" s="264">
        <f t="shared" si="0"/>
        <v>0</v>
      </c>
      <c r="I4" s="264">
        <f t="shared" si="0"/>
        <v>0</v>
      </c>
      <c r="J4" s="264">
        <f t="shared" si="0"/>
        <v>0</v>
      </c>
      <c r="K4" s="264">
        <f t="shared" si="0"/>
        <v>0</v>
      </c>
      <c r="L4" s="264">
        <f t="shared" si="0"/>
        <v>0</v>
      </c>
      <c r="M4" s="264">
        <f t="shared" si="0"/>
        <v>0</v>
      </c>
      <c r="N4" s="264">
        <f t="shared" si="0"/>
        <v>0</v>
      </c>
      <c r="O4" s="264">
        <f t="shared" ref="O4" si="1">SUM(D4:N4)</f>
        <v>10000</v>
      </c>
    </row>
    <row r="5" spans="1:15" ht="12.6">
      <c r="A5" s="219"/>
      <c r="B5" s="219"/>
      <c r="C5" s="219"/>
      <c r="D5" s="189"/>
      <c r="E5" s="189"/>
      <c r="F5" s="189"/>
      <c r="G5" s="189"/>
      <c r="H5" s="189"/>
      <c r="I5" s="189"/>
      <c r="J5" s="189"/>
      <c r="K5" s="189"/>
      <c r="L5" s="189"/>
      <c r="M5" s="189"/>
      <c r="N5" s="189"/>
      <c r="O5" s="189"/>
    </row>
    <row r="6" spans="1:15" ht="12.6">
      <c r="A6" s="219"/>
      <c r="B6" s="219"/>
      <c r="C6" s="219"/>
      <c r="D6" s="189"/>
      <c r="E6" s="189"/>
      <c r="F6" s="189"/>
      <c r="G6" s="189"/>
      <c r="H6" s="189"/>
      <c r="I6" s="189"/>
      <c r="J6" s="189"/>
      <c r="K6" s="189"/>
      <c r="L6" s="189"/>
      <c r="M6" s="189"/>
      <c r="N6" s="189"/>
      <c r="O6" s="189"/>
    </row>
    <row r="7" spans="1:15" ht="12.6">
      <c r="A7" s="219"/>
      <c r="B7" s="219"/>
      <c r="C7" s="219"/>
      <c r="D7" s="189"/>
      <c r="E7" s="189"/>
      <c r="F7" s="189"/>
      <c r="G7" s="189"/>
      <c r="H7" s="189"/>
      <c r="I7" s="189"/>
      <c r="J7" s="189"/>
      <c r="K7" s="189"/>
      <c r="L7" s="189"/>
      <c r="M7" s="189"/>
      <c r="N7" s="189"/>
      <c r="O7" s="189"/>
    </row>
    <row r="8" spans="1:15" ht="12.6">
      <c r="A8" s="219"/>
      <c r="B8" s="219"/>
      <c r="C8" s="219"/>
      <c r="D8" s="189"/>
      <c r="E8" s="189"/>
      <c r="F8" s="189"/>
      <c r="G8" s="189"/>
      <c r="H8" s="189"/>
      <c r="I8" s="189"/>
      <c r="J8" s="189"/>
      <c r="K8" s="189"/>
      <c r="L8" s="189"/>
      <c r="M8" s="189"/>
      <c r="N8" s="189"/>
      <c r="O8" s="189"/>
    </row>
    <row r="9" spans="1:15" ht="12.6">
      <c r="A9" s="219"/>
      <c r="B9" s="219"/>
      <c r="C9" s="219"/>
      <c r="D9" s="189"/>
      <c r="E9" s="189"/>
      <c r="F9" s="189"/>
      <c r="G9" s="189"/>
      <c r="H9" s="189"/>
      <c r="I9" s="189"/>
      <c r="J9" s="189"/>
      <c r="K9" s="189"/>
      <c r="L9" s="189"/>
      <c r="M9" s="189"/>
      <c r="N9" s="189"/>
      <c r="O9" s="189"/>
    </row>
    <row r="10" spans="1:15" ht="12.6">
      <c r="A10" s="219"/>
      <c r="B10" s="219"/>
      <c r="C10" s="219"/>
      <c r="D10" s="189"/>
      <c r="E10" s="189"/>
      <c r="F10" s="189"/>
      <c r="G10" s="189"/>
      <c r="H10" s="189"/>
      <c r="I10" s="189"/>
      <c r="J10" s="189"/>
      <c r="K10" s="189"/>
      <c r="L10" s="189"/>
      <c r="M10" s="189"/>
      <c r="N10" s="189"/>
      <c r="O10" s="189"/>
    </row>
    <row r="11" spans="1:15" ht="12.6">
      <c r="A11" s="214"/>
      <c r="B11" s="219"/>
      <c r="C11" s="219"/>
      <c r="D11" s="189"/>
      <c r="E11" s="189"/>
      <c r="F11" s="189"/>
      <c r="G11" s="189"/>
      <c r="H11" s="189"/>
      <c r="I11" s="189"/>
      <c r="J11" s="189"/>
      <c r="K11" s="189"/>
      <c r="L11" s="189"/>
      <c r="M11" s="189"/>
      <c r="N11" s="189"/>
      <c r="O11" s="189"/>
    </row>
    <row r="12" spans="1:15" ht="12.6">
      <c r="A12" s="219"/>
      <c r="B12" s="219"/>
      <c r="C12" s="219"/>
      <c r="D12" s="189"/>
      <c r="E12" s="189"/>
      <c r="F12" s="189"/>
      <c r="G12" s="189"/>
      <c r="H12" s="189"/>
      <c r="I12" s="189"/>
      <c r="J12" s="189"/>
      <c r="K12" s="189"/>
      <c r="L12" s="189"/>
      <c r="M12" s="189"/>
      <c r="N12" s="189"/>
      <c r="O12" s="189"/>
    </row>
    <row r="13" spans="1:15" ht="12.9" thickBot="1">
      <c r="A13" s="214"/>
      <c r="B13" s="219"/>
      <c r="C13" s="219"/>
      <c r="D13" s="189"/>
      <c r="E13" s="189"/>
      <c r="F13" s="189"/>
      <c r="G13" s="189"/>
      <c r="H13" s="189"/>
      <c r="I13" s="189"/>
      <c r="J13" s="189"/>
      <c r="K13" s="189"/>
      <c r="L13" s="189"/>
      <c r="M13" s="189"/>
      <c r="N13" s="189"/>
      <c r="O13" s="189"/>
    </row>
    <row r="14" spans="1:15" ht="13.2" thickTop="1" thickBot="1">
      <c r="A14" s="227" t="s">
        <v>273</v>
      </c>
      <c r="B14" s="219"/>
      <c r="C14" s="219"/>
      <c r="D14" s="173">
        <f t="shared" ref="D14:O14" si="2">SUM(D4:D13)</f>
        <v>5000</v>
      </c>
      <c r="E14" s="173">
        <f t="shared" si="2"/>
        <v>5000</v>
      </c>
      <c r="F14" s="173">
        <f t="shared" si="2"/>
        <v>0</v>
      </c>
      <c r="G14" s="173">
        <f t="shared" si="2"/>
        <v>0</v>
      </c>
      <c r="H14" s="173">
        <f t="shared" si="2"/>
        <v>0</v>
      </c>
      <c r="I14" s="173">
        <f t="shared" si="2"/>
        <v>0</v>
      </c>
      <c r="J14" s="173">
        <f t="shared" si="2"/>
        <v>0</v>
      </c>
      <c r="K14" s="173">
        <f t="shared" si="2"/>
        <v>0</v>
      </c>
      <c r="L14" s="173">
        <f t="shared" si="2"/>
        <v>0</v>
      </c>
      <c r="M14" s="173">
        <f t="shared" si="2"/>
        <v>0</v>
      </c>
      <c r="N14" s="173">
        <f t="shared" si="2"/>
        <v>0</v>
      </c>
      <c r="O14" s="173">
        <f t="shared" si="2"/>
        <v>10000</v>
      </c>
    </row>
    <row r="15" spans="1:15" ht="12.9" thickTop="1">
      <c r="A15" s="219"/>
      <c r="B15" s="219"/>
      <c r="C15" s="219"/>
      <c r="D15" s="241"/>
      <c r="E15" s="241"/>
      <c r="F15" s="241"/>
      <c r="G15" s="241"/>
      <c r="H15" s="241"/>
      <c r="I15" s="241"/>
      <c r="J15" s="241"/>
      <c r="K15" s="241"/>
      <c r="L15" s="221"/>
      <c r="M15" s="221"/>
      <c r="N15" s="221"/>
      <c r="O15" s="221"/>
    </row>
    <row r="16" spans="1:15" ht="12.6">
      <c r="A16" s="225" t="s">
        <v>64</v>
      </c>
      <c r="B16" s="219"/>
      <c r="C16" s="219"/>
      <c r="D16" s="265">
        <f>Assumptions!D$3</f>
        <v>2000</v>
      </c>
      <c r="E16" s="265">
        <f>Assumptions!E$3</f>
        <v>2001</v>
      </c>
      <c r="F16" s="265">
        <f>Assumptions!F$3</f>
        <v>2002</v>
      </c>
      <c r="G16" s="265">
        <f>Assumptions!G$3</f>
        <v>2003</v>
      </c>
      <c r="H16" s="265">
        <f>Assumptions!H$3</f>
        <v>2004</v>
      </c>
      <c r="I16" s="265">
        <f>Assumptions!I$3</f>
        <v>2005</v>
      </c>
      <c r="J16" s="265">
        <f>Assumptions!J$3</f>
        <v>2006</v>
      </c>
      <c r="K16" s="265">
        <f>Assumptions!K$3</f>
        <v>2007</v>
      </c>
      <c r="L16" s="265">
        <f>Assumptions!L$3</f>
        <v>2008</v>
      </c>
      <c r="M16" s="265">
        <f>Assumptions!M$3</f>
        <v>2009</v>
      </c>
      <c r="N16" s="265">
        <f>Assumptions!N$3</f>
        <v>2010</v>
      </c>
      <c r="O16" s="266" t="s">
        <v>63</v>
      </c>
    </row>
    <row r="17" spans="1:15" ht="12.6">
      <c r="A17" s="219" t="str">
        <f>IF(ISBLANK(A$59),"",A$59)</f>
        <v>Loan A</v>
      </c>
      <c r="B17" s="219"/>
      <c r="C17" s="219"/>
      <c r="D17" s="264">
        <f t="shared" ref="D17:N17" si="3">D63</f>
        <v>0</v>
      </c>
      <c r="E17" s="264">
        <f t="shared" si="3"/>
        <v>0</v>
      </c>
      <c r="F17" s="264">
        <f t="shared" si="3"/>
        <v>0</v>
      </c>
      <c r="G17" s="264">
        <f t="shared" si="3"/>
        <v>1079.4067357038621</v>
      </c>
      <c r="H17" s="264">
        <f t="shared" si="3"/>
        <v>1154.9652072031326</v>
      </c>
      <c r="I17" s="264">
        <f t="shared" si="3"/>
        <v>1235.8127717073517</v>
      </c>
      <c r="J17" s="264">
        <f t="shared" si="3"/>
        <v>1322.3196657268663</v>
      </c>
      <c r="K17" s="264">
        <f t="shared" si="3"/>
        <v>1414.8820423277471</v>
      </c>
      <c r="L17" s="264">
        <f t="shared" si="3"/>
        <v>1513.9237852906895</v>
      </c>
      <c r="M17" s="264">
        <f t="shared" si="3"/>
        <v>1619.8984502610376</v>
      </c>
      <c r="N17" s="264">
        <f t="shared" si="3"/>
        <v>1733.2913417793104</v>
      </c>
      <c r="O17" s="264">
        <f t="shared" ref="O17" si="4">SUM(D17:N17)</f>
        <v>11074.499999999998</v>
      </c>
    </row>
    <row r="18" spans="1:15" ht="12.6">
      <c r="A18" s="219"/>
      <c r="B18" s="219"/>
      <c r="C18" s="219"/>
      <c r="D18" s="189"/>
      <c r="E18" s="189"/>
      <c r="F18" s="189"/>
      <c r="G18" s="189"/>
      <c r="H18" s="189"/>
      <c r="I18" s="189"/>
      <c r="J18" s="189"/>
      <c r="K18" s="189"/>
      <c r="L18" s="189"/>
      <c r="M18" s="189"/>
      <c r="N18" s="189"/>
      <c r="O18" s="189"/>
    </row>
    <row r="19" spans="1:15" ht="12.6">
      <c r="A19" s="219"/>
      <c r="B19" s="219"/>
      <c r="C19" s="219"/>
      <c r="D19" s="189"/>
      <c r="E19" s="189"/>
      <c r="F19" s="189"/>
      <c r="G19" s="189"/>
      <c r="H19" s="189"/>
      <c r="I19" s="189"/>
      <c r="J19" s="189"/>
      <c r="K19" s="189"/>
      <c r="L19" s="189"/>
      <c r="M19" s="189"/>
      <c r="N19" s="189"/>
      <c r="O19" s="189"/>
    </row>
    <row r="20" spans="1:15" ht="12.6">
      <c r="A20" s="219"/>
      <c r="B20" s="219"/>
      <c r="C20" s="219"/>
      <c r="D20" s="189"/>
      <c r="E20" s="189"/>
      <c r="F20" s="189"/>
      <c r="G20" s="189"/>
      <c r="H20" s="189"/>
      <c r="I20" s="189"/>
      <c r="J20" s="189"/>
      <c r="K20" s="189"/>
      <c r="L20" s="189"/>
      <c r="M20" s="189"/>
      <c r="N20" s="189"/>
      <c r="O20" s="189"/>
    </row>
    <row r="21" spans="1:15" ht="12.6">
      <c r="A21" s="219"/>
      <c r="B21" s="219"/>
      <c r="C21" s="219"/>
      <c r="D21" s="189"/>
      <c r="E21" s="189"/>
      <c r="F21" s="189"/>
      <c r="G21" s="189"/>
      <c r="H21" s="189"/>
      <c r="I21" s="189"/>
      <c r="J21" s="189"/>
      <c r="K21" s="189"/>
      <c r="L21" s="189"/>
      <c r="M21" s="189"/>
      <c r="N21" s="189"/>
      <c r="O21" s="189"/>
    </row>
    <row r="22" spans="1:15" ht="12.6">
      <c r="A22" s="219"/>
      <c r="B22" s="219"/>
      <c r="C22" s="219"/>
      <c r="D22" s="189"/>
      <c r="E22" s="189"/>
      <c r="F22" s="189"/>
      <c r="G22" s="189"/>
      <c r="H22" s="189"/>
      <c r="I22" s="189"/>
      <c r="J22" s="189"/>
      <c r="K22" s="189"/>
      <c r="L22" s="189"/>
      <c r="M22" s="189"/>
      <c r="N22" s="189"/>
      <c r="O22" s="189"/>
    </row>
    <row r="23" spans="1:15" ht="12.6">
      <c r="A23" s="219"/>
      <c r="B23" s="219"/>
      <c r="C23" s="219"/>
      <c r="D23" s="189"/>
      <c r="E23" s="189"/>
      <c r="F23" s="189"/>
      <c r="G23" s="189"/>
      <c r="H23" s="189"/>
      <c r="I23" s="189"/>
      <c r="J23" s="189"/>
      <c r="K23" s="189"/>
      <c r="L23" s="189"/>
      <c r="M23" s="189"/>
      <c r="N23" s="189"/>
      <c r="O23" s="189"/>
    </row>
    <row r="24" spans="1:15" ht="12.6">
      <c r="A24" s="214"/>
      <c r="B24" s="219"/>
      <c r="C24" s="219"/>
      <c r="D24" s="189"/>
      <c r="E24" s="189"/>
      <c r="F24" s="189"/>
      <c r="G24" s="189"/>
      <c r="H24" s="189"/>
      <c r="I24" s="189"/>
      <c r="J24" s="189"/>
      <c r="K24" s="189"/>
      <c r="L24" s="189"/>
      <c r="M24" s="189"/>
      <c r="N24" s="189"/>
      <c r="O24" s="189"/>
    </row>
    <row r="25" spans="1:15" ht="12.6">
      <c r="A25" s="219"/>
      <c r="B25" s="219"/>
      <c r="C25" s="219"/>
      <c r="D25" s="189"/>
      <c r="E25" s="189"/>
      <c r="F25" s="189"/>
      <c r="G25" s="189"/>
      <c r="H25" s="189"/>
      <c r="I25" s="189"/>
      <c r="J25" s="189"/>
      <c r="K25" s="189"/>
      <c r="L25" s="189"/>
      <c r="M25" s="189"/>
      <c r="N25" s="189"/>
      <c r="O25" s="189"/>
    </row>
    <row r="26" spans="1:15" ht="12.9" thickBot="1">
      <c r="A26" s="214"/>
      <c r="B26" s="219"/>
      <c r="C26" s="219"/>
      <c r="D26" s="189"/>
      <c r="E26" s="189"/>
      <c r="F26" s="189"/>
      <c r="G26" s="189"/>
      <c r="H26" s="189"/>
      <c r="I26" s="189"/>
      <c r="J26" s="189"/>
      <c r="K26" s="189"/>
      <c r="L26" s="189"/>
      <c r="M26" s="189"/>
      <c r="N26" s="189"/>
      <c r="O26" s="189"/>
    </row>
    <row r="27" spans="1:15" ht="13.2" thickTop="1" thickBot="1">
      <c r="A27" s="227" t="s">
        <v>65</v>
      </c>
      <c r="B27" s="219"/>
      <c r="C27" s="219"/>
      <c r="D27" s="173">
        <f t="shared" ref="D27:O27" si="5">SUM(D17:D26)</f>
        <v>0</v>
      </c>
      <c r="E27" s="173">
        <f t="shared" si="5"/>
        <v>0</v>
      </c>
      <c r="F27" s="173">
        <f t="shared" si="5"/>
        <v>0</v>
      </c>
      <c r="G27" s="173">
        <f t="shared" si="5"/>
        <v>1079.4067357038621</v>
      </c>
      <c r="H27" s="173">
        <f t="shared" si="5"/>
        <v>1154.9652072031326</v>
      </c>
      <c r="I27" s="173">
        <f t="shared" si="5"/>
        <v>1235.8127717073517</v>
      </c>
      <c r="J27" s="173">
        <f t="shared" si="5"/>
        <v>1322.3196657268663</v>
      </c>
      <c r="K27" s="173">
        <f t="shared" si="5"/>
        <v>1414.8820423277471</v>
      </c>
      <c r="L27" s="173">
        <f t="shared" si="5"/>
        <v>1513.9237852906895</v>
      </c>
      <c r="M27" s="173">
        <f t="shared" si="5"/>
        <v>1619.8984502610376</v>
      </c>
      <c r="N27" s="173">
        <f t="shared" si="5"/>
        <v>1733.2913417793104</v>
      </c>
      <c r="O27" s="173">
        <f t="shared" si="5"/>
        <v>11074.499999999998</v>
      </c>
    </row>
    <row r="28" spans="1:15" ht="12.9" thickTop="1">
      <c r="A28" s="219"/>
      <c r="B28" s="219"/>
      <c r="C28" s="219"/>
      <c r="D28" s="241"/>
      <c r="E28" s="241"/>
      <c r="F28" s="241"/>
      <c r="G28" s="241"/>
      <c r="H28" s="241"/>
      <c r="I28" s="241"/>
      <c r="J28" s="241"/>
      <c r="K28" s="241"/>
      <c r="L28" s="221"/>
      <c r="M28" s="221"/>
      <c r="N28" s="221"/>
      <c r="O28" s="221"/>
    </row>
    <row r="29" spans="1:15" ht="12.6">
      <c r="A29" s="225" t="s">
        <v>66</v>
      </c>
      <c r="B29" s="219"/>
      <c r="C29" s="219"/>
      <c r="D29" s="265">
        <f>Assumptions!D$3</f>
        <v>2000</v>
      </c>
      <c r="E29" s="265">
        <f>Assumptions!E$3</f>
        <v>2001</v>
      </c>
      <c r="F29" s="265">
        <f>Assumptions!F$3</f>
        <v>2002</v>
      </c>
      <c r="G29" s="265">
        <f>Assumptions!G$3</f>
        <v>2003</v>
      </c>
      <c r="H29" s="265">
        <f>Assumptions!H$3</f>
        <v>2004</v>
      </c>
      <c r="I29" s="265">
        <f>Assumptions!I$3</f>
        <v>2005</v>
      </c>
      <c r="J29" s="265">
        <f>Assumptions!J$3</f>
        <v>2006</v>
      </c>
      <c r="K29" s="265">
        <f>Assumptions!K$3</f>
        <v>2007</v>
      </c>
      <c r="L29" s="265">
        <f>Assumptions!L$3</f>
        <v>2008</v>
      </c>
      <c r="M29" s="265">
        <f>Assumptions!M$3</f>
        <v>2009</v>
      </c>
      <c r="N29" s="265">
        <f>Assumptions!N$3</f>
        <v>2010</v>
      </c>
      <c r="O29" s="266" t="s">
        <v>63</v>
      </c>
    </row>
    <row r="30" spans="1:15" ht="12.6">
      <c r="A30" s="219" t="str">
        <f>IF(ISBLANK(A$59),"",A$59)</f>
        <v>Loan A</v>
      </c>
      <c r="B30" s="219"/>
      <c r="C30" s="219"/>
      <c r="D30" s="264">
        <f t="shared" ref="D30:N30" si="6">D62</f>
        <v>0</v>
      </c>
      <c r="E30" s="264">
        <f t="shared" si="6"/>
        <v>0</v>
      </c>
      <c r="F30" s="264">
        <f t="shared" si="6"/>
        <v>0</v>
      </c>
      <c r="G30" s="264">
        <f t="shared" si="6"/>
        <v>775.21500000000003</v>
      </c>
      <c r="H30" s="264">
        <f t="shared" si="6"/>
        <v>699.65652850072968</v>
      </c>
      <c r="I30" s="264">
        <f t="shared" si="6"/>
        <v>618.80896399651044</v>
      </c>
      <c r="J30" s="264">
        <f t="shared" si="6"/>
        <v>532.30206997699577</v>
      </c>
      <c r="K30" s="264">
        <f t="shared" si="6"/>
        <v>439.73969337611516</v>
      </c>
      <c r="L30" s="264">
        <f t="shared" si="6"/>
        <v>340.6979504131728</v>
      </c>
      <c r="M30" s="264">
        <f t="shared" si="6"/>
        <v>234.72328544282453</v>
      </c>
      <c r="N30" s="264">
        <f t="shared" si="6"/>
        <v>121.3303939245519</v>
      </c>
      <c r="O30" s="264">
        <f t="shared" ref="O30" si="7">SUM(D30:N30)</f>
        <v>3762.4738856309004</v>
      </c>
    </row>
    <row r="31" spans="1:15" ht="12.6">
      <c r="A31" s="219"/>
      <c r="B31" s="219"/>
      <c r="C31" s="219"/>
      <c r="D31" s="223"/>
      <c r="E31" s="223"/>
      <c r="F31" s="223"/>
      <c r="G31" s="223"/>
      <c r="H31" s="223"/>
      <c r="I31" s="223"/>
      <c r="J31" s="223"/>
      <c r="K31" s="223"/>
      <c r="L31" s="223"/>
      <c r="M31" s="223"/>
      <c r="N31" s="223"/>
      <c r="O31" s="189"/>
    </row>
    <row r="32" spans="1:15" ht="12.6">
      <c r="A32" s="219"/>
      <c r="B32" s="219"/>
      <c r="C32" s="219"/>
      <c r="D32" s="223"/>
      <c r="E32" s="223"/>
      <c r="F32" s="223"/>
      <c r="G32" s="223"/>
      <c r="H32" s="223"/>
      <c r="I32" s="223"/>
      <c r="J32" s="223"/>
      <c r="K32" s="223"/>
      <c r="L32" s="223"/>
      <c r="M32" s="223"/>
      <c r="N32" s="223"/>
      <c r="O32" s="189"/>
    </row>
    <row r="33" spans="1:15" ht="12.6">
      <c r="A33" s="219"/>
      <c r="B33" s="219"/>
      <c r="C33" s="219"/>
      <c r="D33" s="223"/>
      <c r="E33" s="223"/>
      <c r="F33" s="223"/>
      <c r="G33" s="223"/>
      <c r="H33" s="223"/>
      <c r="I33" s="223"/>
      <c r="J33" s="223"/>
      <c r="K33" s="223"/>
      <c r="L33" s="223"/>
      <c r="M33" s="223"/>
      <c r="N33" s="223"/>
      <c r="O33" s="189"/>
    </row>
    <row r="34" spans="1:15" ht="12.6">
      <c r="A34" s="219"/>
      <c r="B34" s="219"/>
      <c r="C34" s="219"/>
      <c r="D34" s="223"/>
      <c r="E34" s="223"/>
      <c r="F34" s="223"/>
      <c r="G34" s="223"/>
      <c r="H34" s="223"/>
      <c r="I34" s="223"/>
      <c r="J34" s="223"/>
      <c r="K34" s="223"/>
      <c r="L34" s="223"/>
      <c r="M34" s="223"/>
      <c r="N34" s="223"/>
      <c r="O34" s="189"/>
    </row>
    <row r="35" spans="1:15" ht="12.6">
      <c r="A35" s="219"/>
      <c r="B35" s="219"/>
      <c r="C35" s="219"/>
      <c r="D35" s="223"/>
      <c r="E35" s="223"/>
      <c r="F35" s="223"/>
      <c r="G35" s="223"/>
      <c r="H35" s="223"/>
      <c r="I35" s="223"/>
      <c r="J35" s="223"/>
      <c r="K35" s="223"/>
      <c r="L35" s="223"/>
      <c r="M35" s="223"/>
      <c r="N35" s="223"/>
      <c r="O35" s="189"/>
    </row>
    <row r="36" spans="1:15" ht="12.6">
      <c r="A36" s="219"/>
      <c r="B36" s="219"/>
      <c r="C36" s="219"/>
      <c r="D36" s="223"/>
      <c r="E36" s="223"/>
      <c r="F36" s="223"/>
      <c r="G36" s="223"/>
      <c r="H36" s="223"/>
      <c r="I36" s="223"/>
      <c r="J36" s="223"/>
      <c r="K36" s="223"/>
      <c r="L36" s="223"/>
      <c r="M36" s="223"/>
      <c r="N36" s="223"/>
      <c r="O36" s="189"/>
    </row>
    <row r="37" spans="1:15" ht="12.6">
      <c r="A37" s="214"/>
      <c r="B37" s="219"/>
      <c r="C37" s="219"/>
      <c r="D37" s="223"/>
      <c r="E37" s="223"/>
      <c r="F37" s="223"/>
      <c r="G37" s="223"/>
      <c r="H37" s="223"/>
      <c r="I37" s="223"/>
      <c r="J37" s="223"/>
      <c r="K37" s="223"/>
      <c r="L37" s="223"/>
      <c r="M37" s="223"/>
      <c r="N37" s="223"/>
      <c r="O37" s="189"/>
    </row>
    <row r="38" spans="1:15" ht="12.6">
      <c r="A38" s="219"/>
      <c r="B38" s="219"/>
      <c r="C38" s="219"/>
      <c r="D38" s="223"/>
      <c r="E38" s="223"/>
      <c r="F38" s="223"/>
      <c r="G38" s="223"/>
      <c r="H38" s="223"/>
      <c r="I38" s="223"/>
      <c r="J38" s="223"/>
      <c r="K38" s="223"/>
      <c r="L38" s="223"/>
      <c r="M38" s="223"/>
      <c r="N38" s="223"/>
      <c r="O38" s="189"/>
    </row>
    <row r="39" spans="1:15" ht="12.9" thickBot="1">
      <c r="A39" s="214"/>
      <c r="B39" s="219"/>
      <c r="C39" s="219"/>
      <c r="D39" s="223"/>
      <c r="E39" s="223"/>
      <c r="F39" s="223"/>
      <c r="G39" s="223"/>
      <c r="H39" s="223"/>
      <c r="I39" s="223"/>
      <c r="J39" s="223"/>
      <c r="K39" s="223"/>
      <c r="L39" s="223"/>
      <c r="M39" s="223"/>
      <c r="N39" s="223"/>
      <c r="O39" s="189"/>
    </row>
    <row r="40" spans="1:15" ht="13.2" thickTop="1" thickBot="1">
      <c r="A40" s="227" t="s">
        <v>67</v>
      </c>
      <c r="B40" s="219"/>
      <c r="C40" s="219"/>
      <c r="D40" s="173">
        <f t="shared" ref="D40:O40" si="8">SUM(D30:D39)</f>
        <v>0</v>
      </c>
      <c r="E40" s="173">
        <f t="shared" si="8"/>
        <v>0</v>
      </c>
      <c r="F40" s="173">
        <f t="shared" si="8"/>
        <v>0</v>
      </c>
      <c r="G40" s="173">
        <f t="shared" si="8"/>
        <v>775.21500000000003</v>
      </c>
      <c r="H40" s="173">
        <f t="shared" si="8"/>
        <v>699.65652850072968</v>
      </c>
      <c r="I40" s="173">
        <f t="shared" si="8"/>
        <v>618.80896399651044</v>
      </c>
      <c r="J40" s="173">
        <f t="shared" si="8"/>
        <v>532.30206997699577</v>
      </c>
      <c r="K40" s="173">
        <f t="shared" si="8"/>
        <v>439.73969337611516</v>
      </c>
      <c r="L40" s="173">
        <f t="shared" si="8"/>
        <v>340.6979504131728</v>
      </c>
      <c r="M40" s="173">
        <f t="shared" si="8"/>
        <v>234.72328544282453</v>
      </c>
      <c r="N40" s="173">
        <f t="shared" si="8"/>
        <v>121.3303939245519</v>
      </c>
      <c r="O40" s="173">
        <f t="shared" si="8"/>
        <v>3762.4738856309004</v>
      </c>
    </row>
    <row r="41" spans="1:15" ht="12.9" thickTop="1">
      <c r="A41" s="219"/>
      <c r="B41" s="219"/>
      <c r="C41" s="219"/>
      <c r="D41" s="241"/>
      <c r="E41" s="241"/>
      <c r="F41" s="241"/>
      <c r="G41" s="241"/>
      <c r="H41" s="241"/>
      <c r="I41" s="241"/>
      <c r="J41" s="241"/>
      <c r="K41" s="241"/>
      <c r="L41" s="221"/>
      <c r="M41" s="221"/>
      <c r="N41" s="221"/>
      <c r="O41" s="221"/>
    </row>
    <row r="42" spans="1:15" ht="12.6">
      <c r="A42" s="228" t="s">
        <v>68</v>
      </c>
      <c r="B42" s="219"/>
      <c r="C42" s="219"/>
      <c r="D42" s="265">
        <f>Assumptions!D$3</f>
        <v>2000</v>
      </c>
      <c r="E42" s="265">
        <f>Assumptions!E$3</f>
        <v>2001</v>
      </c>
      <c r="F42" s="265">
        <f>Assumptions!F$3</f>
        <v>2002</v>
      </c>
      <c r="G42" s="265">
        <f>Assumptions!G$3</f>
        <v>2003</v>
      </c>
      <c r="H42" s="265">
        <f>Assumptions!H$3</f>
        <v>2004</v>
      </c>
      <c r="I42" s="265">
        <f>Assumptions!I$3</f>
        <v>2005</v>
      </c>
      <c r="J42" s="265">
        <f>Assumptions!J$3</f>
        <v>2006</v>
      </c>
      <c r="K42" s="265">
        <f>Assumptions!K$3</f>
        <v>2007</v>
      </c>
      <c r="L42" s="265">
        <f>Assumptions!L$3</f>
        <v>2008</v>
      </c>
      <c r="M42" s="265">
        <f>Assumptions!M$3</f>
        <v>2009</v>
      </c>
      <c r="N42" s="265">
        <f>Assumptions!N$3</f>
        <v>2010</v>
      </c>
      <c r="O42" s="266" t="s">
        <v>63</v>
      </c>
    </row>
    <row r="43" spans="1:15" ht="12.6">
      <c r="A43" s="219" t="str">
        <f>IF(ISBLANK(A$59),"",A$59)</f>
        <v>Loan A</v>
      </c>
      <c r="B43" s="219"/>
      <c r="C43" s="219"/>
      <c r="D43" s="264">
        <f t="shared" ref="D43:N43" si="9">D62+D61</f>
        <v>0</v>
      </c>
      <c r="E43" s="264">
        <f t="shared" si="9"/>
        <v>350.00000000000006</v>
      </c>
      <c r="F43" s="264">
        <f t="shared" si="9"/>
        <v>724.50000000000011</v>
      </c>
      <c r="G43" s="264">
        <f t="shared" si="9"/>
        <v>775.21500000000003</v>
      </c>
      <c r="H43" s="264">
        <f t="shared" si="9"/>
        <v>699.65652850072968</v>
      </c>
      <c r="I43" s="264">
        <f t="shared" si="9"/>
        <v>618.80896399651044</v>
      </c>
      <c r="J43" s="264">
        <f t="shared" si="9"/>
        <v>532.30206997699577</v>
      </c>
      <c r="K43" s="264">
        <f t="shared" si="9"/>
        <v>439.73969337611516</v>
      </c>
      <c r="L43" s="264">
        <f t="shared" si="9"/>
        <v>340.6979504131728</v>
      </c>
      <c r="M43" s="264">
        <f t="shared" si="9"/>
        <v>234.72328544282453</v>
      </c>
      <c r="N43" s="264">
        <f t="shared" si="9"/>
        <v>121.3303939245519</v>
      </c>
      <c r="O43" s="264">
        <f t="shared" ref="O43" si="10">SUM(D43:N43)</f>
        <v>4836.9738856309004</v>
      </c>
    </row>
    <row r="44" spans="1:15" ht="12.6">
      <c r="A44" s="219"/>
      <c r="B44" s="219"/>
      <c r="C44" s="219"/>
      <c r="D44" s="223"/>
      <c r="E44" s="223"/>
      <c r="F44" s="223"/>
      <c r="G44" s="223"/>
      <c r="H44" s="223"/>
      <c r="I44" s="223"/>
      <c r="J44" s="223"/>
      <c r="K44" s="223"/>
      <c r="L44" s="223"/>
      <c r="M44" s="223"/>
      <c r="N44" s="223"/>
      <c r="O44" s="189"/>
    </row>
    <row r="45" spans="1:15" ht="12.6">
      <c r="A45" s="219"/>
      <c r="B45" s="219"/>
      <c r="C45" s="219"/>
      <c r="D45" s="223"/>
      <c r="E45" s="223"/>
      <c r="F45" s="223"/>
      <c r="G45" s="223"/>
      <c r="H45" s="223"/>
      <c r="I45" s="223"/>
      <c r="J45" s="223"/>
      <c r="K45" s="223"/>
      <c r="L45" s="223"/>
      <c r="M45" s="223"/>
      <c r="N45" s="223"/>
      <c r="O45" s="189"/>
    </row>
    <row r="46" spans="1:15" ht="12.6">
      <c r="A46" s="219"/>
      <c r="B46" s="219"/>
      <c r="C46" s="219"/>
      <c r="D46" s="223"/>
      <c r="E46" s="223"/>
      <c r="F46" s="223"/>
      <c r="G46" s="223"/>
      <c r="H46" s="223"/>
      <c r="I46" s="223"/>
      <c r="J46" s="223"/>
      <c r="K46" s="223"/>
      <c r="L46" s="223"/>
      <c r="M46" s="223"/>
      <c r="N46" s="223"/>
      <c r="O46" s="189"/>
    </row>
    <row r="47" spans="1:15" ht="12.6">
      <c r="A47" s="219"/>
      <c r="B47" s="219"/>
      <c r="C47" s="219"/>
      <c r="D47" s="223"/>
      <c r="E47" s="223"/>
      <c r="F47" s="223"/>
      <c r="G47" s="223"/>
      <c r="H47" s="223"/>
      <c r="I47" s="223"/>
      <c r="J47" s="223"/>
      <c r="K47" s="223"/>
      <c r="L47" s="223"/>
      <c r="M47" s="223"/>
      <c r="N47" s="223"/>
      <c r="O47" s="189"/>
    </row>
    <row r="48" spans="1:15" ht="12.6">
      <c r="A48" s="219"/>
      <c r="B48" s="219"/>
      <c r="C48" s="219"/>
      <c r="D48" s="223"/>
      <c r="E48" s="223"/>
      <c r="F48" s="223"/>
      <c r="G48" s="223"/>
      <c r="H48" s="223"/>
      <c r="I48" s="223"/>
      <c r="J48" s="223"/>
      <c r="K48" s="223"/>
      <c r="L48" s="223"/>
      <c r="M48" s="223"/>
      <c r="N48" s="223"/>
      <c r="O48" s="189"/>
    </row>
    <row r="49" spans="1:15" ht="12.6">
      <c r="A49" s="219"/>
      <c r="B49" s="219"/>
      <c r="C49" s="219"/>
      <c r="D49" s="223"/>
      <c r="E49" s="223"/>
      <c r="F49" s="223"/>
      <c r="G49" s="223"/>
      <c r="H49" s="223"/>
      <c r="I49" s="223"/>
      <c r="J49" s="223"/>
      <c r="K49" s="223"/>
      <c r="L49" s="223"/>
      <c r="M49" s="223"/>
      <c r="N49" s="223"/>
      <c r="O49" s="189"/>
    </row>
    <row r="50" spans="1:15" ht="12.6">
      <c r="A50" s="214"/>
      <c r="B50" s="219"/>
      <c r="C50" s="219"/>
      <c r="D50" s="223"/>
      <c r="E50" s="223"/>
      <c r="F50" s="223"/>
      <c r="G50" s="223"/>
      <c r="H50" s="223"/>
      <c r="I50" s="223"/>
      <c r="J50" s="223"/>
      <c r="K50" s="223"/>
      <c r="L50" s="223"/>
      <c r="M50" s="223"/>
      <c r="N50" s="223"/>
      <c r="O50" s="189"/>
    </row>
    <row r="51" spans="1:15" ht="12.6">
      <c r="A51" s="219"/>
      <c r="B51" s="219"/>
      <c r="C51" s="219"/>
      <c r="D51" s="223"/>
      <c r="E51" s="223"/>
      <c r="F51" s="223"/>
      <c r="G51" s="223"/>
      <c r="H51" s="223"/>
      <c r="I51" s="223"/>
      <c r="J51" s="223"/>
      <c r="K51" s="223"/>
      <c r="L51" s="223"/>
      <c r="M51" s="223"/>
      <c r="N51" s="223"/>
      <c r="O51" s="189"/>
    </row>
    <row r="52" spans="1:15" ht="12.9" thickBot="1">
      <c r="A52" s="214"/>
      <c r="B52" s="219"/>
      <c r="C52" s="219"/>
      <c r="D52" s="223"/>
      <c r="E52" s="223"/>
      <c r="F52" s="223"/>
      <c r="G52" s="223"/>
      <c r="H52" s="223"/>
      <c r="I52" s="223"/>
      <c r="J52" s="223"/>
      <c r="K52" s="223"/>
      <c r="L52" s="223"/>
      <c r="M52" s="223"/>
      <c r="N52" s="223"/>
      <c r="O52" s="189"/>
    </row>
    <row r="53" spans="1:15" ht="13.2" thickTop="1" thickBot="1">
      <c r="A53" s="227" t="s">
        <v>67</v>
      </c>
      <c r="B53" s="219"/>
      <c r="C53" s="219"/>
      <c r="D53" s="173">
        <f t="shared" ref="D53:O53" si="11">SUM(D43:D52)</f>
        <v>0</v>
      </c>
      <c r="E53" s="173">
        <f t="shared" si="11"/>
        <v>350.00000000000006</v>
      </c>
      <c r="F53" s="173">
        <f t="shared" si="11"/>
        <v>724.50000000000011</v>
      </c>
      <c r="G53" s="173">
        <f t="shared" si="11"/>
        <v>775.21500000000003</v>
      </c>
      <c r="H53" s="173">
        <f t="shared" si="11"/>
        <v>699.65652850072968</v>
      </c>
      <c r="I53" s="173">
        <f t="shared" si="11"/>
        <v>618.80896399651044</v>
      </c>
      <c r="J53" s="173">
        <f t="shared" si="11"/>
        <v>532.30206997699577</v>
      </c>
      <c r="K53" s="173">
        <f t="shared" si="11"/>
        <v>439.73969337611516</v>
      </c>
      <c r="L53" s="173">
        <f t="shared" si="11"/>
        <v>340.6979504131728</v>
      </c>
      <c r="M53" s="173">
        <f t="shared" si="11"/>
        <v>234.72328544282453</v>
      </c>
      <c r="N53" s="173">
        <f t="shared" si="11"/>
        <v>121.3303939245519</v>
      </c>
      <c r="O53" s="173">
        <f t="shared" si="11"/>
        <v>4836.9738856309004</v>
      </c>
    </row>
    <row r="54" spans="1:15" ht="12.9" thickTop="1">
      <c r="A54" s="219"/>
      <c r="B54" s="219"/>
      <c r="C54" s="219"/>
      <c r="D54" s="219"/>
      <c r="E54" s="219"/>
      <c r="F54" s="219"/>
      <c r="G54" s="219"/>
      <c r="H54" s="219"/>
      <c r="I54" s="219"/>
      <c r="J54" s="219"/>
      <c r="K54" s="219"/>
      <c r="L54" s="221"/>
      <c r="M54" s="221"/>
      <c r="N54" s="221"/>
      <c r="O54" s="221"/>
    </row>
    <row r="55" spans="1:15" ht="12.6">
      <c r="A55" s="219"/>
      <c r="B55" s="219"/>
      <c r="C55" s="219"/>
      <c r="D55" s="219"/>
      <c r="E55" s="219"/>
      <c r="F55" s="219"/>
      <c r="G55" s="219"/>
      <c r="H55" s="219"/>
      <c r="I55" s="219"/>
      <c r="J55" s="219"/>
      <c r="K55" s="219"/>
      <c r="L55" s="221"/>
      <c r="M55" s="221"/>
      <c r="N55" s="221"/>
      <c r="O55" s="221"/>
    </row>
    <row r="56" spans="1:15" ht="12.6">
      <c r="A56" s="219"/>
      <c r="B56" s="219"/>
      <c r="C56" s="219"/>
      <c r="D56" s="219"/>
      <c r="E56" s="219"/>
      <c r="F56" s="219"/>
      <c r="G56" s="219"/>
      <c r="H56" s="219"/>
      <c r="I56" s="219"/>
      <c r="J56" s="219"/>
      <c r="K56" s="219"/>
      <c r="L56" s="221"/>
      <c r="M56" s="221"/>
      <c r="N56" s="221"/>
      <c r="O56" s="221"/>
    </row>
    <row r="57" spans="1:15" ht="12.6">
      <c r="A57" s="226" t="str">
        <f>'CF-Owner'!A1</f>
        <v>Hotel Ltd.</v>
      </c>
      <c r="B57" s="219"/>
      <c r="C57" s="219"/>
      <c r="D57" s="225" t="s">
        <v>69</v>
      </c>
      <c r="E57" s="219"/>
      <c r="F57" s="219"/>
      <c r="G57" s="219"/>
      <c r="H57" s="219"/>
      <c r="I57" s="219"/>
      <c r="J57" s="219"/>
      <c r="K57" s="219"/>
      <c r="L57" s="221"/>
      <c r="M57" s="221"/>
      <c r="N57" s="221"/>
      <c r="O57" s="221"/>
    </row>
    <row r="58" spans="1:15" ht="12.6">
      <c r="A58" s="219"/>
      <c r="B58" s="219"/>
      <c r="C58" s="219"/>
      <c r="D58" s="241"/>
      <c r="E58" s="241"/>
      <c r="F58" s="241"/>
      <c r="G58" s="241"/>
      <c r="H58" s="241"/>
      <c r="I58" s="241"/>
      <c r="J58" s="241"/>
      <c r="K58" s="241"/>
      <c r="L58" s="221"/>
      <c r="M58" s="221"/>
      <c r="N58" s="221"/>
      <c r="O58" s="221"/>
    </row>
    <row r="59" spans="1:15" ht="12.6">
      <c r="A59" s="220" t="str">
        <f>IF(ISBLANK(Plan!A$22),"",Plan!A$22)</f>
        <v>Loan A</v>
      </c>
      <c r="B59" s="219"/>
      <c r="C59" s="219"/>
      <c r="D59" s="265">
        <f>Assumptions!D$3</f>
        <v>2000</v>
      </c>
      <c r="E59" s="265">
        <f>Assumptions!E$3</f>
        <v>2001</v>
      </c>
      <c r="F59" s="265">
        <f>Assumptions!F$3</f>
        <v>2002</v>
      </c>
      <c r="G59" s="265">
        <f>Assumptions!G$3</f>
        <v>2003</v>
      </c>
      <c r="H59" s="265">
        <f>Assumptions!H$3</f>
        <v>2004</v>
      </c>
      <c r="I59" s="265">
        <f>Assumptions!I$3</f>
        <v>2005</v>
      </c>
      <c r="J59" s="265">
        <f>Assumptions!J$3</f>
        <v>2006</v>
      </c>
      <c r="K59" s="265">
        <f>Assumptions!K$3</f>
        <v>2007</v>
      </c>
      <c r="L59" s="265">
        <f>Assumptions!L$3</f>
        <v>2008</v>
      </c>
      <c r="M59" s="265">
        <f>Assumptions!M$3</f>
        <v>2009</v>
      </c>
      <c r="N59" s="265">
        <f>Assumptions!N$3</f>
        <v>2010</v>
      </c>
      <c r="O59" s="266" t="s">
        <v>63</v>
      </c>
    </row>
    <row r="60" spans="1:15" ht="12.6">
      <c r="A60" s="211" t="s">
        <v>272</v>
      </c>
      <c r="B60" s="216">
        <f>PMT($B62,$B63,-SUM($D60:$G61))</f>
        <v>1854.6217357038622</v>
      </c>
      <c r="C60" s="219" t="s">
        <v>271</v>
      </c>
      <c r="D60" s="267">
        <f>Plan!D22</f>
        <v>5000</v>
      </c>
      <c r="E60" s="267">
        <f>Plan!E22</f>
        <v>5000</v>
      </c>
      <c r="F60" s="264">
        <f>Plan!F22</f>
        <v>0</v>
      </c>
      <c r="G60" s="264"/>
      <c r="H60" s="264"/>
      <c r="I60" s="264"/>
      <c r="J60" s="264"/>
      <c r="K60" s="264"/>
      <c r="L60" s="264"/>
      <c r="M60" s="264"/>
      <c r="N60" s="264"/>
      <c r="O60" s="264">
        <f>SUM(D60:N60)</f>
        <v>10000</v>
      </c>
    </row>
    <row r="61" spans="1:15" ht="12.6">
      <c r="A61" s="214" t="s">
        <v>70</v>
      </c>
      <c r="B61" s="213" t="s">
        <v>270</v>
      </c>
      <c r="C61" s="211"/>
      <c r="D61" s="189"/>
      <c r="E61" s="189">
        <f>IF(OR($C61&lt;&gt;"Overdraft",ISBLANK($C61)),IF(AND($B64&gt;0, $B61="Yes"),$B62*D64,0),0)</f>
        <v>350.00000000000006</v>
      </c>
      <c r="F61" s="189">
        <f>IF(OR($C61&lt;&gt;"Overdraft",ISBLANK($C61)),IF(AND($B64&gt;1, $B61="Yes"),$B62*E64,0),0)</f>
        <v>724.50000000000011</v>
      </c>
      <c r="G61" s="189">
        <f>IF(OR($C61&lt;&gt;"Overdraft",ISBLANK($C61)),IF(AND($B64&gt;2, $B61="Yes"),$B62*F64,0),0)</f>
        <v>0</v>
      </c>
      <c r="H61" s="189"/>
      <c r="I61" s="189"/>
      <c r="J61" s="189"/>
      <c r="K61" s="189"/>
      <c r="L61" s="189"/>
      <c r="M61" s="189"/>
      <c r="N61" s="189"/>
      <c r="O61" s="189">
        <f>SUM(D61:N61)</f>
        <v>1074.5000000000002</v>
      </c>
    </row>
    <row r="62" spans="1:15" ht="12.6">
      <c r="A62" s="211" t="s">
        <v>74</v>
      </c>
      <c r="B62" s="212">
        <v>7.0000000000000007E-2</v>
      </c>
      <c r="C62" s="214" t="s">
        <v>122</v>
      </c>
      <c r="D62" s="189">
        <f>IF(OR($C61&lt;&gt;"Overdraft",ISBLANK($C61)),0,$B62*D64)</f>
        <v>0</v>
      </c>
      <c r="E62" s="189">
        <f>IF(OR($C61&lt;&gt;"Overdraft",ISBLANK($C61)),IF(AND($B64&gt;0,$B61="Yes"),0,$B62*D64),$B62*D64)</f>
        <v>0</v>
      </c>
      <c r="F62" s="189">
        <f>IF(OR($C61&lt;&gt;"Overdraft",ISBLANK($C61)),IF(AND($B64&gt;1,$B61="Yes"),0,$B62*E64),$B62*E64)</f>
        <v>0</v>
      </c>
      <c r="G62" s="189">
        <f>IF(OR($C61&lt;&gt;"Overdraft",ISBLANK($C61)),IF(AND($B64&gt;2,$B61="Yes"),0,$B62*F64),$B62*F64)</f>
        <v>775.21500000000003</v>
      </c>
      <c r="H62" s="189">
        <f t="shared" ref="H62:N62" si="12">$B62*G64</f>
        <v>699.65652850072968</v>
      </c>
      <c r="I62" s="189">
        <f t="shared" si="12"/>
        <v>618.80896399651044</v>
      </c>
      <c r="J62" s="189">
        <f t="shared" si="12"/>
        <v>532.30206997699577</v>
      </c>
      <c r="K62" s="189">
        <f t="shared" si="12"/>
        <v>439.73969337611516</v>
      </c>
      <c r="L62" s="189">
        <f t="shared" si="12"/>
        <v>340.6979504131728</v>
      </c>
      <c r="M62" s="189">
        <f t="shared" si="12"/>
        <v>234.72328544282453</v>
      </c>
      <c r="N62" s="189">
        <f t="shared" si="12"/>
        <v>121.3303939245519</v>
      </c>
      <c r="O62" s="189">
        <f>SUM(D62:N62)</f>
        <v>3762.4738856309004</v>
      </c>
    </row>
    <row r="63" spans="1:15" ht="12.6">
      <c r="A63" s="211" t="s">
        <v>75</v>
      </c>
      <c r="B63" s="210">
        <v>8</v>
      </c>
      <c r="C63" s="214" t="s">
        <v>269</v>
      </c>
      <c r="D63" s="223"/>
      <c r="E63" s="223">
        <f>IF(OR($C61&lt;&gt;"Overdraft",ISBLANK($C61)),IF($B64=0,$B60-E62,0),0)</f>
        <v>0</v>
      </c>
      <c r="F63" s="223">
        <f>IF(OR($C61&lt;&gt;"Overdraft",ISBLANK($C61)),IF(AND($B64&lt;=1),$B60-F62,0),0)</f>
        <v>0</v>
      </c>
      <c r="G63" s="223">
        <f>IF(OR($C61&lt;&gt;"Overdraft",ISBLANK($C61)),IF(AND($B64&lt;=2),$B60-G62,0),0)</f>
        <v>1079.4067357038621</v>
      </c>
      <c r="H63" s="223">
        <f>IF(OR($C61&lt;&gt;"Overdraft",ISBLANK($C61)),IF(AND($B64&lt;=3),$B60-H62,0),0)</f>
        <v>1154.9652072031326</v>
      </c>
      <c r="I63" s="223">
        <f>IF(OR($C61&lt;&gt;"Overdraft",ISBLANK($C61)),IF($B63+$B64&gt;4,$B60-I62,0),0)</f>
        <v>1235.8127717073517</v>
      </c>
      <c r="J63" s="223">
        <f>IF(OR($C61&lt;&gt;"Overdraft",ISBLANK($C61)),IF($B63+$B64&gt;5,$B60-J62,0),0)</f>
        <v>1322.3196657268663</v>
      </c>
      <c r="K63" s="223">
        <f>IF(OR($C61&lt;&gt;"Overdraft",ISBLANK($C61)),IF($B63+$B64&gt;6,$B60-K62,0),0)</f>
        <v>1414.8820423277471</v>
      </c>
      <c r="L63" s="223">
        <f>IF(OR($C61&lt;&gt;"Overdraft",ISBLANK($C61)),IF($B63+$B64&gt;7,$B60-L62,0),0)</f>
        <v>1513.9237852906895</v>
      </c>
      <c r="M63" s="223">
        <f>IF(OR($C61&lt;&gt;"Overdraft",ISBLANK($C61)),IF($B63+$B64&gt;8,$B60-M62,0),0)</f>
        <v>1619.8984502610376</v>
      </c>
      <c r="N63" s="223">
        <f>IF(OR($C61&lt;&gt;"Overdraft",ISBLANK($C61)),IF($B63+$B64&gt;9,$B60-N62,0),0)</f>
        <v>1733.2913417793104</v>
      </c>
      <c r="O63" s="189">
        <f>SUM(D63:N63)</f>
        <v>11074.499999999998</v>
      </c>
    </row>
    <row r="64" spans="1:15" ht="12.6">
      <c r="A64" s="211" t="s">
        <v>85</v>
      </c>
      <c r="B64" s="210">
        <v>2</v>
      </c>
      <c r="C64" s="211" t="s">
        <v>71</v>
      </c>
      <c r="D64" s="189">
        <f>D60</f>
        <v>5000</v>
      </c>
      <c r="E64" s="189">
        <f t="shared" ref="E64:K64" si="13">D64+E60+E61-E63</f>
        <v>10350</v>
      </c>
      <c r="F64" s="189">
        <f t="shared" si="13"/>
        <v>11074.5</v>
      </c>
      <c r="G64" s="189">
        <f t="shared" si="13"/>
        <v>9995.0932642961379</v>
      </c>
      <c r="H64" s="189">
        <f t="shared" si="13"/>
        <v>8840.1280570930048</v>
      </c>
      <c r="I64" s="189">
        <f t="shared" si="13"/>
        <v>7604.3152853856536</v>
      </c>
      <c r="J64" s="189">
        <f t="shared" si="13"/>
        <v>6281.9956196587873</v>
      </c>
      <c r="K64" s="189">
        <f t="shared" si="13"/>
        <v>4867.1135773310398</v>
      </c>
      <c r="L64" s="189">
        <f>IF(K64+L60+L61-L63&lt;=0,0,K64+L60+L61-L63)</f>
        <v>3353.1897920403503</v>
      </c>
      <c r="M64" s="189">
        <f>IF(L64+M60+M61-M63&lt;=0,0,L64+M60+M61-M63)</f>
        <v>1733.2913417793127</v>
      </c>
      <c r="N64" s="189">
        <f>IF(M64+N60+N61-N63&lt;=0,0,M64+N60+N61-N63)</f>
        <v>2.2737367544323206E-12</v>
      </c>
      <c r="O64" s="189"/>
    </row>
    <row r="65" spans="1:15" ht="12.6">
      <c r="A65" s="219"/>
      <c r="B65" s="219"/>
      <c r="C65" s="219"/>
      <c r="D65" s="241"/>
      <c r="E65" s="241"/>
      <c r="F65" s="241"/>
      <c r="G65" s="241"/>
      <c r="H65" s="241"/>
      <c r="I65" s="241"/>
      <c r="J65" s="241"/>
      <c r="K65" s="241"/>
      <c r="L65" s="221"/>
      <c r="M65" s="221"/>
      <c r="N65" s="221"/>
      <c r="O65" s="221"/>
    </row>
  </sheetData>
  <printOptions horizontalCentered="1" verticalCentered="1" gridLinesSet="0"/>
  <pageMargins left="0.19685039370078741" right="0.19685039370078741" top="0.19685039370078741" bottom="0.19685039370078741" header="0.19685039370078741" footer="0.19685039370078741"/>
  <pageSetup paperSize="9" scale="60" orientation="landscape"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ransitionEntry="1" codeName="shtDepr">
    <tabColor indexed="15"/>
  </sheetPr>
  <dimension ref="A1:O71"/>
  <sheetViews>
    <sheetView showGridLines="0" zoomScaleNormal="100" workbookViewId="0"/>
  </sheetViews>
  <sheetFormatPr defaultColWidth="9.71875" defaultRowHeight="12.3"/>
  <cols>
    <col min="1" max="1" width="32.77734375" customWidth="1"/>
    <col min="3" max="3" width="15.38671875" customWidth="1"/>
  </cols>
  <sheetData>
    <row r="1" spans="1:15" ht="12.6">
      <c r="A1" s="226" t="str">
        <f>'CF-Owner'!A1</f>
        <v>Hotel Ltd.</v>
      </c>
      <c r="B1" s="219"/>
      <c r="C1" s="219"/>
      <c r="D1" s="225" t="s">
        <v>81</v>
      </c>
      <c r="E1" s="219"/>
      <c r="F1" s="219"/>
      <c r="G1" s="219"/>
      <c r="H1" s="219"/>
      <c r="I1" s="219"/>
      <c r="J1" s="219"/>
      <c r="K1" s="219"/>
      <c r="L1" s="219"/>
      <c r="M1" s="219"/>
      <c r="N1" s="219"/>
      <c r="O1" s="221"/>
    </row>
    <row r="2" spans="1:15" ht="12.6">
      <c r="A2" s="219"/>
      <c r="B2" s="219"/>
      <c r="C2" s="219"/>
      <c r="D2" s="219"/>
      <c r="E2" s="219"/>
      <c r="F2" s="219"/>
      <c r="G2" s="219"/>
      <c r="H2" s="219"/>
      <c r="I2" s="219"/>
      <c r="J2" s="219"/>
      <c r="K2" s="219"/>
      <c r="L2" s="219"/>
      <c r="M2" s="219"/>
      <c r="N2" s="219"/>
      <c r="O2" s="221"/>
    </row>
    <row r="3" spans="1:15" ht="12.6">
      <c r="A3" s="225" t="s">
        <v>82</v>
      </c>
      <c r="B3" s="219"/>
      <c r="C3" s="219"/>
      <c r="D3" s="224">
        <f>Assumptions!D$3</f>
        <v>2000</v>
      </c>
      <c r="E3" s="224">
        <f>Assumptions!E$3</f>
        <v>2001</v>
      </c>
      <c r="F3" s="224">
        <f>Assumptions!F$3</f>
        <v>2002</v>
      </c>
      <c r="G3" s="224">
        <f>Assumptions!G$3</f>
        <v>2003</v>
      </c>
      <c r="H3" s="224">
        <f>Assumptions!H$3</f>
        <v>2004</v>
      </c>
      <c r="I3" s="224">
        <f>Assumptions!I$3</f>
        <v>2005</v>
      </c>
      <c r="J3" s="224">
        <f>Assumptions!J$3</f>
        <v>2006</v>
      </c>
      <c r="K3" s="224">
        <f>Assumptions!K$3</f>
        <v>2007</v>
      </c>
      <c r="L3" s="224">
        <f>Assumptions!L$3</f>
        <v>2008</v>
      </c>
      <c r="M3" s="224">
        <f>Assumptions!M$3</f>
        <v>2009</v>
      </c>
      <c r="N3" s="224">
        <f>Assumptions!N$3</f>
        <v>2010</v>
      </c>
      <c r="O3" s="234" t="s">
        <v>63</v>
      </c>
    </row>
    <row r="4" spans="1:15" ht="12.6">
      <c r="A4" s="211" t="s">
        <v>83</v>
      </c>
      <c r="B4" s="212">
        <f>1/45</f>
        <v>2.2222222222222223E-2</v>
      </c>
      <c r="C4" s="211" t="s">
        <v>84</v>
      </c>
      <c r="D4" s="189">
        <f>IF($B4*SUM(D6)&gt;D5,D5,$B4*SUM(D6))</f>
        <v>0</v>
      </c>
      <c r="E4" s="189">
        <f>IF($B4*SUM($D6:E6)&gt;E5,E5,$B4*SUM($D6:E6))</f>
        <v>0</v>
      </c>
      <c r="F4" s="189">
        <f>IF($B4*SUM($D6:F6)&gt;F5,F5,$B4*SUM($D6:F6))</f>
        <v>0</v>
      </c>
      <c r="G4" s="189">
        <f>IF($B4*SUM($D6:G6)&gt;G5,G5,$B4*SUM($D6:G6))</f>
        <v>206.34920634920636</v>
      </c>
      <c r="H4" s="189">
        <f>IF($B4*SUM($D6:H6)&gt;H5,H5,$B4*SUM($D6:H6))</f>
        <v>206.34920634920636</v>
      </c>
      <c r="I4" s="189">
        <f>IF($B4*SUM($D6:I6)&gt;I5,I5,$B4*SUM($D6:I6))</f>
        <v>206.34920634920636</v>
      </c>
      <c r="J4" s="189">
        <f>IF($B4*SUM($D6:J6)&gt;J5,J5,$B4*SUM($D6:J6))</f>
        <v>206.34920634920636</v>
      </c>
      <c r="K4" s="189">
        <f>IF($B4*SUM($D6:K6)&gt;K5,K5,$B4*SUM($D6:K6))</f>
        <v>206.34920634920636</v>
      </c>
      <c r="L4" s="189">
        <f>IF($B4*SUM($D6:L6)&gt;L5,L5,$B4*SUM($D6:L6))</f>
        <v>206.34920634920636</v>
      </c>
      <c r="M4" s="189">
        <f>IF($B4*SUM($D6:M6)&gt;M5,M5,$B4*SUM($D6:M6))</f>
        <v>206.34920634920636</v>
      </c>
      <c r="N4" s="189">
        <f>IF($B4*SUM($D6:N6)&gt;N5,N5,$B4*SUM($D6:N6))</f>
        <v>206.34920634920636</v>
      </c>
      <c r="O4" s="189">
        <f>SUM(D4:N4)</f>
        <v>1650.7936507936506</v>
      </c>
    </row>
    <row r="5" spans="1:15" ht="12.6">
      <c r="A5" s="211" t="s">
        <v>85</v>
      </c>
      <c r="B5" s="219"/>
      <c r="C5" s="219"/>
      <c r="D5" s="189">
        <f>D6</f>
        <v>0</v>
      </c>
      <c r="E5" s="189">
        <f>D5-D4</f>
        <v>0</v>
      </c>
      <c r="F5" s="189">
        <f t="shared" ref="F5:N5" si="0">E5+E6-E4</f>
        <v>0</v>
      </c>
      <c r="G5" s="189">
        <f t="shared" si="0"/>
        <v>4285.7142857142862</v>
      </c>
      <c r="H5" s="189">
        <f t="shared" si="0"/>
        <v>9079.3650793650795</v>
      </c>
      <c r="I5" s="189">
        <f t="shared" si="0"/>
        <v>8873.0158730158728</v>
      </c>
      <c r="J5" s="189">
        <f t="shared" si="0"/>
        <v>8666.6666666666661</v>
      </c>
      <c r="K5" s="189">
        <f t="shared" si="0"/>
        <v>8460.3174603174593</v>
      </c>
      <c r="L5" s="189">
        <f t="shared" si="0"/>
        <v>8253.9682539682526</v>
      </c>
      <c r="M5" s="189">
        <f t="shared" si="0"/>
        <v>8047.6190476190459</v>
      </c>
      <c r="N5" s="189">
        <f t="shared" si="0"/>
        <v>7841.2698412698392</v>
      </c>
      <c r="O5" s="189"/>
    </row>
    <row r="6" spans="1:15" ht="12.6">
      <c r="A6" s="211" t="s">
        <v>86</v>
      </c>
      <c r="B6" s="219"/>
      <c r="C6" s="219"/>
      <c r="D6" s="189"/>
      <c r="E6" s="189"/>
      <c r="F6" s="189">
        <f>Plan!D42+Plan!D51</f>
        <v>4285.7142857142862</v>
      </c>
      <c r="G6" s="189">
        <f>Plan!E42+Plan!E51</f>
        <v>5000</v>
      </c>
      <c r="H6" s="189"/>
      <c r="I6" s="189"/>
      <c r="J6" s="189"/>
      <c r="K6" s="189"/>
      <c r="L6" s="189"/>
      <c r="M6" s="189"/>
      <c r="N6" s="189"/>
      <c r="O6" s="189"/>
    </row>
    <row r="7" spans="1:15" ht="12.6">
      <c r="A7" s="211" t="s">
        <v>93</v>
      </c>
      <c r="B7" s="212">
        <f>1/15</f>
        <v>6.6666666666666666E-2</v>
      </c>
      <c r="C7" s="211" t="s">
        <v>84</v>
      </c>
      <c r="D7" s="189">
        <f>IF($B7*SUM(D9)&gt;D8,D8,$B7*SUM(D9))</f>
        <v>0</v>
      </c>
      <c r="E7" s="189">
        <f>IF($B7*SUM($D9:E9)&gt;E8,E8,$B7*SUM($D9:E9))</f>
        <v>0</v>
      </c>
      <c r="F7" s="189">
        <f>IF($B7*SUM($D9:F9)&gt;F8,F8,$B7*SUM($D9:F9))</f>
        <v>0</v>
      </c>
      <c r="G7" s="189">
        <f>IF($B7*SUM($D9:G9)&gt;G8,G8,$B7*SUM($D9:G9))</f>
        <v>275</v>
      </c>
      <c r="H7" s="189">
        <f>IF($B7*SUM($D9:H9)&gt;H8,H8,$B7*SUM($D9:H9))</f>
        <v>275</v>
      </c>
      <c r="I7" s="189">
        <f>IF($B7*SUM($D9:I9)&gt;I8,I8,$B7*SUM($D9:I9))</f>
        <v>275</v>
      </c>
      <c r="J7" s="189">
        <f>IF($B7*SUM($D9:J9)&gt;J8,J8,$B7*SUM($D9:J9))</f>
        <v>275</v>
      </c>
      <c r="K7" s="189">
        <f>IF($B7*SUM($D9:K9)&gt;K8,K8,$B7*SUM($D9:K9))</f>
        <v>275</v>
      </c>
      <c r="L7" s="189">
        <f>IF($B7*SUM($D9:L9)&gt;L8,L8,$B7*SUM($D9:L9))</f>
        <v>275</v>
      </c>
      <c r="M7" s="189">
        <f>IF($B7*SUM($D9:M9)&gt;M8,M8,$B7*SUM($D9:M9))</f>
        <v>275</v>
      </c>
      <c r="N7" s="138">
        <f>IF($B7*SUM($D9:N9)&gt;N8,N8,$B7*SUM($D9:N9))</f>
        <v>275</v>
      </c>
      <c r="O7" s="189">
        <f>SUM(D7:N7)</f>
        <v>2200</v>
      </c>
    </row>
    <row r="8" spans="1:15" ht="12.6">
      <c r="A8" s="211" t="s">
        <v>85</v>
      </c>
      <c r="B8" s="219"/>
      <c r="C8" s="219"/>
      <c r="D8" s="189">
        <f>D9</f>
        <v>0</v>
      </c>
      <c r="E8" s="189">
        <f>D8-D7</f>
        <v>0</v>
      </c>
      <c r="F8" s="189">
        <f t="shared" ref="F8:N8" si="1">E8+E9-E7</f>
        <v>0</v>
      </c>
      <c r="G8" s="189">
        <f t="shared" si="1"/>
        <v>2000</v>
      </c>
      <c r="H8" s="189">
        <f t="shared" si="1"/>
        <v>3850</v>
      </c>
      <c r="I8" s="189">
        <f t="shared" si="1"/>
        <v>3575</v>
      </c>
      <c r="J8" s="189">
        <f t="shared" si="1"/>
        <v>3300</v>
      </c>
      <c r="K8" s="189">
        <f t="shared" si="1"/>
        <v>3025</v>
      </c>
      <c r="L8" s="189">
        <f t="shared" si="1"/>
        <v>2750</v>
      </c>
      <c r="M8" s="189">
        <f t="shared" si="1"/>
        <v>2475</v>
      </c>
      <c r="N8" s="189">
        <f t="shared" si="1"/>
        <v>2200</v>
      </c>
      <c r="O8" s="189"/>
    </row>
    <row r="9" spans="1:15" ht="12.6">
      <c r="A9" s="211" t="s">
        <v>86</v>
      </c>
      <c r="B9" s="219"/>
      <c r="C9" s="219"/>
      <c r="D9" s="189"/>
      <c r="E9" s="189"/>
      <c r="F9" s="189">
        <f>Plan!D43+Plan!D44+Plan!D52+Plan!D53</f>
        <v>2000</v>
      </c>
      <c r="G9" s="189">
        <f>Plan!E43+Plan!E44+Plan!E52+Plan!E53</f>
        <v>2125</v>
      </c>
      <c r="H9" s="189">
        <f>Plan!F43+Plan!F44+Plan!F52+Plan!F53</f>
        <v>0</v>
      </c>
      <c r="I9" s="189"/>
      <c r="J9" s="189"/>
      <c r="K9" s="189"/>
      <c r="L9" s="189"/>
      <c r="M9" s="189"/>
      <c r="N9" s="189"/>
      <c r="O9" s="189"/>
    </row>
    <row r="10" spans="1:15" ht="12.6">
      <c r="A10" s="211" t="s">
        <v>87</v>
      </c>
      <c r="B10" s="212">
        <f>1/12</f>
        <v>8.3333333333333329E-2</v>
      </c>
      <c r="C10" s="211" t="s">
        <v>84</v>
      </c>
      <c r="D10" s="189">
        <f>IF($B10*SUM(D12)&gt;D11,D11,$B10*SUM(D12))</f>
        <v>0</v>
      </c>
      <c r="E10" s="189">
        <f>IF($B10*SUM($D12:E12)&gt;E11,E11,$B10*SUM($D12:E12))</f>
        <v>0</v>
      </c>
      <c r="F10" s="189">
        <f>IF($B10*SUM($D12:F12)&gt;F11,F11,$B10*SUM($D12:F12))</f>
        <v>0</v>
      </c>
      <c r="G10" s="189">
        <f>IF($B10*SUM($D12:G12)&gt;G11,G11,$B10*SUM($D12:G12))</f>
        <v>215.77380952380952</v>
      </c>
      <c r="H10" s="189">
        <f>IF($B10*SUM($D12:H12)&gt;H11,H11,$B10*SUM($D12:H12))</f>
        <v>215.77380952380952</v>
      </c>
      <c r="I10" s="189">
        <f>IF($B10*SUM($D12:I12)&gt;I11,I11,$B10*SUM($D12:I12))</f>
        <v>215.77380952380952</v>
      </c>
      <c r="J10" s="189">
        <f>IF($B10*SUM($D12:J12)&gt;J11,J11,$B10*SUM($D12:J12))</f>
        <v>215.77380952380952</v>
      </c>
      <c r="K10" s="189">
        <f>IF($B10*SUM($D12:K12)&gt;K11,K11,$B10*SUM($D12:K12))</f>
        <v>215.77380952380952</v>
      </c>
      <c r="L10" s="189">
        <f>IF($B10*SUM($D12:L12)&gt;L11,L11,$B10*SUM($D12:L12))</f>
        <v>215.77380952380952</v>
      </c>
      <c r="M10" s="189">
        <f>IF($B10*SUM($D12:M12)&gt;M11,M11,$B10*SUM($D12:M12))</f>
        <v>215.77380952380952</v>
      </c>
      <c r="N10" s="138">
        <f>IF($B10*SUM($D12:N12)&gt;N11,N11,$B10*SUM($D12:N12))</f>
        <v>215.77380952380952</v>
      </c>
      <c r="O10" s="189">
        <f>SUM(D10:N10)</f>
        <v>1726.1904761904766</v>
      </c>
    </row>
    <row r="11" spans="1:15" ht="12.6">
      <c r="A11" s="211" t="s">
        <v>85</v>
      </c>
      <c r="B11" s="219"/>
      <c r="C11" s="219"/>
      <c r="D11" s="189">
        <f>D12</f>
        <v>0</v>
      </c>
      <c r="E11" s="189">
        <f>D11-D10</f>
        <v>0</v>
      </c>
      <c r="F11" s="189">
        <f t="shared" ref="F11:N11" si="2">E11+E12-E10</f>
        <v>0</v>
      </c>
      <c r="G11" s="189">
        <f t="shared" si="2"/>
        <v>714.28571428571422</v>
      </c>
      <c r="H11" s="189">
        <f t="shared" si="2"/>
        <v>2373.5119047619046</v>
      </c>
      <c r="I11" s="189">
        <f t="shared" si="2"/>
        <v>2157.738095238095</v>
      </c>
      <c r="J11" s="189">
        <f t="shared" si="2"/>
        <v>1941.9642857142853</v>
      </c>
      <c r="K11" s="189">
        <f t="shared" si="2"/>
        <v>1726.1904761904757</v>
      </c>
      <c r="L11" s="189">
        <f t="shared" si="2"/>
        <v>1510.4166666666661</v>
      </c>
      <c r="M11" s="189">
        <f t="shared" si="2"/>
        <v>1294.6428571428564</v>
      </c>
      <c r="N11" s="189">
        <f t="shared" si="2"/>
        <v>1078.8690476190468</v>
      </c>
      <c r="O11" s="189"/>
    </row>
    <row r="12" spans="1:15" ht="12.6">
      <c r="A12" s="211" t="s">
        <v>86</v>
      </c>
      <c r="B12" s="219"/>
      <c r="C12" s="219"/>
      <c r="D12" s="189"/>
      <c r="E12" s="189"/>
      <c r="F12" s="189">
        <f>Plan!D45+Plan!D54</f>
        <v>714.28571428571422</v>
      </c>
      <c r="G12" s="189">
        <f>Plan!E45+Plan!E54</f>
        <v>1875</v>
      </c>
      <c r="H12" s="189"/>
      <c r="I12" s="189"/>
      <c r="J12" s="189"/>
      <c r="K12" s="189"/>
      <c r="L12" s="189"/>
      <c r="M12" s="189"/>
      <c r="N12" s="189"/>
      <c r="O12" s="189"/>
    </row>
    <row r="13" spans="1:15" ht="12.6">
      <c r="A13" s="211" t="s">
        <v>88</v>
      </c>
      <c r="B13" s="219"/>
      <c r="C13" s="211" t="s">
        <v>84</v>
      </c>
      <c r="D13" s="189">
        <f>IF($B13*SUM(D15)&gt;D14,D14,$B13*SUM(D15))</f>
        <v>0</v>
      </c>
      <c r="E13" s="189">
        <f>IF($B13*SUM($D15:E15)&gt;E14,E14,$B13*SUM($D15:E15))</f>
        <v>0</v>
      </c>
      <c r="F13" s="189">
        <f>IF($B13*SUM($D15:F15)&gt;F14,F14,$B13*SUM($D15:F15))</f>
        <v>0</v>
      </c>
      <c r="G13" s="189">
        <f>IF($B13*SUM($D15:G15)&gt;G14,G14,$B13*SUM($D15:G15))</f>
        <v>0</v>
      </c>
      <c r="H13" s="189">
        <f>IF($B13*SUM($D15:H15)&gt;H14,H14,$B13*SUM($D15:H15))</f>
        <v>0</v>
      </c>
      <c r="I13" s="189">
        <f>IF($B13*SUM($D15:I15)&gt;I14,I14,$B13*SUM($D15:I15))</f>
        <v>0</v>
      </c>
      <c r="J13" s="189">
        <f>IF($B13*SUM($D15:J15)&gt;J14,J14,$B13*SUM($D15:J15))</f>
        <v>0</v>
      </c>
      <c r="K13" s="189">
        <f>IF($B13*SUM($D15:K15)&gt;K14,K14,$B13*SUM($D15:K15))</f>
        <v>0</v>
      </c>
      <c r="L13" s="189">
        <f>IF($B13*SUM($D15:L15)&gt;L14,L14,$B13*SUM($D15:L15))</f>
        <v>0</v>
      </c>
      <c r="M13" s="189">
        <f>IF($B13*SUM($D15:M15)&gt;M14,M14,$B13*SUM($D15:M15))</f>
        <v>0</v>
      </c>
      <c r="N13" s="138">
        <f>IF($B13*SUM($D15:N15)&gt;N14,N14,$B13*SUM($D15:N15))</f>
        <v>0</v>
      </c>
      <c r="O13" s="189">
        <f>SUM(D13:N13)</f>
        <v>0</v>
      </c>
    </row>
    <row r="14" spans="1:15" ht="12.6">
      <c r="A14" s="211" t="s">
        <v>85</v>
      </c>
      <c r="B14" s="219"/>
      <c r="C14" s="219"/>
      <c r="D14" s="189">
        <f>D15</f>
        <v>0</v>
      </c>
      <c r="E14" s="189">
        <f>D14-D13</f>
        <v>0</v>
      </c>
      <c r="F14" s="189">
        <f t="shared" ref="F14:N14" si="3">E14+E15-E13</f>
        <v>0</v>
      </c>
      <c r="G14" s="189">
        <f t="shared" si="3"/>
        <v>0</v>
      </c>
      <c r="H14" s="189">
        <f t="shared" si="3"/>
        <v>0</v>
      </c>
      <c r="I14" s="189">
        <f t="shared" si="3"/>
        <v>0</v>
      </c>
      <c r="J14" s="189">
        <f t="shared" si="3"/>
        <v>0</v>
      </c>
      <c r="K14" s="189">
        <f t="shared" si="3"/>
        <v>0</v>
      </c>
      <c r="L14" s="189">
        <f t="shared" si="3"/>
        <v>0</v>
      </c>
      <c r="M14" s="189">
        <f t="shared" si="3"/>
        <v>0</v>
      </c>
      <c r="N14" s="189">
        <f t="shared" si="3"/>
        <v>0</v>
      </c>
      <c r="O14" s="189"/>
    </row>
    <row r="15" spans="1:15" ht="12.6">
      <c r="A15" s="211" t="s">
        <v>86</v>
      </c>
      <c r="B15" s="219"/>
      <c r="C15" s="219"/>
      <c r="D15" s="189"/>
      <c r="E15" s="189"/>
      <c r="F15" s="189"/>
      <c r="G15" s="189"/>
      <c r="H15" s="189"/>
      <c r="I15" s="189"/>
      <c r="J15" s="189"/>
      <c r="K15" s="189"/>
      <c r="L15" s="189"/>
      <c r="M15" s="189"/>
      <c r="N15" s="189"/>
      <c r="O15" s="189"/>
    </row>
    <row r="16" spans="1:15" ht="12.6">
      <c r="A16" s="211" t="s">
        <v>88</v>
      </c>
      <c r="B16" s="219"/>
      <c r="C16" s="211" t="s">
        <v>84</v>
      </c>
      <c r="D16" s="189">
        <f>IF($B16*SUM(D18)&gt;D17,D17,$B16*SUM(D18))</f>
        <v>0</v>
      </c>
      <c r="E16" s="189">
        <f>IF($B16*SUM($D18:E18)&gt;E17,E17,$B16*SUM($D18:E18))</f>
        <v>0</v>
      </c>
      <c r="F16" s="189">
        <f>IF($B16*SUM($D18:F18)&gt;F17,F17,$B16*SUM($D18:F18))</f>
        <v>0</v>
      </c>
      <c r="G16" s="189">
        <f>IF($B16*SUM($D18:G18)&gt;G17,G17,$B16*SUM($D18:G18))</f>
        <v>0</v>
      </c>
      <c r="H16" s="189">
        <f>IF($B16*SUM($D18:H18)&gt;H17,H17,$B16*SUM($D18:H18))</f>
        <v>0</v>
      </c>
      <c r="I16" s="189">
        <f>IF($B16*SUM($D18:I18)&gt;I17,I17,$B16*SUM($D18:I18))</f>
        <v>0</v>
      </c>
      <c r="J16" s="189">
        <f>IF($B16*SUM($D18:J18)&gt;J17,J17,$B16*SUM($D18:J18))</f>
        <v>0</v>
      </c>
      <c r="K16" s="189">
        <f>IF($B16*SUM($D18:K18)&gt;K17,K17,$B16*SUM($D18:K18))</f>
        <v>0</v>
      </c>
      <c r="L16" s="189">
        <f>IF($B16*SUM($D18:L18)&gt;L17,L17,$B16*SUM($D18:L18))</f>
        <v>0</v>
      </c>
      <c r="M16" s="189">
        <f>IF($B16*SUM($D18:M18)&gt;M17,M17,$B16*SUM($D18:M18))</f>
        <v>0</v>
      </c>
      <c r="N16" s="138">
        <f>IF($B16*SUM($D18:N18)&gt;N17,N17,$B16*SUM($D18:N18))</f>
        <v>0</v>
      </c>
      <c r="O16" s="189">
        <f>SUM(D16:N16)</f>
        <v>0</v>
      </c>
    </row>
    <row r="17" spans="1:15" ht="12.6">
      <c r="A17" s="211" t="s">
        <v>85</v>
      </c>
      <c r="B17" s="219"/>
      <c r="C17" s="219"/>
      <c r="D17" s="189">
        <f>D18</f>
        <v>0</v>
      </c>
      <c r="E17" s="189">
        <f>D17-D16</f>
        <v>0</v>
      </c>
      <c r="F17" s="189">
        <f t="shared" ref="F17:N17" si="4">E17+E18-E16</f>
        <v>0</v>
      </c>
      <c r="G17" s="189">
        <f t="shared" si="4"/>
        <v>0</v>
      </c>
      <c r="H17" s="189">
        <f t="shared" si="4"/>
        <v>0</v>
      </c>
      <c r="I17" s="189">
        <f t="shared" si="4"/>
        <v>0</v>
      </c>
      <c r="J17" s="189">
        <f t="shared" si="4"/>
        <v>0</v>
      </c>
      <c r="K17" s="189">
        <f t="shared" si="4"/>
        <v>0</v>
      </c>
      <c r="L17" s="189">
        <f t="shared" si="4"/>
        <v>0</v>
      </c>
      <c r="M17" s="189">
        <f t="shared" si="4"/>
        <v>0</v>
      </c>
      <c r="N17" s="189">
        <f t="shared" si="4"/>
        <v>0</v>
      </c>
      <c r="O17" s="189"/>
    </row>
    <row r="18" spans="1:15" ht="12.6">
      <c r="A18" s="211" t="s">
        <v>86</v>
      </c>
      <c r="B18" s="219"/>
      <c r="C18" s="219"/>
      <c r="D18" s="189"/>
      <c r="E18" s="189"/>
      <c r="F18" s="189"/>
      <c r="G18" s="189"/>
      <c r="H18" s="189"/>
      <c r="I18" s="189"/>
      <c r="J18" s="189"/>
      <c r="K18" s="189"/>
      <c r="L18" s="189"/>
      <c r="M18" s="189"/>
      <c r="N18" s="189"/>
      <c r="O18" s="189"/>
    </row>
    <row r="19" spans="1:15" ht="12.6">
      <c r="A19" s="211" t="s">
        <v>88</v>
      </c>
      <c r="B19" s="219"/>
      <c r="C19" s="211" t="s">
        <v>84</v>
      </c>
      <c r="D19" s="189">
        <f>IF($B19*SUM(D21)&gt;D20,D20,$B19*SUM(D21))</f>
        <v>0</v>
      </c>
      <c r="E19" s="189">
        <f>IF($B19*SUM($D21:E21)&gt;E20,E20,$B19*SUM($D21:E21))</f>
        <v>0</v>
      </c>
      <c r="F19" s="189">
        <f>IF($B19*SUM($D21:F21)&gt;F20,F20,$B19*SUM($D21:F21))</f>
        <v>0</v>
      </c>
      <c r="G19" s="189">
        <f>IF($B19*SUM($D21:G21)&gt;G20,G20,$B19*SUM($D21:G21))</f>
        <v>0</v>
      </c>
      <c r="H19" s="189">
        <f>IF($B19*SUM($D21:H21)&gt;H20,H20,$B19*SUM($D21:H21))</f>
        <v>0</v>
      </c>
      <c r="I19" s="189">
        <f>IF($B19*SUM($D21:I21)&gt;I20,I20,$B19*SUM($D21:I21))</f>
        <v>0</v>
      </c>
      <c r="J19" s="189">
        <f>IF($B19*SUM($D21:J21)&gt;J20,J20,$B19*SUM($D21:J21))</f>
        <v>0</v>
      </c>
      <c r="K19" s="189">
        <f>IF($B19*SUM($D21:K21)&gt;K20,K20,$B19*SUM($D21:K21))</f>
        <v>0</v>
      </c>
      <c r="L19" s="189">
        <f>IF($B19*SUM($D21:L21)&gt;L20,L20,$B19*SUM($D21:L21))</f>
        <v>0</v>
      </c>
      <c r="M19" s="189">
        <f>IF($B19*SUM($D21:M21)&gt;M20,M20,$B19*SUM($D21:M21))</f>
        <v>0</v>
      </c>
      <c r="N19" s="138">
        <f>IF($B19*SUM($D21:N21)&gt;N20,N20,$B19*SUM($D21:N21))</f>
        <v>0</v>
      </c>
      <c r="O19" s="189">
        <f>SUM(D19:N19)</f>
        <v>0</v>
      </c>
    </row>
    <row r="20" spans="1:15" ht="12.6">
      <c r="A20" s="211" t="s">
        <v>85</v>
      </c>
      <c r="B20" s="219"/>
      <c r="C20" s="219"/>
      <c r="D20" s="189">
        <f>D21</f>
        <v>0</v>
      </c>
      <c r="E20" s="189">
        <f>D20-D19</f>
        <v>0</v>
      </c>
      <c r="F20" s="189">
        <f t="shared" ref="F20:N20" si="5">E20+E21-E19</f>
        <v>0</v>
      </c>
      <c r="G20" s="189">
        <f t="shared" si="5"/>
        <v>0</v>
      </c>
      <c r="H20" s="189">
        <f t="shared" si="5"/>
        <v>0</v>
      </c>
      <c r="I20" s="189">
        <f t="shared" si="5"/>
        <v>0</v>
      </c>
      <c r="J20" s="189">
        <f t="shared" si="5"/>
        <v>0</v>
      </c>
      <c r="K20" s="189">
        <f t="shared" si="5"/>
        <v>0</v>
      </c>
      <c r="L20" s="189">
        <f t="shared" si="5"/>
        <v>0</v>
      </c>
      <c r="M20" s="189">
        <f t="shared" si="5"/>
        <v>0</v>
      </c>
      <c r="N20" s="189">
        <f t="shared" si="5"/>
        <v>0</v>
      </c>
      <c r="O20" s="189"/>
    </row>
    <row r="21" spans="1:15" ht="12.9" thickBot="1">
      <c r="A21" s="211" t="s">
        <v>86</v>
      </c>
      <c r="B21" s="219"/>
      <c r="C21" s="219"/>
      <c r="D21" s="189"/>
      <c r="E21" s="189"/>
      <c r="F21" s="189"/>
      <c r="G21" s="189"/>
      <c r="H21" s="189"/>
      <c r="I21" s="189"/>
      <c r="J21" s="189"/>
      <c r="K21" s="189"/>
      <c r="L21" s="189"/>
      <c r="M21" s="189"/>
      <c r="N21" s="189"/>
      <c r="O21" s="189"/>
    </row>
    <row r="22" spans="1:15" ht="12.9" thickTop="1">
      <c r="A22" s="211" t="s">
        <v>89</v>
      </c>
      <c r="B22" s="219"/>
      <c r="C22" s="219"/>
      <c r="D22" s="232">
        <f t="shared" ref="D22:O22" si="6">D4+D7+D10+D13+D16+D19</f>
        <v>0</v>
      </c>
      <c r="E22" s="232">
        <f t="shared" si="6"/>
        <v>0</v>
      </c>
      <c r="F22" s="232">
        <f t="shared" si="6"/>
        <v>0</v>
      </c>
      <c r="G22" s="232">
        <f t="shared" si="6"/>
        <v>697.1230158730159</v>
      </c>
      <c r="H22" s="232">
        <f t="shared" si="6"/>
        <v>697.1230158730159</v>
      </c>
      <c r="I22" s="232">
        <f t="shared" si="6"/>
        <v>697.1230158730159</v>
      </c>
      <c r="J22" s="232">
        <f t="shared" si="6"/>
        <v>697.1230158730159</v>
      </c>
      <c r="K22" s="232">
        <f t="shared" si="6"/>
        <v>697.1230158730159</v>
      </c>
      <c r="L22" s="232">
        <f t="shared" si="6"/>
        <v>697.1230158730159</v>
      </c>
      <c r="M22" s="232">
        <f t="shared" si="6"/>
        <v>697.1230158730159</v>
      </c>
      <c r="N22" s="232">
        <f t="shared" si="6"/>
        <v>697.1230158730159</v>
      </c>
      <c r="O22" s="236">
        <f t="shared" si="6"/>
        <v>5576.9841269841272</v>
      </c>
    </row>
    <row r="23" spans="1:15" ht="12.9" thickBot="1">
      <c r="A23" s="211" t="s">
        <v>90</v>
      </c>
      <c r="B23" s="219"/>
      <c r="C23" s="219"/>
      <c r="D23" s="230">
        <f t="shared" ref="D23:N23" si="7">D5+D8+D11+D14+D17+D20</f>
        <v>0</v>
      </c>
      <c r="E23" s="230">
        <f t="shared" si="7"/>
        <v>0</v>
      </c>
      <c r="F23" s="230">
        <f t="shared" si="7"/>
        <v>0</v>
      </c>
      <c r="G23" s="230">
        <f t="shared" si="7"/>
        <v>7000</v>
      </c>
      <c r="H23" s="230">
        <f t="shared" si="7"/>
        <v>15302.876984126984</v>
      </c>
      <c r="I23" s="230">
        <f t="shared" si="7"/>
        <v>14605.753968253968</v>
      </c>
      <c r="J23" s="230">
        <f t="shared" si="7"/>
        <v>13908.63095238095</v>
      </c>
      <c r="K23" s="230">
        <f t="shared" si="7"/>
        <v>13211.507936507935</v>
      </c>
      <c r="L23" s="230">
        <f t="shared" si="7"/>
        <v>12514.384920634919</v>
      </c>
      <c r="M23" s="230">
        <f t="shared" si="7"/>
        <v>11817.261904761903</v>
      </c>
      <c r="N23" s="230">
        <f t="shared" si="7"/>
        <v>11120.138888888887</v>
      </c>
      <c r="O23" s="235"/>
    </row>
    <row r="24" spans="1:15" ht="13.2" thickTop="1" thickBot="1">
      <c r="A24" s="284" t="s">
        <v>289</v>
      </c>
      <c r="B24" s="219"/>
      <c r="C24" s="219"/>
      <c r="D24" s="286">
        <f>D6+D9+D12+D15+D18+D21</f>
        <v>0</v>
      </c>
      <c r="E24" s="287">
        <f t="shared" ref="E24" si="8">D24+E6+E9+E12+E15+E18+E21</f>
        <v>0</v>
      </c>
      <c r="F24" s="287">
        <f t="shared" ref="F24" si="9">E24+F6+F9+F12+F15+F18+F21</f>
        <v>7000</v>
      </c>
      <c r="G24" s="287">
        <f t="shared" ref="G24" si="10">F24+G6+G9+G12+G15+G18+G21</f>
        <v>16000</v>
      </c>
      <c r="H24" s="287">
        <f t="shared" ref="H24" si="11">G24+H6+H9+H12+H15+H18+H21</f>
        <v>16000</v>
      </c>
      <c r="I24" s="287">
        <f t="shared" ref="I24" si="12">H24+I6+I9+I12+I15+I18+I21</f>
        <v>16000</v>
      </c>
      <c r="J24" s="287">
        <f t="shared" ref="J24" si="13">I24+J6+J9+J12+J15+J18+J21</f>
        <v>16000</v>
      </c>
      <c r="K24" s="287">
        <f t="shared" ref="K24" si="14">J24+K6+K9+K12+K15+K18+K21</f>
        <v>16000</v>
      </c>
      <c r="L24" s="287">
        <f t="shared" ref="L24" si="15">K24+L6+L9+L12+L15+L18+L21</f>
        <v>16000</v>
      </c>
      <c r="M24" s="287">
        <f t="shared" ref="M24" si="16">L24+M6+M9+M12+M15+M18+M21</f>
        <v>16000</v>
      </c>
      <c r="N24" s="287">
        <f t="shared" ref="N24" si="17">M24+N6+N9+N12+N15+N18+N21</f>
        <v>16000</v>
      </c>
      <c r="O24" s="221"/>
    </row>
    <row r="25" spans="1:15" ht="12.9" thickTop="1">
      <c r="A25" s="219"/>
      <c r="B25" s="219"/>
      <c r="C25" s="219"/>
      <c r="D25" s="221"/>
      <c r="E25" s="221"/>
      <c r="F25" s="221"/>
      <c r="G25" s="221"/>
      <c r="H25" s="221"/>
      <c r="I25" s="221"/>
      <c r="J25" s="221"/>
      <c r="K25" s="221"/>
      <c r="L25" s="221"/>
      <c r="M25" s="221"/>
      <c r="N25" s="221"/>
      <c r="O25" s="221"/>
    </row>
    <row r="26" spans="1:15" ht="12.6">
      <c r="A26" s="225" t="s">
        <v>91</v>
      </c>
      <c r="B26" s="219"/>
      <c r="C26" s="219"/>
      <c r="D26" s="224">
        <f>Assumptions!D$3</f>
        <v>2000</v>
      </c>
      <c r="E26" s="224">
        <f>Assumptions!E$3</f>
        <v>2001</v>
      </c>
      <c r="F26" s="224">
        <f>Assumptions!F$3</f>
        <v>2002</v>
      </c>
      <c r="G26" s="224">
        <f>Assumptions!G$3</f>
        <v>2003</v>
      </c>
      <c r="H26" s="224">
        <f>Assumptions!H$3</f>
        <v>2004</v>
      </c>
      <c r="I26" s="224">
        <f>Assumptions!I$3</f>
        <v>2005</v>
      </c>
      <c r="J26" s="224">
        <f>Assumptions!J$3</f>
        <v>2006</v>
      </c>
      <c r="K26" s="224">
        <f>Assumptions!K$3</f>
        <v>2007</v>
      </c>
      <c r="L26" s="224">
        <f>Assumptions!L$3</f>
        <v>2008</v>
      </c>
      <c r="M26" s="224">
        <f>Assumptions!M$3</f>
        <v>2009</v>
      </c>
      <c r="N26" s="224">
        <f>Assumptions!N$3</f>
        <v>2010</v>
      </c>
      <c r="O26" s="234" t="s">
        <v>63</v>
      </c>
    </row>
    <row r="27" spans="1:15" ht="12.6">
      <c r="A27" s="211" t="s">
        <v>83</v>
      </c>
      <c r="B27" s="212">
        <v>0.04</v>
      </c>
      <c r="C27" s="211" t="s">
        <v>84</v>
      </c>
      <c r="D27" s="189">
        <f>IF($B27*SUM(D29)&gt;D28,D28,$B27*SUM(D29))</f>
        <v>171.42857142857144</v>
      </c>
      <c r="E27" s="189">
        <f>IF($B27*SUM($D29:E29)&gt;E28,E28,$B27*SUM($D29:E29))</f>
        <v>371.42857142857144</v>
      </c>
      <c r="F27" s="189">
        <f>IF($B27*SUM($D29:F29)&gt;F28,F28,$B27*SUM($D29:F29))</f>
        <v>371.42857142857144</v>
      </c>
      <c r="G27" s="189">
        <f>IF($B27*SUM($D29:G29)&gt;G28,G28,$B27*SUM($D29:G29))</f>
        <v>371.42857142857144</v>
      </c>
      <c r="H27" s="189">
        <f>IF($B27*SUM($D29:H29)&gt;H28,H28,$B27*SUM($D29:H29))</f>
        <v>371.42857142857144</v>
      </c>
      <c r="I27" s="189">
        <f>IF($B27*SUM($D29:I29)&gt;I28,I28,$B27*SUM($D29:I29))</f>
        <v>371.42857142857144</v>
      </c>
      <c r="J27" s="189">
        <f>IF($B27*SUM($D29:J29)&gt;J28,J28,$B27*SUM($D29:J29))</f>
        <v>371.42857142857144</v>
      </c>
      <c r="K27" s="189">
        <f>IF($B27*SUM($D29:K29)&gt;K28,K28,$B27*SUM($D29:K29))</f>
        <v>371.42857142857144</v>
      </c>
      <c r="L27" s="189">
        <f>IF($B27*SUM($D29:L29)&gt;L28,L28,$B27*SUM($D29:L29))</f>
        <v>371.42857142857144</v>
      </c>
      <c r="M27" s="189">
        <f>IF($B27*SUM($D29:M29)&gt;M28,M28,$B27*SUM($D29:M29))</f>
        <v>371.42857142857144</v>
      </c>
      <c r="N27" s="189">
        <f>IF($B27*SUM($D29:N29)&gt;N28,N28,$B27*SUM($D29:N29))</f>
        <v>371.42857142857144</v>
      </c>
      <c r="O27" s="189">
        <f>SUM(D27:N27)</f>
        <v>3885.7142857142867</v>
      </c>
    </row>
    <row r="28" spans="1:15" ht="12.6">
      <c r="A28" s="211" t="s">
        <v>85</v>
      </c>
      <c r="B28" s="219"/>
      <c r="C28" s="219"/>
      <c r="D28" s="189">
        <f>D29</f>
        <v>4285.7142857142862</v>
      </c>
      <c r="E28" s="189">
        <f>D28-D27</f>
        <v>4114.2857142857147</v>
      </c>
      <c r="F28" s="189">
        <f t="shared" ref="F28:N28" si="18">E28+E29-E27</f>
        <v>8742.8571428571431</v>
      </c>
      <c r="G28" s="189">
        <f t="shared" si="18"/>
        <v>8371.4285714285725</v>
      </c>
      <c r="H28" s="189">
        <f t="shared" si="18"/>
        <v>8000.0000000000009</v>
      </c>
      <c r="I28" s="189">
        <f t="shared" si="18"/>
        <v>7628.5714285714294</v>
      </c>
      <c r="J28" s="189">
        <f t="shared" si="18"/>
        <v>7257.1428571428578</v>
      </c>
      <c r="K28" s="189">
        <f t="shared" si="18"/>
        <v>6885.7142857142862</v>
      </c>
      <c r="L28" s="189">
        <f t="shared" si="18"/>
        <v>6514.2857142857147</v>
      </c>
      <c r="M28" s="189">
        <f t="shared" si="18"/>
        <v>6142.8571428571431</v>
      </c>
      <c r="N28" s="189">
        <f t="shared" si="18"/>
        <v>5771.4285714285716</v>
      </c>
      <c r="O28" s="189"/>
    </row>
    <row r="29" spans="1:15" ht="12.6">
      <c r="A29" s="211" t="s">
        <v>86</v>
      </c>
      <c r="B29" s="219"/>
      <c r="C29" s="219"/>
      <c r="D29" s="189">
        <f>Plan!D51</f>
        <v>4285.7142857142862</v>
      </c>
      <c r="E29" s="189">
        <f>Plan!E51</f>
        <v>5000</v>
      </c>
      <c r="F29" s="189">
        <f>Plan!F51</f>
        <v>0</v>
      </c>
      <c r="G29" s="189"/>
      <c r="H29" s="189"/>
      <c r="I29" s="189"/>
      <c r="J29" s="189"/>
      <c r="K29" s="189"/>
      <c r="L29" s="189"/>
      <c r="M29" s="189"/>
      <c r="N29" s="189"/>
      <c r="O29" s="189"/>
    </row>
    <row r="30" spans="1:15" ht="12.6">
      <c r="A30" s="211" t="s">
        <v>280</v>
      </c>
      <c r="B30" s="212">
        <v>0.1</v>
      </c>
      <c r="C30" s="211" t="s">
        <v>84</v>
      </c>
      <c r="D30" s="189">
        <f>IF($B30*SUM(D32)&gt;D31,D31,$B30*SUM(D32))</f>
        <v>200</v>
      </c>
      <c r="E30" s="189">
        <f>IF($B30*SUM($D32:E32)&gt;E31,E31,$B30*SUM($D32:E32))</f>
        <v>412.5</v>
      </c>
      <c r="F30" s="189">
        <f>IF($B30*SUM($D32:F32)&gt;F31,F31,$B30*SUM($D32:F32))</f>
        <v>412.5</v>
      </c>
      <c r="G30" s="189">
        <f>IF($B30*SUM($D32:G32)&gt;G31,G31,$B30*SUM($D32:G32))</f>
        <v>412.5</v>
      </c>
      <c r="H30" s="189">
        <f>IF($B30*SUM($D32:H32)&gt;H31,H31,$B30*SUM($D32:H32))</f>
        <v>412.5</v>
      </c>
      <c r="I30" s="189">
        <f>IF($B30*SUM($D32:I32)&gt;I31,I31,$B30*SUM($D32:I32))</f>
        <v>412.5</v>
      </c>
      <c r="J30" s="189">
        <f>IF($B30*SUM($D32:J32)&gt;J31,J31,$B30*SUM($D32:J32))</f>
        <v>412.5</v>
      </c>
      <c r="K30" s="189">
        <f>IF($B30*SUM($D32:K32)&gt;K31,K31,$B30*SUM($D32:K32))</f>
        <v>412.5</v>
      </c>
      <c r="L30" s="189">
        <f>IF($B30*SUM($D32:L32)&gt;L31,L31,$B30*SUM($D32:L32))</f>
        <v>412.5</v>
      </c>
      <c r="M30" s="189">
        <f>IF($B30*SUM($D32:M32)&gt;M31,M31,$B30*SUM($D32:M32))</f>
        <v>412.5</v>
      </c>
      <c r="N30" s="138">
        <f>IF($B30*SUM($D32:N32)&gt;N31,N31,$B30*SUM($D32:N32))</f>
        <v>212.5</v>
      </c>
      <c r="O30" s="189">
        <f>SUM(D30:N30)</f>
        <v>4125</v>
      </c>
    </row>
    <row r="31" spans="1:15" ht="12.6">
      <c r="A31" s="211" t="s">
        <v>85</v>
      </c>
      <c r="B31" s="219"/>
      <c r="C31" s="219"/>
      <c r="D31" s="189">
        <f>D32</f>
        <v>2000</v>
      </c>
      <c r="E31" s="189">
        <f>D31-D30</f>
        <v>1800</v>
      </c>
      <c r="F31" s="189">
        <f t="shared" ref="F31:N31" si="19">E31+E32-E30</f>
        <v>3512.5</v>
      </c>
      <c r="G31" s="189">
        <f t="shared" si="19"/>
        <v>3100</v>
      </c>
      <c r="H31" s="189">
        <f t="shared" si="19"/>
        <v>2687.5</v>
      </c>
      <c r="I31" s="189">
        <f t="shared" si="19"/>
        <v>2275</v>
      </c>
      <c r="J31" s="189">
        <f t="shared" si="19"/>
        <v>1862.5</v>
      </c>
      <c r="K31" s="189">
        <f t="shared" si="19"/>
        <v>1450</v>
      </c>
      <c r="L31" s="189">
        <f t="shared" si="19"/>
        <v>1037.5</v>
      </c>
      <c r="M31" s="189">
        <f t="shared" si="19"/>
        <v>625</v>
      </c>
      <c r="N31" s="189">
        <f t="shared" si="19"/>
        <v>212.5</v>
      </c>
      <c r="O31" s="189"/>
    </row>
    <row r="32" spans="1:15" ht="12.6">
      <c r="A32" s="211" t="s">
        <v>86</v>
      </c>
      <c r="B32" s="219"/>
      <c r="C32" s="219"/>
      <c r="D32" s="189">
        <f>Plan!D52+Plan!D53</f>
        <v>2000</v>
      </c>
      <c r="E32" s="189">
        <f>Plan!E52+Plan!E53</f>
        <v>2125</v>
      </c>
      <c r="F32" s="189">
        <f>Plan!F52+Plan!F53</f>
        <v>0</v>
      </c>
      <c r="G32" s="189"/>
      <c r="H32" s="189"/>
      <c r="I32" s="189"/>
      <c r="J32" s="189"/>
      <c r="K32" s="189"/>
      <c r="L32" s="189"/>
      <c r="M32" s="189"/>
      <c r="N32" s="189"/>
      <c r="O32" s="189"/>
    </row>
    <row r="33" spans="1:15" ht="12.6">
      <c r="A33" s="211" t="s">
        <v>87</v>
      </c>
      <c r="B33" s="219"/>
      <c r="C33" s="211" t="s">
        <v>84</v>
      </c>
      <c r="D33" s="189">
        <f>IF($B33*SUM(D35)&gt;D34,D34,$B33*SUM(D35))</f>
        <v>0</v>
      </c>
      <c r="E33" s="189">
        <f>IF($B33*SUM($D35:E35)&gt;E34,E34,$B33*SUM($D35:E35))</f>
        <v>0</v>
      </c>
      <c r="F33" s="189">
        <f>IF($B33*SUM($D35:F35)&gt;F34,F34,$B33*SUM($D35:F35))</f>
        <v>0</v>
      </c>
      <c r="G33" s="189">
        <f>IF($B33*SUM($D35:G35)&gt;G34,G34,$B33*SUM($D35:G35))</f>
        <v>0</v>
      </c>
      <c r="H33" s="189">
        <f>IF($B33*SUM($D35:H35)&gt;H34,H34,$B33*SUM($D35:H35))</f>
        <v>0</v>
      </c>
      <c r="I33" s="189">
        <f>IF($B33*SUM($D35:I35)&gt;I34,I34,$B33*SUM($D35:I35))</f>
        <v>0</v>
      </c>
      <c r="J33" s="189">
        <f>IF($B33*SUM($D35:J35)&gt;J34,J34,$B33*SUM($D35:J35))</f>
        <v>0</v>
      </c>
      <c r="K33" s="189">
        <f>IF($B33*SUM($D35:K35)&gt;K34,K34,$B33*SUM($D35:K35))</f>
        <v>0</v>
      </c>
      <c r="L33" s="189">
        <f>IF($B33*SUM($D35:L35)&gt;L34,L34,$B33*SUM($D35:L35))</f>
        <v>0</v>
      </c>
      <c r="M33" s="189">
        <f>IF($B33*SUM($D35:M35)&gt;M34,M34,$B33*SUM($D35:M35))</f>
        <v>0</v>
      </c>
      <c r="N33" s="138">
        <f>IF($B33*SUM($D35:N35)&gt;N34,N34,$B33*SUM($D35:N35))</f>
        <v>0</v>
      </c>
      <c r="O33" s="189">
        <f>SUM(D33:N33)</f>
        <v>0</v>
      </c>
    </row>
    <row r="34" spans="1:15" ht="12.6">
      <c r="A34" s="211" t="s">
        <v>85</v>
      </c>
      <c r="B34" s="219"/>
      <c r="C34" s="219"/>
      <c r="D34" s="189">
        <f>D35</f>
        <v>0</v>
      </c>
      <c r="E34" s="189">
        <f>D34-D33</f>
        <v>0</v>
      </c>
      <c r="F34" s="189">
        <f t="shared" ref="F34:N34" si="20">E34+E35-E33</f>
        <v>0</v>
      </c>
      <c r="G34" s="189">
        <f t="shared" si="20"/>
        <v>0</v>
      </c>
      <c r="H34" s="189">
        <f t="shared" si="20"/>
        <v>0</v>
      </c>
      <c r="I34" s="189">
        <f t="shared" si="20"/>
        <v>0</v>
      </c>
      <c r="J34" s="189">
        <f t="shared" si="20"/>
        <v>0</v>
      </c>
      <c r="K34" s="189">
        <f t="shared" si="20"/>
        <v>0</v>
      </c>
      <c r="L34" s="189">
        <f t="shared" si="20"/>
        <v>0</v>
      </c>
      <c r="M34" s="189">
        <f t="shared" si="20"/>
        <v>0</v>
      </c>
      <c r="N34" s="189">
        <f t="shared" si="20"/>
        <v>0</v>
      </c>
      <c r="O34" s="189"/>
    </row>
    <row r="35" spans="1:15" ht="12.6">
      <c r="A35" s="211" t="s">
        <v>86</v>
      </c>
      <c r="B35" s="219"/>
      <c r="C35" s="219"/>
      <c r="D35" s="189"/>
      <c r="E35" s="189"/>
      <c r="F35" s="189"/>
      <c r="G35" s="189"/>
      <c r="H35" s="189"/>
      <c r="I35" s="189"/>
      <c r="J35" s="189"/>
      <c r="K35" s="189"/>
      <c r="L35" s="189"/>
      <c r="M35" s="189"/>
      <c r="N35" s="189"/>
      <c r="O35" s="189"/>
    </row>
    <row r="36" spans="1:15" ht="12.6">
      <c r="A36" s="211" t="s">
        <v>88</v>
      </c>
      <c r="B36" s="219"/>
      <c r="C36" s="211" t="s">
        <v>84</v>
      </c>
      <c r="D36" s="189">
        <f>IF($B36*SUM(D38)&gt;D37,D37,$B36*SUM(D38))</f>
        <v>0</v>
      </c>
      <c r="E36" s="189">
        <f>IF($B36*SUM($D38:E38)&gt;E37,E37,$B36*SUM($D38:E38))</f>
        <v>0</v>
      </c>
      <c r="F36" s="189">
        <f>IF($B36*SUM($D38:F38)&gt;F37,F37,$B36*SUM($D38:F38))</f>
        <v>0</v>
      </c>
      <c r="G36" s="189">
        <f>IF($B36*SUM($D38:G38)&gt;G37,G37,$B36*SUM($D38:G38))</f>
        <v>0</v>
      </c>
      <c r="H36" s="189">
        <f>IF($B36*SUM($D38:H38)&gt;H37,H37,$B36*SUM($D38:H38))</f>
        <v>0</v>
      </c>
      <c r="I36" s="189">
        <f>IF($B36*SUM($D38:I38)&gt;I37,I37,$B36*SUM($D38:I38))</f>
        <v>0</v>
      </c>
      <c r="J36" s="189">
        <f>IF($B36*SUM($D38:J38)&gt;J37,J37,$B36*SUM($D38:J38))</f>
        <v>0</v>
      </c>
      <c r="K36" s="189">
        <f>IF($B36*SUM($D38:K38)&gt;K37,K37,$B36*SUM($D38:K38))</f>
        <v>0</v>
      </c>
      <c r="L36" s="189">
        <f>IF($B36*SUM($D38:L38)&gt;L37,L37,$B36*SUM($D38:L38))</f>
        <v>0</v>
      </c>
      <c r="M36" s="189">
        <f>IF($B36*SUM($D38:M38)&gt;M37,M37,$B36*SUM($D38:M38))</f>
        <v>0</v>
      </c>
      <c r="N36" s="138">
        <f>IF($B36*SUM($D38:N38)&gt;N37,N37,$B36*SUM($D38:N38))</f>
        <v>0</v>
      </c>
      <c r="O36" s="189">
        <f>SUM(D36:N36)</f>
        <v>0</v>
      </c>
    </row>
    <row r="37" spans="1:15" ht="12.6">
      <c r="A37" s="211" t="s">
        <v>85</v>
      </c>
      <c r="B37" s="219"/>
      <c r="C37" s="219"/>
      <c r="D37" s="189">
        <f>D38</f>
        <v>0</v>
      </c>
      <c r="E37" s="189">
        <f>D37-D36</f>
        <v>0</v>
      </c>
      <c r="F37" s="189">
        <f t="shared" ref="F37:N37" si="21">E37+E38-E36</f>
        <v>0</v>
      </c>
      <c r="G37" s="189">
        <f t="shared" si="21"/>
        <v>0</v>
      </c>
      <c r="H37" s="189">
        <f t="shared" si="21"/>
        <v>0</v>
      </c>
      <c r="I37" s="189">
        <f t="shared" si="21"/>
        <v>0</v>
      </c>
      <c r="J37" s="189">
        <f t="shared" si="21"/>
        <v>0</v>
      </c>
      <c r="K37" s="189">
        <f t="shared" si="21"/>
        <v>0</v>
      </c>
      <c r="L37" s="189">
        <f t="shared" si="21"/>
        <v>0</v>
      </c>
      <c r="M37" s="189">
        <f t="shared" si="21"/>
        <v>0</v>
      </c>
      <c r="N37" s="189">
        <f t="shared" si="21"/>
        <v>0</v>
      </c>
      <c r="O37" s="189"/>
    </row>
    <row r="38" spans="1:15" ht="12.6">
      <c r="A38" s="211" t="s">
        <v>86</v>
      </c>
      <c r="B38" s="219"/>
      <c r="C38" s="219"/>
      <c r="D38" s="189"/>
      <c r="E38" s="189"/>
      <c r="F38" s="189"/>
      <c r="G38" s="189"/>
      <c r="H38" s="189"/>
      <c r="I38" s="189"/>
      <c r="J38" s="189"/>
      <c r="K38" s="189"/>
      <c r="L38" s="189"/>
      <c r="M38" s="189"/>
      <c r="N38" s="189"/>
      <c r="O38" s="189"/>
    </row>
    <row r="39" spans="1:15" ht="12.6">
      <c r="A39" s="211" t="s">
        <v>88</v>
      </c>
      <c r="B39" s="219"/>
      <c r="C39" s="211" t="s">
        <v>84</v>
      </c>
      <c r="D39" s="189">
        <f>IF($B39*SUM(D41)&gt;D40,D40,$B39*SUM(D41))</f>
        <v>0</v>
      </c>
      <c r="E39" s="189">
        <f>IF($B39*SUM($D41:E41)&gt;E40,E40,$B39*SUM($D41:E41))</f>
        <v>0</v>
      </c>
      <c r="F39" s="189">
        <f>IF($B39*SUM($D41:F41)&gt;F40,F40,$B39*SUM($D41:F41))</f>
        <v>0</v>
      </c>
      <c r="G39" s="189">
        <f>IF($B39*SUM($D41:G41)&gt;G40,G40,$B39*SUM($D41:G41))</f>
        <v>0</v>
      </c>
      <c r="H39" s="189">
        <f>IF($B39*SUM($D41:H41)&gt;H40,H40,$B39*SUM($D41:H41))</f>
        <v>0</v>
      </c>
      <c r="I39" s="189">
        <f>IF($B39*SUM($D41:I41)&gt;I40,I40,$B39*SUM($D41:I41))</f>
        <v>0</v>
      </c>
      <c r="J39" s="189">
        <f>IF($B39*SUM($D41:J41)&gt;J40,J40,$B39*SUM($D41:J41))</f>
        <v>0</v>
      </c>
      <c r="K39" s="189">
        <f>IF($B39*SUM($D41:K41)&gt;K40,K40,$B39*SUM($D41:K41))</f>
        <v>0</v>
      </c>
      <c r="L39" s="189">
        <f>IF($B39*SUM($D41:L41)&gt;L40,L40,$B39*SUM($D41:L41))</f>
        <v>0</v>
      </c>
      <c r="M39" s="189">
        <f>IF($B39*SUM($D41:M41)&gt;M40,M40,$B39*SUM($D41:M41))</f>
        <v>0</v>
      </c>
      <c r="N39" s="138">
        <f>IF($B39*SUM($D41:N41)&gt;N40,N40,$B39*SUM($D41:N41))</f>
        <v>0</v>
      </c>
      <c r="O39" s="189">
        <f>SUM(D39:N39)</f>
        <v>0</v>
      </c>
    </row>
    <row r="40" spans="1:15" ht="12.6">
      <c r="A40" s="211" t="s">
        <v>85</v>
      </c>
      <c r="B40" s="219"/>
      <c r="C40" s="219"/>
      <c r="D40" s="189">
        <f>D41</f>
        <v>0</v>
      </c>
      <c r="E40" s="189">
        <f>D40-D39</f>
        <v>0</v>
      </c>
      <c r="F40" s="189">
        <f t="shared" ref="F40:N40" si="22">E40+E41-E39</f>
        <v>0</v>
      </c>
      <c r="G40" s="189">
        <f t="shared" si="22"/>
        <v>0</v>
      </c>
      <c r="H40" s="189">
        <f t="shared" si="22"/>
        <v>0</v>
      </c>
      <c r="I40" s="189">
        <f t="shared" si="22"/>
        <v>0</v>
      </c>
      <c r="J40" s="189">
        <f t="shared" si="22"/>
        <v>0</v>
      </c>
      <c r="K40" s="189">
        <f t="shared" si="22"/>
        <v>0</v>
      </c>
      <c r="L40" s="189">
        <f t="shared" si="22"/>
        <v>0</v>
      </c>
      <c r="M40" s="189">
        <f t="shared" si="22"/>
        <v>0</v>
      </c>
      <c r="N40" s="189">
        <f t="shared" si="22"/>
        <v>0</v>
      </c>
      <c r="O40" s="189"/>
    </row>
    <row r="41" spans="1:15" ht="12.6">
      <c r="A41" s="211" t="s">
        <v>86</v>
      </c>
      <c r="B41" s="219"/>
      <c r="C41" s="219"/>
      <c r="D41" s="189"/>
      <c r="E41" s="189"/>
      <c r="F41" s="189"/>
      <c r="G41" s="189"/>
      <c r="H41" s="189"/>
      <c r="I41" s="189"/>
      <c r="J41" s="189"/>
      <c r="K41" s="189"/>
      <c r="L41" s="189"/>
      <c r="M41" s="189"/>
      <c r="N41" s="189"/>
      <c r="O41" s="189"/>
    </row>
    <row r="42" spans="1:15" ht="12.6">
      <c r="A42" s="211" t="s">
        <v>88</v>
      </c>
      <c r="B42" s="219"/>
      <c r="C42" s="211" t="s">
        <v>84</v>
      </c>
      <c r="D42" s="189">
        <f>IF($B42*SUM(D44)&gt;D43,D43,$B42*SUM(D44))</f>
        <v>0</v>
      </c>
      <c r="E42" s="189">
        <f>IF($B42*SUM($D44:E44)&gt;E43,E43,$B42*SUM($D44:E44))</f>
        <v>0</v>
      </c>
      <c r="F42" s="189">
        <f>IF($B42*SUM($D44:F44)&gt;F43,F43,$B42*SUM($D44:F44))</f>
        <v>0</v>
      </c>
      <c r="G42" s="189">
        <f>IF($B42*SUM($D44:G44)&gt;G43,G43,$B42*SUM($D44:G44))</f>
        <v>0</v>
      </c>
      <c r="H42" s="189">
        <f>IF($B42*SUM($D44:H44)&gt;H43,H43,$B42*SUM($D44:H44))</f>
        <v>0</v>
      </c>
      <c r="I42" s="189">
        <f>IF($B42*SUM($D44:I44)&gt;I43,I43,$B42*SUM($D44:I44))</f>
        <v>0</v>
      </c>
      <c r="J42" s="189">
        <f>IF($B42*SUM($D44:J44)&gt;J43,J43,$B42*SUM($D44:J44))</f>
        <v>0</v>
      </c>
      <c r="K42" s="189">
        <f>IF($B42*SUM($D44:K44)&gt;K43,K43,$B42*SUM($D44:K44))</f>
        <v>0</v>
      </c>
      <c r="L42" s="189">
        <f>IF($B42*SUM($D44:L44)&gt;L43,L43,$B42*SUM($D44:L44))</f>
        <v>0</v>
      </c>
      <c r="M42" s="189">
        <f>IF($B42*SUM($D44:M44)&gt;M43,M43,$B42*SUM($D44:M44))</f>
        <v>0</v>
      </c>
      <c r="N42" s="138">
        <f>IF($B42*SUM($D44:N44)&gt;N43,N43,$B42*SUM($D44:N44))</f>
        <v>0</v>
      </c>
      <c r="O42" s="189">
        <f>SUM(D42:N42)</f>
        <v>0</v>
      </c>
    </row>
    <row r="43" spans="1:15" ht="12.6">
      <c r="A43" s="211" t="s">
        <v>85</v>
      </c>
      <c r="B43" s="219"/>
      <c r="C43" s="219"/>
      <c r="D43" s="189">
        <f>D44</f>
        <v>0</v>
      </c>
      <c r="E43" s="189">
        <f>D43-D42</f>
        <v>0</v>
      </c>
      <c r="F43" s="189">
        <f t="shared" ref="F43:N43" si="23">E43+E44-E42</f>
        <v>0</v>
      </c>
      <c r="G43" s="189">
        <f t="shared" si="23"/>
        <v>0</v>
      </c>
      <c r="H43" s="189">
        <f t="shared" si="23"/>
        <v>0</v>
      </c>
      <c r="I43" s="189">
        <f t="shared" si="23"/>
        <v>0</v>
      </c>
      <c r="J43" s="189">
        <f t="shared" si="23"/>
        <v>0</v>
      </c>
      <c r="K43" s="189">
        <f t="shared" si="23"/>
        <v>0</v>
      </c>
      <c r="L43" s="189">
        <f t="shared" si="23"/>
        <v>0</v>
      </c>
      <c r="M43" s="189">
        <f t="shared" si="23"/>
        <v>0</v>
      </c>
      <c r="N43" s="189">
        <f t="shared" si="23"/>
        <v>0</v>
      </c>
      <c r="O43" s="189"/>
    </row>
    <row r="44" spans="1:15" ht="12.9" thickBot="1">
      <c r="A44" s="211" t="s">
        <v>86</v>
      </c>
      <c r="B44" s="219"/>
      <c r="C44" s="219"/>
      <c r="D44" s="189"/>
      <c r="E44" s="189"/>
      <c r="F44" s="189"/>
      <c r="G44" s="189"/>
      <c r="H44" s="189"/>
      <c r="I44" s="189"/>
      <c r="J44" s="189"/>
      <c r="K44" s="189"/>
      <c r="L44" s="189"/>
      <c r="M44" s="189"/>
      <c r="N44" s="189"/>
      <c r="O44" s="189"/>
    </row>
    <row r="45" spans="1:15" ht="12.9" thickTop="1">
      <c r="A45" s="211" t="s">
        <v>94</v>
      </c>
      <c r="B45" s="219"/>
      <c r="C45" s="219"/>
      <c r="D45" s="232">
        <f t="shared" ref="D45:O45" si="24">D27+D30+D33+D36+D39+D42</f>
        <v>371.42857142857144</v>
      </c>
      <c r="E45" s="232">
        <f t="shared" si="24"/>
        <v>783.92857142857144</v>
      </c>
      <c r="F45" s="232">
        <f t="shared" si="24"/>
        <v>783.92857142857144</v>
      </c>
      <c r="G45" s="232">
        <f t="shared" si="24"/>
        <v>783.92857142857144</v>
      </c>
      <c r="H45" s="232">
        <f t="shared" si="24"/>
        <v>783.92857142857144</v>
      </c>
      <c r="I45" s="232">
        <f t="shared" si="24"/>
        <v>783.92857142857144</v>
      </c>
      <c r="J45" s="232">
        <f t="shared" si="24"/>
        <v>783.92857142857144</v>
      </c>
      <c r="K45" s="232">
        <f t="shared" si="24"/>
        <v>783.92857142857144</v>
      </c>
      <c r="L45" s="232">
        <f t="shared" si="24"/>
        <v>783.92857142857144</v>
      </c>
      <c r="M45" s="232">
        <f t="shared" si="24"/>
        <v>783.92857142857144</v>
      </c>
      <c r="N45" s="232">
        <f t="shared" si="24"/>
        <v>583.92857142857144</v>
      </c>
      <c r="O45" s="236">
        <f t="shared" si="24"/>
        <v>8010.7142857142862</v>
      </c>
    </row>
    <row r="46" spans="1:15" ht="12.9" thickBot="1">
      <c r="A46" s="211" t="s">
        <v>90</v>
      </c>
      <c r="B46" s="219"/>
      <c r="C46" s="219"/>
      <c r="D46" s="230">
        <f t="shared" ref="D46:N46" si="25">D28+D31+D34+D37+D40+D43</f>
        <v>6285.7142857142862</v>
      </c>
      <c r="E46" s="230">
        <f t="shared" si="25"/>
        <v>5914.2857142857147</v>
      </c>
      <c r="F46" s="230">
        <f t="shared" si="25"/>
        <v>12255.357142857143</v>
      </c>
      <c r="G46" s="230">
        <f t="shared" si="25"/>
        <v>11471.428571428572</v>
      </c>
      <c r="H46" s="230">
        <f t="shared" si="25"/>
        <v>10687.5</v>
      </c>
      <c r="I46" s="230">
        <f t="shared" si="25"/>
        <v>9903.5714285714294</v>
      </c>
      <c r="J46" s="230">
        <f t="shared" si="25"/>
        <v>9119.6428571428587</v>
      </c>
      <c r="K46" s="230">
        <f t="shared" si="25"/>
        <v>8335.7142857142862</v>
      </c>
      <c r="L46" s="230">
        <f t="shared" si="25"/>
        <v>7551.7857142857147</v>
      </c>
      <c r="M46" s="230">
        <f t="shared" si="25"/>
        <v>6767.8571428571431</v>
      </c>
      <c r="N46" s="230">
        <f t="shared" si="25"/>
        <v>5983.9285714285716</v>
      </c>
      <c r="O46" s="235"/>
    </row>
    <row r="47" spans="1:15" ht="13.2" thickTop="1" thickBot="1">
      <c r="A47" s="284" t="s">
        <v>289</v>
      </c>
      <c r="B47" s="219"/>
      <c r="C47" s="219"/>
      <c r="D47" s="285">
        <f>D29+D32+D35+D38+D41+D44</f>
        <v>6285.7142857142862</v>
      </c>
      <c r="E47" s="285">
        <f t="shared" ref="E47" si="26">D47+E29+E32+E35+E38+E41+E44</f>
        <v>13410.714285714286</v>
      </c>
      <c r="F47" s="285">
        <f t="shared" ref="F47" si="27">E47+F29+F32+F35+F38+F41+F44</f>
        <v>13410.714285714286</v>
      </c>
      <c r="G47" s="285">
        <f t="shared" ref="G47" si="28">F47+G29+G32+G35+G38+G41+G44</f>
        <v>13410.714285714286</v>
      </c>
      <c r="H47" s="285">
        <f t="shared" ref="H47" si="29">G47+H29+H32+H35+H38+H41+H44</f>
        <v>13410.714285714286</v>
      </c>
      <c r="I47" s="285">
        <f t="shared" ref="I47" si="30">H47+I29+I32+I35+I38+I41+I44</f>
        <v>13410.714285714286</v>
      </c>
      <c r="J47" s="285">
        <f t="shared" ref="J47" si="31">I47+J29+J32+J35+J38+J41+J44</f>
        <v>13410.714285714286</v>
      </c>
      <c r="K47" s="285">
        <f t="shared" ref="K47" si="32">J47+K29+K32+K35+K38+K41+K44</f>
        <v>13410.714285714286</v>
      </c>
      <c r="L47" s="285">
        <f t="shared" ref="L47" si="33">K47+L29+L32+L35+L38+L41+L44</f>
        <v>13410.714285714286</v>
      </c>
      <c r="M47" s="285">
        <f t="shared" ref="M47" si="34">L47+M29+M32+M35+M38+M41+M44</f>
        <v>13410.714285714286</v>
      </c>
      <c r="N47" s="285">
        <f t="shared" ref="N47" si="35">M47+N29+N32+N35+N38+N41+N44</f>
        <v>13410.714285714286</v>
      </c>
      <c r="O47" s="221"/>
    </row>
    <row r="48" spans="1:15" ht="12.9" thickTop="1">
      <c r="A48" s="219"/>
      <c r="B48" s="219"/>
      <c r="C48" s="219"/>
      <c r="D48" s="221"/>
      <c r="E48" s="221"/>
      <c r="F48" s="221"/>
      <c r="G48" s="221"/>
      <c r="H48" s="221"/>
      <c r="I48" s="221"/>
      <c r="J48" s="221"/>
      <c r="K48" s="221"/>
      <c r="L48" s="221"/>
      <c r="M48" s="221"/>
      <c r="N48" s="221"/>
      <c r="O48" s="221"/>
    </row>
    <row r="49" spans="1:15" ht="12.6">
      <c r="A49" s="225" t="s">
        <v>92</v>
      </c>
      <c r="B49" s="219"/>
      <c r="C49" s="219"/>
      <c r="D49" s="224">
        <f>Assumptions!D$3</f>
        <v>2000</v>
      </c>
      <c r="E49" s="224">
        <f>Assumptions!E$3</f>
        <v>2001</v>
      </c>
      <c r="F49" s="224">
        <f>Assumptions!F$3</f>
        <v>2002</v>
      </c>
      <c r="G49" s="224">
        <f>Assumptions!G$3</f>
        <v>2003</v>
      </c>
      <c r="H49" s="224">
        <f>Assumptions!H$3</f>
        <v>2004</v>
      </c>
      <c r="I49" s="224">
        <f>Assumptions!I$3</f>
        <v>2005</v>
      </c>
      <c r="J49" s="224">
        <f>Assumptions!J$3</f>
        <v>2006</v>
      </c>
      <c r="K49" s="224">
        <f>Assumptions!K$3</f>
        <v>2007</v>
      </c>
      <c r="L49" s="224">
        <f>Assumptions!L$3</f>
        <v>2008</v>
      </c>
      <c r="M49" s="224">
        <f>Assumptions!M$3</f>
        <v>2009</v>
      </c>
      <c r="N49" s="224">
        <f>Assumptions!N$3</f>
        <v>2010</v>
      </c>
      <c r="O49" s="234" t="s">
        <v>63</v>
      </c>
    </row>
    <row r="50" spans="1:15" ht="12.6">
      <c r="A50" s="211" t="s">
        <v>83</v>
      </c>
      <c r="B50" s="212">
        <v>0.25</v>
      </c>
      <c r="C50" s="211" t="s">
        <v>84</v>
      </c>
      <c r="D50" s="189">
        <f t="shared" ref="D50:N50" si="36">$B50*D52</f>
        <v>0</v>
      </c>
      <c r="E50" s="189">
        <f t="shared" si="36"/>
        <v>0</v>
      </c>
      <c r="F50" s="189">
        <f t="shared" si="36"/>
        <v>0</v>
      </c>
      <c r="G50" s="189">
        <f t="shared" si="36"/>
        <v>0</v>
      </c>
      <c r="H50" s="189">
        <f t="shared" si="36"/>
        <v>0</v>
      </c>
      <c r="I50" s="189">
        <f t="shared" si="36"/>
        <v>0</v>
      </c>
      <c r="J50" s="189">
        <f t="shared" si="36"/>
        <v>0</v>
      </c>
      <c r="K50" s="189">
        <f t="shared" si="36"/>
        <v>0</v>
      </c>
      <c r="L50" s="189">
        <f t="shared" si="36"/>
        <v>0</v>
      </c>
      <c r="M50" s="189">
        <f t="shared" si="36"/>
        <v>0</v>
      </c>
      <c r="N50" s="189">
        <f t="shared" si="36"/>
        <v>0</v>
      </c>
      <c r="O50" s="233">
        <f>SUM(D50:N50)</f>
        <v>0</v>
      </c>
    </row>
    <row r="51" spans="1:15" ht="12.6">
      <c r="A51" s="211" t="s">
        <v>85</v>
      </c>
      <c r="B51" s="219"/>
      <c r="C51" s="219"/>
      <c r="D51" s="189">
        <f>D52</f>
        <v>0</v>
      </c>
      <c r="E51" s="189">
        <f>D51-D50</f>
        <v>0</v>
      </c>
      <c r="F51" s="189">
        <f t="shared" ref="F51:N51" si="37">E51+E52-E50</f>
        <v>0</v>
      </c>
      <c r="G51" s="189">
        <f t="shared" si="37"/>
        <v>0</v>
      </c>
      <c r="H51" s="189">
        <f t="shared" si="37"/>
        <v>0</v>
      </c>
      <c r="I51" s="189">
        <f t="shared" si="37"/>
        <v>0</v>
      </c>
      <c r="J51" s="189">
        <f t="shared" si="37"/>
        <v>0</v>
      </c>
      <c r="K51" s="189">
        <f t="shared" si="37"/>
        <v>0</v>
      </c>
      <c r="L51" s="189">
        <f t="shared" si="37"/>
        <v>0</v>
      </c>
      <c r="M51" s="189">
        <f t="shared" si="37"/>
        <v>0</v>
      </c>
      <c r="N51" s="189">
        <f t="shared" si="37"/>
        <v>0</v>
      </c>
      <c r="O51" s="233"/>
    </row>
    <row r="52" spans="1:15" ht="12.6">
      <c r="A52" s="211" t="s">
        <v>95</v>
      </c>
      <c r="B52" s="219"/>
      <c r="C52" s="219"/>
      <c r="D52" s="189"/>
      <c r="E52" s="189"/>
      <c r="F52" s="189"/>
      <c r="G52" s="189"/>
      <c r="H52" s="189"/>
      <c r="I52" s="189"/>
      <c r="J52" s="189"/>
      <c r="K52" s="189"/>
      <c r="L52" s="189"/>
      <c r="M52" s="189"/>
      <c r="N52" s="189"/>
      <c r="O52" s="233"/>
    </row>
    <row r="53" spans="1:15" ht="12.6">
      <c r="A53" s="211" t="s">
        <v>93</v>
      </c>
      <c r="B53" s="219"/>
      <c r="C53" s="211" t="s">
        <v>84</v>
      </c>
      <c r="D53" s="189">
        <f t="shared" ref="D53:N53" si="38">$B53*D55</f>
        <v>0</v>
      </c>
      <c r="E53" s="189">
        <f t="shared" si="38"/>
        <v>0</v>
      </c>
      <c r="F53" s="189">
        <f t="shared" si="38"/>
        <v>0</v>
      </c>
      <c r="G53" s="189">
        <f t="shared" si="38"/>
        <v>0</v>
      </c>
      <c r="H53" s="189">
        <f t="shared" si="38"/>
        <v>0</v>
      </c>
      <c r="I53" s="189">
        <f t="shared" si="38"/>
        <v>0</v>
      </c>
      <c r="J53" s="189">
        <f t="shared" si="38"/>
        <v>0</v>
      </c>
      <c r="K53" s="189">
        <f t="shared" si="38"/>
        <v>0</v>
      </c>
      <c r="L53" s="189">
        <f t="shared" si="38"/>
        <v>0</v>
      </c>
      <c r="M53" s="189">
        <f t="shared" si="38"/>
        <v>0</v>
      </c>
      <c r="N53" s="138">
        <f t="shared" si="38"/>
        <v>0</v>
      </c>
      <c r="O53" s="233">
        <f>SUM(D53:N53)</f>
        <v>0</v>
      </c>
    </row>
    <row r="54" spans="1:15" ht="12.6">
      <c r="A54" s="211" t="s">
        <v>85</v>
      </c>
      <c r="B54" s="219"/>
      <c r="C54" s="219"/>
      <c r="D54" s="189">
        <f>D55</f>
        <v>0</v>
      </c>
      <c r="E54" s="189">
        <f>D54-D53</f>
        <v>0</v>
      </c>
      <c r="F54" s="189">
        <f t="shared" ref="F54:N54" si="39">E54+E55-E53</f>
        <v>0</v>
      </c>
      <c r="G54" s="189">
        <f t="shared" si="39"/>
        <v>0</v>
      </c>
      <c r="H54" s="189">
        <f t="shared" si="39"/>
        <v>0</v>
      </c>
      <c r="I54" s="189">
        <f t="shared" si="39"/>
        <v>0</v>
      </c>
      <c r="J54" s="189">
        <f t="shared" si="39"/>
        <v>0</v>
      </c>
      <c r="K54" s="189">
        <f t="shared" si="39"/>
        <v>0</v>
      </c>
      <c r="L54" s="189">
        <f t="shared" si="39"/>
        <v>0</v>
      </c>
      <c r="M54" s="189">
        <f t="shared" si="39"/>
        <v>0</v>
      </c>
      <c r="N54" s="189">
        <f t="shared" si="39"/>
        <v>0</v>
      </c>
      <c r="O54" s="233"/>
    </row>
    <row r="55" spans="1:15" ht="12.6">
      <c r="A55" s="211" t="s">
        <v>86</v>
      </c>
      <c r="B55" s="219"/>
      <c r="C55" s="219"/>
      <c r="D55" s="189"/>
      <c r="E55" s="189"/>
      <c r="F55" s="189"/>
      <c r="G55" s="189"/>
      <c r="H55" s="189"/>
      <c r="I55" s="189"/>
      <c r="J55" s="189"/>
      <c r="K55" s="189"/>
      <c r="L55" s="189"/>
      <c r="M55" s="189"/>
      <c r="N55" s="189"/>
      <c r="O55" s="233"/>
    </row>
    <row r="56" spans="1:15" ht="12.6">
      <c r="A56" s="211" t="s">
        <v>87</v>
      </c>
      <c r="B56" s="219"/>
      <c r="C56" s="211" t="s">
        <v>84</v>
      </c>
      <c r="D56" s="189">
        <f t="shared" ref="D56:N56" si="40">$B56*D58</f>
        <v>0</v>
      </c>
      <c r="E56" s="189">
        <f t="shared" si="40"/>
        <v>0</v>
      </c>
      <c r="F56" s="189">
        <f t="shared" si="40"/>
        <v>0</v>
      </c>
      <c r="G56" s="189">
        <f t="shared" si="40"/>
        <v>0</v>
      </c>
      <c r="H56" s="189">
        <f t="shared" si="40"/>
        <v>0</v>
      </c>
      <c r="I56" s="189">
        <f t="shared" si="40"/>
        <v>0</v>
      </c>
      <c r="J56" s="189">
        <f t="shared" si="40"/>
        <v>0</v>
      </c>
      <c r="K56" s="189">
        <f t="shared" si="40"/>
        <v>0</v>
      </c>
      <c r="L56" s="189">
        <f t="shared" si="40"/>
        <v>0</v>
      </c>
      <c r="M56" s="189">
        <f t="shared" si="40"/>
        <v>0</v>
      </c>
      <c r="N56" s="138">
        <f t="shared" si="40"/>
        <v>0</v>
      </c>
      <c r="O56" s="233">
        <f>SUM(D56:N56)</f>
        <v>0</v>
      </c>
    </row>
    <row r="57" spans="1:15" ht="12.6">
      <c r="A57" s="211" t="s">
        <v>85</v>
      </c>
      <c r="B57" s="219"/>
      <c r="C57" s="219"/>
      <c r="D57" s="189">
        <f>D58</f>
        <v>0</v>
      </c>
      <c r="E57" s="189">
        <f>D57-D56</f>
        <v>0</v>
      </c>
      <c r="F57" s="189">
        <f t="shared" ref="F57:N57" si="41">E57+E58-E56</f>
        <v>0</v>
      </c>
      <c r="G57" s="189">
        <f t="shared" si="41"/>
        <v>0</v>
      </c>
      <c r="H57" s="189">
        <f t="shared" si="41"/>
        <v>0</v>
      </c>
      <c r="I57" s="189">
        <f t="shared" si="41"/>
        <v>0</v>
      </c>
      <c r="J57" s="189">
        <f t="shared" si="41"/>
        <v>0</v>
      </c>
      <c r="K57" s="189">
        <f t="shared" si="41"/>
        <v>0</v>
      </c>
      <c r="L57" s="189">
        <f t="shared" si="41"/>
        <v>0</v>
      </c>
      <c r="M57" s="189">
        <f t="shared" si="41"/>
        <v>0</v>
      </c>
      <c r="N57" s="189">
        <f t="shared" si="41"/>
        <v>0</v>
      </c>
      <c r="O57" s="233"/>
    </row>
    <row r="58" spans="1:15" ht="12.6">
      <c r="A58" s="211" t="s">
        <v>86</v>
      </c>
      <c r="B58" s="219"/>
      <c r="C58" s="219"/>
      <c r="D58" s="189"/>
      <c r="E58" s="189"/>
      <c r="F58" s="189"/>
      <c r="G58" s="189"/>
      <c r="H58" s="189"/>
      <c r="I58" s="189"/>
      <c r="J58" s="189"/>
      <c r="K58" s="189"/>
      <c r="L58" s="189"/>
      <c r="M58" s="189"/>
      <c r="N58" s="189"/>
      <c r="O58" s="233"/>
    </row>
    <row r="59" spans="1:15" ht="12.6">
      <c r="A59" s="211" t="s">
        <v>88</v>
      </c>
      <c r="B59" s="219"/>
      <c r="C59" s="211" t="s">
        <v>84</v>
      </c>
      <c r="D59" s="189">
        <f t="shared" ref="D59:N59" si="42">$B59*D61</f>
        <v>0</v>
      </c>
      <c r="E59" s="189">
        <f t="shared" si="42"/>
        <v>0</v>
      </c>
      <c r="F59" s="189">
        <f t="shared" si="42"/>
        <v>0</v>
      </c>
      <c r="G59" s="189">
        <f t="shared" si="42"/>
        <v>0</v>
      </c>
      <c r="H59" s="189">
        <f t="shared" si="42"/>
        <v>0</v>
      </c>
      <c r="I59" s="189">
        <f t="shared" si="42"/>
        <v>0</v>
      </c>
      <c r="J59" s="189">
        <f t="shared" si="42"/>
        <v>0</v>
      </c>
      <c r="K59" s="189">
        <f t="shared" si="42"/>
        <v>0</v>
      </c>
      <c r="L59" s="189">
        <f t="shared" si="42"/>
        <v>0</v>
      </c>
      <c r="M59" s="189">
        <f t="shared" si="42"/>
        <v>0</v>
      </c>
      <c r="N59" s="138">
        <f t="shared" si="42"/>
        <v>0</v>
      </c>
      <c r="O59" s="233">
        <f>SUM(D59:N59)</f>
        <v>0</v>
      </c>
    </row>
    <row r="60" spans="1:15" ht="12.6">
      <c r="A60" s="211" t="s">
        <v>85</v>
      </c>
      <c r="B60" s="219"/>
      <c r="C60" s="219"/>
      <c r="D60" s="189">
        <f>D61</f>
        <v>0</v>
      </c>
      <c r="E60" s="189">
        <f>D60-D59</f>
        <v>0</v>
      </c>
      <c r="F60" s="189">
        <f t="shared" ref="F60:N60" si="43">E60+E61-E59</f>
        <v>0</v>
      </c>
      <c r="G60" s="189">
        <f t="shared" si="43"/>
        <v>0</v>
      </c>
      <c r="H60" s="189">
        <f t="shared" si="43"/>
        <v>0</v>
      </c>
      <c r="I60" s="189">
        <f t="shared" si="43"/>
        <v>0</v>
      </c>
      <c r="J60" s="189">
        <f t="shared" si="43"/>
        <v>0</v>
      </c>
      <c r="K60" s="189">
        <f t="shared" si="43"/>
        <v>0</v>
      </c>
      <c r="L60" s="189">
        <f t="shared" si="43"/>
        <v>0</v>
      </c>
      <c r="M60" s="189">
        <f t="shared" si="43"/>
        <v>0</v>
      </c>
      <c r="N60" s="189">
        <f t="shared" si="43"/>
        <v>0</v>
      </c>
      <c r="O60" s="233"/>
    </row>
    <row r="61" spans="1:15" ht="12.6">
      <c r="A61" s="211" t="s">
        <v>86</v>
      </c>
      <c r="B61" s="219"/>
      <c r="C61" s="219"/>
      <c r="D61" s="189"/>
      <c r="E61" s="189"/>
      <c r="F61" s="189"/>
      <c r="G61" s="189"/>
      <c r="H61" s="189"/>
      <c r="I61" s="189"/>
      <c r="J61" s="189"/>
      <c r="K61" s="189"/>
      <c r="L61" s="189"/>
      <c r="M61" s="189"/>
      <c r="N61" s="189"/>
      <c r="O61" s="233"/>
    </row>
    <row r="62" spans="1:15" ht="12.6">
      <c r="A62" s="211" t="s">
        <v>88</v>
      </c>
      <c r="B62" s="219"/>
      <c r="C62" s="211" t="s">
        <v>84</v>
      </c>
      <c r="D62" s="189">
        <f t="shared" ref="D62:N62" si="44">$B62*D64</f>
        <v>0</v>
      </c>
      <c r="E62" s="189">
        <f t="shared" si="44"/>
        <v>0</v>
      </c>
      <c r="F62" s="189">
        <f t="shared" si="44"/>
        <v>0</v>
      </c>
      <c r="G62" s="189">
        <f t="shared" si="44"/>
        <v>0</v>
      </c>
      <c r="H62" s="189">
        <f t="shared" si="44"/>
        <v>0</v>
      </c>
      <c r="I62" s="189">
        <f t="shared" si="44"/>
        <v>0</v>
      </c>
      <c r="J62" s="189">
        <f t="shared" si="44"/>
        <v>0</v>
      </c>
      <c r="K62" s="189">
        <f t="shared" si="44"/>
        <v>0</v>
      </c>
      <c r="L62" s="189">
        <f t="shared" si="44"/>
        <v>0</v>
      </c>
      <c r="M62" s="189">
        <f t="shared" si="44"/>
        <v>0</v>
      </c>
      <c r="N62" s="138">
        <f t="shared" si="44"/>
        <v>0</v>
      </c>
      <c r="O62" s="233">
        <f>SUM(D62:N62)</f>
        <v>0</v>
      </c>
    </row>
    <row r="63" spans="1:15" ht="12.6">
      <c r="A63" s="211" t="s">
        <v>85</v>
      </c>
      <c r="B63" s="219"/>
      <c r="C63" s="219"/>
      <c r="D63" s="189">
        <f>D64</f>
        <v>0</v>
      </c>
      <c r="E63" s="189">
        <f>D63-D62</f>
        <v>0</v>
      </c>
      <c r="F63" s="189">
        <f t="shared" ref="F63:N63" si="45">E63+E64-E62</f>
        <v>0</v>
      </c>
      <c r="G63" s="189">
        <f t="shared" si="45"/>
        <v>0</v>
      </c>
      <c r="H63" s="189">
        <f t="shared" si="45"/>
        <v>0</v>
      </c>
      <c r="I63" s="189">
        <f t="shared" si="45"/>
        <v>0</v>
      </c>
      <c r="J63" s="189">
        <f t="shared" si="45"/>
        <v>0</v>
      </c>
      <c r="K63" s="189">
        <f t="shared" si="45"/>
        <v>0</v>
      </c>
      <c r="L63" s="189">
        <f t="shared" si="45"/>
        <v>0</v>
      </c>
      <c r="M63" s="189">
        <f t="shared" si="45"/>
        <v>0</v>
      </c>
      <c r="N63" s="189">
        <f t="shared" si="45"/>
        <v>0</v>
      </c>
      <c r="O63" s="233"/>
    </row>
    <row r="64" spans="1:15" ht="12.6">
      <c r="A64" s="211" t="s">
        <v>86</v>
      </c>
      <c r="B64" s="219"/>
      <c r="C64" s="219"/>
      <c r="D64" s="189"/>
      <c r="E64" s="189"/>
      <c r="F64" s="189"/>
      <c r="G64" s="189"/>
      <c r="H64" s="189"/>
      <c r="I64" s="189"/>
      <c r="J64" s="189"/>
      <c r="K64" s="189"/>
      <c r="L64" s="189"/>
      <c r="M64" s="189"/>
      <c r="N64" s="189"/>
      <c r="O64" s="233"/>
    </row>
    <row r="65" spans="1:15" ht="12.6">
      <c r="A65" s="211" t="s">
        <v>88</v>
      </c>
      <c r="B65" s="219"/>
      <c r="C65" s="211" t="s">
        <v>84</v>
      </c>
      <c r="D65" s="189">
        <f t="shared" ref="D65:N65" si="46">$B65*D67</f>
        <v>0</v>
      </c>
      <c r="E65" s="189">
        <f t="shared" si="46"/>
        <v>0</v>
      </c>
      <c r="F65" s="189">
        <f t="shared" si="46"/>
        <v>0</v>
      </c>
      <c r="G65" s="189">
        <f t="shared" si="46"/>
        <v>0</v>
      </c>
      <c r="H65" s="189">
        <f t="shared" si="46"/>
        <v>0</v>
      </c>
      <c r="I65" s="189">
        <f t="shared" si="46"/>
        <v>0</v>
      </c>
      <c r="J65" s="189">
        <f t="shared" si="46"/>
        <v>0</v>
      </c>
      <c r="K65" s="189">
        <f t="shared" si="46"/>
        <v>0</v>
      </c>
      <c r="L65" s="189">
        <f t="shared" si="46"/>
        <v>0</v>
      </c>
      <c r="M65" s="189">
        <f t="shared" si="46"/>
        <v>0</v>
      </c>
      <c r="N65" s="138">
        <f t="shared" si="46"/>
        <v>0</v>
      </c>
      <c r="O65" s="233">
        <f>SUM(D65:N65)</f>
        <v>0</v>
      </c>
    </row>
    <row r="66" spans="1:15" ht="12.6">
      <c r="A66" s="211" t="s">
        <v>85</v>
      </c>
      <c r="B66" s="219"/>
      <c r="C66" s="219"/>
      <c r="D66" s="189">
        <f>D67</f>
        <v>0</v>
      </c>
      <c r="E66" s="189">
        <f>D66-D65</f>
        <v>0</v>
      </c>
      <c r="F66" s="189">
        <f t="shared" ref="F66:N66" si="47">E66+E67-E65</f>
        <v>0</v>
      </c>
      <c r="G66" s="189">
        <f t="shared" si="47"/>
        <v>0</v>
      </c>
      <c r="H66" s="189">
        <f t="shared" si="47"/>
        <v>0</v>
      </c>
      <c r="I66" s="189">
        <f t="shared" si="47"/>
        <v>0</v>
      </c>
      <c r="J66" s="189">
        <f t="shared" si="47"/>
        <v>0</v>
      </c>
      <c r="K66" s="189">
        <f t="shared" si="47"/>
        <v>0</v>
      </c>
      <c r="L66" s="189">
        <f t="shared" si="47"/>
        <v>0</v>
      </c>
      <c r="M66" s="189">
        <f t="shared" si="47"/>
        <v>0</v>
      </c>
      <c r="N66" s="189">
        <f t="shared" si="47"/>
        <v>0</v>
      </c>
      <c r="O66" s="233"/>
    </row>
    <row r="67" spans="1:15" ht="12.9" thickBot="1">
      <c r="A67" s="211" t="s">
        <v>86</v>
      </c>
      <c r="B67" s="219"/>
      <c r="C67" s="219"/>
      <c r="D67" s="189"/>
      <c r="E67" s="189"/>
      <c r="F67" s="189"/>
      <c r="G67" s="189"/>
      <c r="H67" s="189"/>
      <c r="I67" s="189"/>
      <c r="J67" s="189"/>
      <c r="K67" s="189"/>
      <c r="L67" s="189"/>
      <c r="M67" s="189"/>
      <c r="N67" s="189"/>
      <c r="O67" s="233"/>
    </row>
    <row r="68" spans="1:15" ht="12.9" thickTop="1">
      <c r="A68" s="211" t="s">
        <v>96</v>
      </c>
      <c r="B68" s="219"/>
      <c r="C68" s="219"/>
      <c r="D68" s="232">
        <f t="shared" ref="D68:O68" si="48">D50+D53+D56+D59+D62+D65</f>
        <v>0</v>
      </c>
      <c r="E68" s="232">
        <f t="shared" si="48"/>
        <v>0</v>
      </c>
      <c r="F68" s="232">
        <f t="shared" si="48"/>
        <v>0</v>
      </c>
      <c r="G68" s="232">
        <f t="shared" si="48"/>
        <v>0</v>
      </c>
      <c r="H68" s="232">
        <f t="shared" si="48"/>
        <v>0</v>
      </c>
      <c r="I68" s="232">
        <f t="shared" si="48"/>
        <v>0</v>
      </c>
      <c r="J68" s="232">
        <f t="shared" si="48"/>
        <v>0</v>
      </c>
      <c r="K68" s="232">
        <f t="shared" si="48"/>
        <v>0</v>
      </c>
      <c r="L68" s="232">
        <f t="shared" si="48"/>
        <v>0</v>
      </c>
      <c r="M68" s="232">
        <f t="shared" si="48"/>
        <v>0</v>
      </c>
      <c r="N68" s="232">
        <f t="shared" si="48"/>
        <v>0</v>
      </c>
      <c r="O68" s="231">
        <f t="shared" si="48"/>
        <v>0</v>
      </c>
    </row>
    <row r="69" spans="1:15" ht="12.9" thickBot="1">
      <c r="A69" s="211" t="s">
        <v>90</v>
      </c>
      <c r="B69" s="219"/>
      <c r="C69" s="219"/>
      <c r="D69" s="230">
        <f t="shared" ref="D69:N69" si="49">D51+D54+D57+D60+D63+D66</f>
        <v>0</v>
      </c>
      <c r="E69" s="230">
        <f t="shared" si="49"/>
        <v>0</v>
      </c>
      <c r="F69" s="230">
        <f t="shared" si="49"/>
        <v>0</v>
      </c>
      <c r="G69" s="230">
        <f t="shared" si="49"/>
        <v>0</v>
      </c>
      <c r="H69" s="230">
        <f t="shared" si="49"/>
        <v>0</v>
      </c>
      <c r="I69" s="230">
        <f t="shared" si="49"/>
        <v>0</v>
      </c>
      <c r="J69" s="230">
        <f t="shared" si="49"/>
        <v>0</v>
      </c>
      <c r="K69" s="230">
        <f t="shared" si="49"/>
        <v>0</v>
      </c>
      <c r="L69" s="230">
        <f t="shared" si="49"/>
        <v>0</v>
      </c>
      <c r="M69" s="230">
        <f t="shared" si="49"/>
        <v>0</v>
      </c>
      <c r="N69" s="230">
        <f t="shared" si="49"/>
        <v>0</v>
      </c>
      <c r="O69" s="229"/>
    </row>
    <row r="70" spans="1:15" ht="12.9" thickTop="1" thickBot="1">
      <c r="A70" s="284" t="s">
        <v>289</v>
      </c>
      <c r="D70" s="32">
        <f>D52+D55+D58+D61+D64+D67</f>
        <v>0</v>
      </c>
      <c r="E70" s="32">
        <f t="shared" ref="E70" si="50">D70+E52+E55+E58+E61+E64+E67</f>
        <v>0</v>
      </c>
      <c r="F70" s="32">
        <f t="shared" ref="F70" si="51">E70+F52+F55+F58+F61+F64+F67</f>
        <v>0</v>
      </c>
      <c r="G70" s="32">
        <f t="shared" ref="G70" si="52">F70+G52+G55+G58+G61+G64+G67</f>
        <v>0</v>
      </c>
      <c r="H70" s="32">
        <f t="shared" ref="H70" si="53">G70+H52+H55+H58+H61+H64+H67</f>
        <v>0</v>
      </c>
      <c r="I70" s="32">
        <f t="shared" ref="I70" si="54">H70+I52+I55+I58+I61+I64+I67</f>
        <v>0</v>
      </c>
      <c r="J70" s="32">
        <f t="shared" ref="J70" si="55">I70+J52+J55+J58+J61+J64+J67</f>
        <v>0</v>
      </c>
      <c r="K70" s="32">
        <f t="shared" ref="K70" si="56">J70+K52+K55+K58+K61+K64+K67</f>
        <v>0</v>
      </c>
      <c r="L70" s="32">
        <f t="shared" ref="L70" si="57">K70+L52+L55+L58+L61+L64+L67</f>
        <v>0</v>
      </c>
      <c r="M70" s="32">
        <f t="shared" ref="M70" si="58">L70+M52+M55+M58+M61+M64+M67</f>
        <v>0</v>
      </c>
      <c r="N70" s="32">
        <f t="shared" ref="N70" si="59">M70+N52+N55+N58+N61+N64+N67</f>
        <v>0</v>
      </c>
    </row>
    <row r="71" spans="1:15" ht="12.6" thickTop="1"/>
  </sheetData>
  <phoneticPr fontId="15" type="noConversion"/>
  <printOptions horizontalCentered="1" verticalCentered="1" gridLinesSet="0"/>
  <pageMargins left="0.19685039370078741" right="0.19685039370078741" top="0.19685039370078741" bottom="0.19685039370078741" header="0.19685039370078741" footer="0.19685039370078741"/>
  <pageSetup paperSize="9" scale="60" orientation="landscape"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tTax">
    <tabColor indexed="15"/>
  </sheetPr>
  <dimension ref="A1:N22"/>
  <sheetViews>
    <sheetView showGridLines="0" zoomScaleNormal="100" workbookViewId="0"/>
  </sheetViews>
  <sheetFormatPr defaultColWidth="9.71875" defaultRowHeight="12.3"/>
  <cols>
    <col min="1" max="1" width="31.21875" customWidth="1"/>
    <col min="3" max="3" width="15.38671875" customWidth="1"/>
  </cols>
  <sheetData>
    <row r="1" spans="1:14" ht="12.6">
      <c r="A1" s="226" t="str">
        <f>'CF-Owner'!A1</f>
        <v>Hotel Ltd.</v>
      </c>
      <c r="B1" s="219"/>
      <c r="C1" s="219"/>
      <c r="D1" s="151" t="s">
        <v>78</v>
      </c>
      <c r="E1" s="139"/>
      <c r="F1" s="139"/>
      <c r="G1" s="139"/>
      <c r="H1" s="139"/>
      <c r="I1" s="139"/>
      <c r="J1" s="139"/>
      <c r="K1" s="139"/>
      <c r="L1" s="138"/>
      <c r="M1" s="138"/>
      <c r="N1" s="138"/>
    </row>
    <row r="2" spans="1:14" ht="12.6">
      <c r="A2" s="226"/>
      <c r="B2" s="219"/>
      <c r="C2" s="219"/>
      <c r="D2" s="151"/>
      <c r="E2" s="139"/>
      <c r="F2" s="139"/>
      <c r="G2" s="139"/>
      <c r="H2" s="139"/>
      <c r="I2" s="139"/>
      <c r="J2" s="139"/>
      <c r="K2" s="139"/>
      <c r="L2" s="138"/>
      <c r="M2" s="138"/>
      <c r="N2" s="138"/>
    </row>
    <row r="3" spans="1:14" ht="12.6">
      <c r="A3" s="226"/>
      <c r="B3" s="219"/>
      <c r="C3" s="219"/>
      <c r="D3" s="151"/>
      <c r="E3" s="139"/>
      <c r="F3" s="139"/>
      <c r="G3" s="139"/>
      <c r="H3" s="139"/>
      <c r="I3" s="139"/>
      <c r="J3" s="139"/>
      <c r="K3" s="139"/>
      <c r="L3" s="138"/>
      <c r="M3" s="138"/>
      <c r="N3" s="138"/>
    </row>
    <row r="4" spans="1:14" ht="12.6">
      <c r="A4" s="219"/>
      <c r="B4" s="219"/>
      <c r="C4" s="219"/>
      <c r="D4" s="139"/>
      <c r="E4" s="139"/>
      <c r="F4" s="139"/>
      <c r="G4" s="139"/>
      <c r="H4" s="139"/>
      <c r="I4" s="139"/>
      <c r="J4" s="139"/>
      <c r="K4" s="139"/>
      <c r="L4" s="138"/>
      <c r="M4" s="138"/>
      <c r="N4" s="138"/>
    </row>
    <row r="5" spans="1:14" ht="12.6">
      <c r="A5" s="219"/>
      <c r="B5" s="219"/>
      <c r="C5" s="219"/>
      <c r="D5" s="4">
        <f>Assumptions!D$3</f>
        <v>2000</v>
      </c>
      <c r="E5" s="4">
        <f>Assumptions!E$3</f>
        <v>2001</v>
      </c>
      <c r="F5" s="4">
        <f>Assumptions!F$3</f>
        <v>2002</v>
      </c>
      <c r="G5" s="4">
        <f>Assumptions!G$3</f>
        <v>2003</v>
      </c>
      <c r="H5" s="4">
        <f>Assumptions!H$3</f>
        <v>2004</v>
      </c>
      <c r="I5" s="4">
        <f>Assumptions!I$3</f>
        <v>2005</v>
      </c>
      <c r="J5" s="4">
        <f>Assumptions!J$3</f>
        <v>2006</v>
      </c>
      <c r="K5" s="4">
        <f>Assumptions!K$3</f>
        <v>2007</v>
      </c>
      <c r="L5" s="4">
        <f>Assumptions!L$3</f>
        <v>2008</v>
      </c>
      <c r="M5" s="4">
        <f>Assumptions!M$3</f>
        <v>2009</v>
      </c>
      <c r="N5" s="4">
        <f>Assumptions!N$3</f>
        <v>2010</v>
      </c>
    </row>
    <row r="6" spans="1:14" ht="12.6">
      <c r="A6" s="211" t="s">
        <v>279</v>
      </c>
      <c r="B6" s="219"/>
      <c r="C6" s="219"/>
      <c r="D6" s="189">
        <f>PL!D20</f>
        <v>0</v>
      </c>
      <c r="E6" s="189">
        <f>PL!E20</f>
        <v>-350.00000000000006</v>
      </c>
      <c r="F6" s="189">
        <f>PL!F20</f>
        <v>837.50265520000028</v>
      </c>
      <c r="G6" s="189">
        <f>PL!G20</f>
        <v>500.97451713491546</v>
      </c>
      <c r="H6" s="189">
        <f>PL!H20</f>
        <v>856.51152900839043</v>
      </c>
      <c r="I6" s="189">
        <f>PL!I20</f>
        <v>1234.186169065109</v>
      </c>
      <c r="J6" s="189">
        <f>PL!J20</f>
        <v>1558.2282284761272</v>
      </c>
      <c r="K6" s="189">
        <f>PL!K20</f>
        <v>1845.3182674505974</v>
      </c>
      <c r="L6" s="189">
        <f>PL!L20</f>
        <v>2107.8255939958626</v>
      </c>
      <c r="M6" s="189">
        <f>PL!M20</f>
        <v>2283.7229333406453</v>
      </c>
      <c r="N6" s="264">
        <f>PL!N20</f>
        <v>2468.5933906592554</v>
      </c>
    </row>
    <row r="7" spans="1:14" ht="12.6">
      <c r="A7" s="211" t="s">
        <v>278</v>
      </c>
      <c r="B7" s="219"/>
      <c r="C7" s="219"/>
      <c r="D7" s="189">
        <f>PL!D18</f>
        <v>0</v>
      </c>
      <c r="E7" s="189">
        <f>PL!E18</f>
        <v>0</v>
      </c>
      <c r="F7" s="189">
        <f>PL!F18</f>
        <v>0</v>
      </c>
      <c r="G7" s="189">
        <f>PL!G18</f>
        <v>697.1230158730159</v>
      </c>
      <c r="H7" s="189">
        <f>PL!H18</f>
        <v>697.1230158730159</v>
      </c>
      <c r="I7" s="189">
        <f>PL!I18</f>
        <v>697.1230158730159</v>
      </c>
      <c r="J7" s="189">
        <f>PL!J18</f>
        <v>697.1230158730159</v>
      </c>
      <c r="K7" s="189">
        <f>PL!K18</f>
        <v>697.1230158730159</v>
      </c>
      <c r="L7" s="189">
        <f>PL!L18</f>
        <v>697.1230158730159</v>
      </c>
      <c r="M7" s="189">
        <f>PL!M18</f>
        <v>697.1230158730159</v>
      </c>
      <c r="N7" s="189">
        <f>PL!N18</f>
        <v>697.1230158730159</v>
      </c>
    </row>
    <row r="8" spans="1:14" ht="12.6">
      <c r="A8" s="211" t="s">
        <v>79</v>
      </c>
      <c r="B8" s="219"/>
      <c r="C8" s="219"/>
      <c r="D8" s="189">
        <f>Depr!D45</f>
        <v>371.42857142857144</v>
      </c>
      <c r="E8" s="189">
        <f>Depr!E45</f>
        <v>783.92857142857144</v>
      </c>
      <c r="F8" s="189">
        <f>Depr!F45</f>
        <v>783.92857142857144</v>
      </c>
      <c r="G8" s="189">
        <f>Depr!G45</f>
        <v>783.92857142857144</v>
      </c>
      <c r="H8" s="189">
        <f>Depr!H45</f>
        <v>783.92857142857144</v>
      </c>
      <c r="I8" s="189">
        <f>Depr!I45</f>
        <v>783.92857142857144</v>
      </c>
      <c r="J8" s="189">
        <f>Depr!J45</f>
        <v>783.92857142857144</v>
      </c>
      <c r="K8" s="189">
        <f>Depr!K45</f>
        <v>783.92857142857144</v>
      </c>
      <c r="L8" s="189">
        <f>Depr!L45</f>
        <v>783.92857142857144</v>
      </c>
      <c r="M8" s="189">
        <f>Depr!M45</f>
        <v>783.92857142857144</v>
      </c>
      <c r="N8" s="189">
        <f>Depr!N45</f>
        <v>583.92857142857144</v>
      </c>
    </row>
    <row r="9" spans="1:14" ht="12.6">
      <c r="A9" s="219"/>
      <c r="B9" s="219"/>
      <c r="C9" s="219"/>
      <c r="D9" s="138"/>
      <c r="E9" s="138"/>
      <c r="F9" s="138"/>
      <c r="G9" s="138"/>
      <c r="H9" s="138"/>
      <c r="I9" s="138"/>
      <c r="J9" s="138"/>
      <c r="K9" s="138"/>
      <c r="L9" s="138"/>
      <c r="M9" s="138"/>
      <c r="N9" s="138"/>
    </row>
    <row r="10" spans="1:14" ht="12.6">
      <c r="A10" s="211" t="s">
        <v>277</v>
      </c>
      <c r="B10" s="219"/>
      <c r="C10" s="215"/>
      <c r="D10" s="145">
        <f t="shared" ref="D10:N10" si="0">D6+D7-D8</f>
        <v>-371.42857142857144</v>
      </c>
      <c r="E10" s="145">
        <f t="shared" si="0"/>
        <v>-1133.9285714285716</v>
      </c>
      <c r="F10" s="145">
        <f t="shared" si="0"/>
        <v>53.574083771428832</v>
      </c>
      <c r="G10" s="145">
        <f t="shared" si="0"/>
        <v>414.16896157935992</v>
      </c>
      <c r="H10" s="145">
        <f t="shared" si="0"/>
        <v>769.70597345283488</v>
      </c>
      <c r="I10" s="145">
        <f t="shared" si="0"/>
        <v>1147.3806135095533</v>
      </c>
      <c r="J10" s="145">
        <f t="shared" si="0"/>
        <v>1471.4226729205716</v>
      </c>
      <c r="K10" s="145">
        <f t="shared" si="0"/>
        <v>1758.5127118950418</v>
      </c>
      <c r="L10" s="145">
        <f t="shared" si="0"/>
        <v>2021.020038440307</v>
      </c>
      <c r="M10" s="145">
        <f t="shared" si="0"/>
        <v>2196.9173777850897</v>
      </c>
      <c r="N10" s="145">
        <f t="shared" si="0"/>
        <v>2581.7878351036998</v>
      </c>
    </row>
    <row r="11" spans="1:14" ht="12.6">
      <c r="A11" s="211" t="s">
        <v>276</v>
      </c>
      <c r="B11" s="212">
        <v>0.25</v>
      </c>
      <c r="C11" s="211" t="s">
        <v>275</v>
      </c>
      <c r="D11" s="264">
        <f t="shared" ref="D11:N11" si="1">IF(D10&lt;0,0,D10*$B11)</f>
        <v>0</v>
      </c>
      <c r="E11" s="264">
        <f t="shared" si="1"/>
        <v>0</v>
      </c>
      <c r="F11" s="264">
        <f t="shared" si="1"/>
        <v>13.393520942857208</v>
      </c>
      <c r="G11" s="264">
        <f t="shared" si="1"/>
        <v>103.54224039483998</v>
      </c>
      <c r="H11" s="264">
        <f t="shared" si="1"/>
        <v>192.42649336320872</v>
      </c>
      <c r="I11" s="264">
        <f t="shared" si="1"/>
        <v>286.84515337738833</v>
      </c>
      <c r="J11" s="264">
        <f t="shared" si="1"/>
        <v>367.8556682301429</v>
      </c>
      <c r="K11" s="264">
        <f t="shared" si="1"/>
        <v>439.62817797376044</v>
      </c>
      <c r="L11" s="264">
        <f t="shared" si="1"/>
        <v>505.25500961007674</v>
      </c>
      <c r="M11" s="264">
        <f t="shared" si="1"/>
        <v>549.22934444627242</v>
      </c>
      <c r="N11" s="264">
        <f t="shared" si="1"/>
        <v>645.44695877592494</v>
      </c>
    </row>
    <row r="12" spans="1:14" ht="12.6">
      <c r="A12" s="211" t="s">
        <v>80</v>
      </c>
      <c r="B12" s="219"/>
      <c r="C12" s="219"/>
      <c r="D12" s="189">
        <f>Depr!D68</f>
        <v>0</v>
      </c>
      <c r="E12" s="189">
        <f>Depr!E68</f>
        <v>0</v>
      </c>
      <c r="F12" s="189">
        <f>Depr!F68</f>
        <v>0</v>
      </c>
      <c r="G12" s="189">
        <f>Depr!G68</f>
        <v>0</v>
      </c>
      <c r="H12" s="189">
        <f>Depr!H68</f>
        <v>0</v>
      </c>
      <c r="I12" s="189">
        <f>Depr!I68</f>
        <v>0</v>
      </c>
      <c r="J12" s="189">
        <f>Depr!J68</f>
        <v>0</v>
      </c>
      <c r="K12" s="189">
        <f>Depr!K68</f>
        <v>0</v>
      </c>
      <c r="L12" s="189">
        <f>Depr!L68</f>
        <v>0</v>
      </c>
      <c r="M12" s="189">
        <f>Depr!M68</f>
        <v>0</v>
      </c>
      <c r="N12" s="189">
        <f>Depr!N68</f>
        <v>0</v>
      </c>
    </row>
    <row r="13" spans="1:14" ht="12.6">
      <c r="A13" s="211"/>
      <c r="B13" s="219"/>
      <c r="C13" s="219"/>
      <c r="D13" s="138"/>
      <c r="E13" s="138"/>
      <c r="F13" s="138"/>
      <c r="G13" s="138"/>
      <c r="H13" s="138"/>
      <c r="I13" s="138"/>
      <c r="J13" s="138"/>
      <c r="K13" s="138"/>
      <c r="L13" s="138"/>
      <c r="M13" s="138"/>
      <c r="N13" s="138"/>
    </row>
    <row r="14" spans="1:14" ht="12.6">
      <c r="A14" s="211"/>
      <c r="B14" s="219"/>
      <c r="C14" s="219"/>
      <c r="D14" s="138"/>
      <c r="E14" s="138"/>
      <c r="F14" s="138"/>
      <c r="G14" s="138"/>
      <c r="H14" s="138"/>
      <c r="I14" s="138"/>
      <c r="J14" s="138"/>
      <c r="K14" s="138"/>
      <c r="L14" s="138"/>
      <c r="M14" s="138"/>
      <c r="N14" s="138"/>
    </row>
    <row r="15" spans="1:14" ht="12.6">
      <c r="A15" s="211"/>
      <c r="B15" s="219"/>
      <c r="C15" s="219"/>
      <c r="D15" s="138"/>
      <c r="E15" s="138"/>
      <c r="F15" s="138"/>
      <c r="G15" s="138"/>
      <c r="H15" s="138"/>
      <c r="I15" s="138"/>
      <c r="J15" s="138"/>
      <c r="K15" s="138"/>
      <c r="L15" s="138"/>
      <c r="M15" s="138"/>
      <c r="N15" s="138"/>
    </row>
    <row r="16" spans="1:14" ht="12.6">
      <c r="A16" s="211"/>
      <c r="B16" s="219"/>
      <c r="C16" s="219"/>
      <c r="D16" s="138"/>
      <c r="E16" s="138"/>
      <c r="F16" s="138"/>
      <c r="G16" s="138"/>
      <c r="H16" s="138"/>
      <c r="I16" s="138"/>
      <c r="J16" s="138"/>
      <c r="K16" s="138"/>
      <c r="L16" s="138"/>
      <c r="M16" s="138"/>
      <c r="N16" s="138"/>
    </row>
    <row r="17" spans="1:14" ht="12.6">
      <c r="A17" s="211"/>
      <c r="B17" s="219"/>
      <c r="C17" s="219"/>
      <c r="D17" s="138"/>
      <c r="E17" s="138"/>
      <c r="F17" s="138"/>
      <c r="G17" s="138"/>
      <c r="H17" s="138"/>
      <c r="I17" s="138"/>
      <c r="J17" s="138"/>
      <c r="K17" s="138"/>
      <c r="L17" s="138"/>
      <c r="M17" s="138"/>
      <c r="N17" s="138"/>
    </row>
    <row r="18" spans="1:14" ht="12.6">
      <c r="A18" s="211"/>
      <c r="B18" s="219"/>
      <c r="C18" s="219"/>
      <c r="D18" s="138"/>
      <c r="E18" s="138"/>
      <c r="F18" s="138"/>
      <c r="G18" s="138"/>
      <c r="H18" s="138"/>
      <c r="I18" s="138"/>
      <c r="J18" s="138"/>
      <c r="K18" s="138"/>
      <c r="L18" s="138"/>
      <c r="M18" s="138"/>
      <c r="N18" s="138"/>
    </row>
    <row r="19" spans="1:14" ht="12.6">
      <c r="A19" s="211"/>
      <c r="B19" s="219"/>
      <c r="C19" s="219"/>
      <c r="D19" s="138"/>
      <c r="E19" s="138"/>
      <c r="F19" s="138"/>
      <c r="G19" s="138"/>
      <c r="H19" s="138"/>
      <c r="I19" s="138"/>
      <c r="J19" s="138"/>
      <c r="K19" s="138"/>
      <c r="L19" s="138"/>
      <c r="M19" s="138"/>
      <c r="N19" s="138"/>
    </row>
    <row r="20" spans="1:14" ht="12.9" thickBot="1">
      <c r="A20" s="211"/>
      <c r="B20" s="219"/>
      <c r="C20" s="219"/>
      <c r="D20" s="138"/>
      <c r="E20" s="138"/>
      <c r="F20" s="138"/>
      <c r="G20" s="138"/>
      <c r="H20" s="138"/>
      <c r="I20" s="138"/>
      <c r="J20" s="138"/>
      <c r="K20" s="138"/>
      <c r="L20" s="138"/>
      <c r="M20" s="138"/>
      <c r="N20" s="138"/>
    </row>
    <row r="21" spans="1:14" ht="13.2" thickTop="1" thickBot="1">
      <c r="A21" s="211" t="s">
        <v>274</v>
      </c>
      <c r="B21" s="219"/>
      <c r="C21" s="219"/>
      <c r="D21" s="173">
        <f t="shared" ref="D21:N21" si="2">D11-D12</f>
        <v>0</v>
      </c>
      <c r="E21" s="173">
        <f t="shared" si="2"/>
        <v>0</v>
      </c>
      <c r="F21" s="173">
        <f t="shared" si="2"/>
        <v>13.393520942857208</v>
      </c>
      <c r="G21" s="173">
        <f t="shared" si="2"/>
        <v>103.54224039483998</v>
      </c>
      <c r="H21" s="173">
        <f t="shared" si="2"/>
        <v>192.42649336320872</v>
      </c>
      <c r="I21" s="173">
        <f t="shared" si="2"/>
        <v>286.84515337738833</v>
      </c>
      <c r="J21" s="173">
        <f t="shared" si="2"/>
        <v>367.8556682301429</v>
      </c>
      <c r="K21" s="173">
        <f t="shared" si="2"/>
        <v>439.62817797376044</v>
      </c>
      <c r="L21" s="173">
        <f t="shared" si="2"/>
        <v>505.25500961007674</v>
      </c>
      <c r="M21" s="173">
        <f t="shared" si="2"/>
        <v>549.22934444627242</v>
      </c>
      <c r="N21" s="173">
        <f t="shared" si="2"/>
        <v>645.44695877592494</v>
      </c>
    </row>
    <row r="22" spans="1:14" ht="12.6" thickTop="1"/>
  </sheetData>
  <phoneticPr fontId="15" type="noConversion"/>
  <printOptions horizontalCentered="1" verticalCentered="1" gridLinesSet="0"/>
  <pageMargins left="0.19685039370078741" right="0.19685039370078741" top="0.19685039370078741" bottom="0.19685039370078741" header="0.19685039370078741" footer="0.19685039370078741"/>
  <pageSetup paperSize="9" scale="60"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ransitionEntry="1" codeName="shtAssumptions">
    <tabColor indexed="15"/>
  </sheetPr>
  <dimension ref="A1:N43"/>
  <sheetViews>
    <sheetView showGridLines="0" zoomScaleNormal="100" workbookViewId="0"/>
  </sheetViews>
  <sheetFormatPr defaultColWidth="9.71875" defaultRowHeight="12.3"/>
  <cols>
    <col min="1" max="1" width="32.109375" customWidth="1"/>
  </cols>
  <sheetData>
    <row r="1" spans="1:14" ht="15.3">
      <c r="A1" s="261" t="s">
        <v>268</v>
      </c>
      <c r="B1" s="221"/>
      <c r="C1" s="221"/>
      <c r="D1" s="260" t="s">
        <v>286</v>
      </c>
      <c r="E1" s="221"/>
      <c r="F1" s="221"/>
      <c r="G1" s="221"/>
      <c r="H1" s="221"/>
      <c r="I1" s="221"/>
      <c r="J1" s="221"/>
      <c r="K1" s="221"/>
      <c r="L1" s="221"/>
      <c r="M1" s="221"/>
      <c r="N1" s="221"/>
    </row>
    <row r="2" spans="1:14" ht="12.6">
      <c r="A2" s="221"/>
      <c r="B2" s="221"/>
      <c r="C2" s="221"/>
      <c r="D2" s="263">
        <v>0</v>
      </c>
      <c r="E2" s="263">
        <v>0</v>
      </c>
      <c r="F2" s="263">
        <v>0</v>
      </c>
      <c r="G2" s="263">
        <f t="shared" ref="G2:N3" si="0">F2+1</f>
        <v>1</v>
      </c>
      <c r="H2" s="263">
        <f t="shared" si="0"/>
        <v>2</v>
      </c>
      <c r="I2" s="263">
        <f t="shared" si="0"/>
        <v>3</v>
      </c>
      <c r="J2" s="263">
        <f t="shared" si="0"/>
        <v>4</v>
      </c>
      <c r="K2" s="263">
        <f t="shared" si="0"/>
        <v>5</v>
      </c>
      <c r="L2" s="263">
        <f t="shared" si="0"/>
        <v>6</v>
      </c>
      <c r="M2" s="263">
        <f t="shared" si="0"/>
        <v>7</v>
      </c>
      <c r="N2" s="263">
        <f t="shared" si="0"/>
        <v>8</v>
      </c>
    </row>
    <row r="3" spans="1:14" ht="12.6">
      <c r="A3" s="259" t="s">
        <v>285</v>
      </c>
      <c r="B3" s="258"/>
      <c r="C3" s="253"/>
      <c r="D3" s="257">
        <v>2000</v>
      </c>
      <c r="E3" s="245">
        <f>D3+1</f>
        <v>2001</v>
      </c>
      <c r="F3" s="245">
        <f>E3+1</f>
        <v>2002</v>
      </c>
      <c r="G3" s="245">
        <f t="shared" si="0"/>
        <v>2003</v>
      </c>
      <c r="H3" s="245">
        <f t="shared" si="0"/>
        <v>2004</v>
      </c>
      <c r="I3" s="245">
        <f t="shared" si="0"/>
        <v>2005</v>
      </c>
      <c r="J3" s="245">
        <f t="shared" si="0"/>
        <v>2006</v>
      </c>
      <c r="K3" s="245">
        <f t="shared" si="0"/>
        <v>2007</v>
      </c>
      <c r="L3" s="245">
        <f t="shared" si="0"/>
        <v>2008</v>
      </c>
      <c r="M3" s="245">
        <f t="shared" si="0"/>
        <v>2009</v>
      </c>
      <c r="N3" s="245">
        <f t="shared" si="0"/>
        <v>2010</v>
      </c>
    </row>
    <row r="4" spans="1:14" ht="12.6">
      <c r="A4" s="256" t="s">
        <v>182</v>
      </c>
      <c r="B4" s="255"/>
      <c r="C4" s="254"/>
      <c r="D4" s="253"/>
      <c r="E4" s="146"/>
      <c r="F4" s="146">
        <f>[2]!GrowthSmooth(F2,$E$11,$E$12,$E$13,$E$14)</f>
        <v>0.4</v>
      </c>
      <c r="G4" s="146">
        <f>[2]!GrowthSmooth(G2,$E$11,$E$12,$E$13,$E$14)</f>
        <v>0.48195913512213462</v>
      </c>
      <c r="H4" s="146">
        <f>[2]!GrowthSmooth(H2,$E$11,$E$12,$E$13,$E$14)</f>
        <v>0.54068542162469202</v>
      </c>
      <c r="I4" s="146">
        <f>[2]!GrowthSmooth(I2,$E$11,$E$12,$E$13,$E$14)</f>
        <v>0.58276464465750122</v>
      </c>
      <c r="J4" s="146">
        <f>[2]!GrowthSmooth(J2,$E$11,$E$12,$E$13,$E$14)</f>
        <v>0.61291572548512685</v>
      </c>
      <c r="K4" s="146">
        <f>[2]!GrowthSmooth(K2,$E$11,$E$12,$E$13,$E$14)</f>
        <v>0.63451991894576165</v>
      </c>
      <c r="L4" s="146">
        <f>[2]!GrowthSmooth(L2,$E$11,$E$12,$E$13,$E$14)</f>
        <v>0.65</v>
      </c>
      <c r="M4" s="146">
        <f>[2]!GrowthSmooth(M2,$E$11,$E$12,$E$13,$E$14)</f>
        <v>0.65</v>
      </c>
      <c r="N4" s="146">
        <f>[2]!GrowthSmooth(N2,$E$11,$E$12,$E$13,$E$14)</f>
        <v>0.65</v>
      </c>
    </row>
    <row r="5" spans="1:14" ht="12.6">
      <c r="A5" s="252" t="s">
        <v>284</v>
      </c>
      <c r="B5" s="251"/>
      <c r="C5" s="250"/>
      <c r="D5" s="239"/>
      <c r="E5" s="249"/>
      <c r="F5" s="249">
        <f>[2]!GROWTHEXP(F2,$E$23,$E$24)</f>
        <v>30</v>
      </c>
      <c r="G5" s="249">
        <f>[2]!GROWTHEXP(G2,$E$23,$E$24)</f>
        <v>30.6</v>
      </c>
      <c r="H5" s="249">
        <f>[2]!GROWTHEXP(H2,$E$23,$E$24)</f>
        <v>31.212</v>
      </c>
      <c r="I5" s="249">
        <f>[2]!GROWTHEXP(I2,$E$23,$E$24)</f>
        <v>31.836240000000004</v>
      </c>
      <c r="J5" s="249">
        <f>[2]!GROWTHEXP(J2,$E$23,$E$24)</f>
        <v>32.4729648</v>
      </c>
      <c r="K5" s="249">
        <f>[2]!GROWTHEXP(K2,$E$23,$E$24)</f>
        <v>33.122424096000003</v>
      </c>
      <c r="L5" s="249">
        <f>[2]!GROWTHEXP(L2,$E$23,$E$24)</f>
        <v>33.784872577920005</v>
      </c>
      <c r="M5" s="249">
        <f>[2]!GROWTHEXP(M2,$E$23,$E$24)</f>
        <v>34.460570029478404</v>
      </c>
      <c r="N5" s="249">
        <f>[2]!GROWTHEXP(N2,$E$23,$E$24)</f>
        <v>35.149781430067975</v>
      </c>
    </row>
    <row r="6" spans="1:14" ht="12.6">
      <c r="A6" s="248" t="s">
        <v>180</v>
      </c>
      <c r="B6" s="222"/>
      <c r="C6" s="404">
        <v>0.03</v>
      </c>
      <c r="D6" s="222"/>
      <c r="E6" s="222"/>
      <c r="F6" s="222"/>
      <c r="G6" s="222"/>
      <c r="H6" s="222"/>
      <c r="I6" s="222"/>
      <c r="J6" s="222"/>
      <c r="K6" s="222"/>
      <c r="L6" s="221"/>
      <c r="M6" s="221"/>
      <c r="N6" s="244"/>
    </row>
    <row r="7" spans="1:14" ht="12.6">
      <c r="A7" s="227" t="s">
        <v>121</v>
      </c>
      <c r="B7" s="219"/>
      <c r="C7" s="405">
        <v>3.5000000000000003E-2</v>
      </c>
      <c r="D7" s="219"/>
      <c r="E7" s="219"/>
      <c r="F7" s="219"/>
      <c r="G7" s="219"/>
      <c r="H7" s="219"/>
      <c r="I7" s="219"/>
      <c r="J7" s="219"/>
      <c r="K7" s="219"/>
      <c r="L7" s="221"/>
      <c r="M7" s="221"/>
      <c r="N7" s="244"/>
    </row>
    <row r="8" spans="1:14" ht="12.6">
      <c r="A8" s="227" t="s">
        <v>207</v>
      </c>
      <c r="B8" s="219"/>
      <c r="C8" s="406">
        <v>0.45</v>
      </c>
      <c r="D8" s="219"/>
      <c r="E8" s="219"/>
      <c r="F8" s="219"/>
      <c r="G8" s="219"/>
      <c r="H8" s="219"/>
      <c r="I8" s="219"/>
      <c r="J8" s="219"/>
      <c r="K8" s="219"/>
      <c r="L8" s="221"/>
      <c r="M8" s="221"/>
      <c r="N8" s="244"/>
    </row>
    <row r="9" spans="1:14" ht="12.6">
      <c r="A9" s="247" t="s">
        <v>206</v>
      </c>
      <c r="B9" s="219"/>
      <c r="C9" s="406">
        <v>0.35</v>
      </c>
      <c r="D9" s="219"/>
      <c r="E9" s="219"/>
      <c r="F9" s="219"/>
      <c r="G9" s="219"/>
      <c r="H9" s="219"/>
      <c r="I9" s="219"/>
      <c r="J9" s="219"/>
      <c r="K9" s="219"/>
      <c r="L9" s="221"/>
      <c r="M9" s="221"/>
      <c r="N9" s="244"/>
    </row>
    <row r="10" spans="1:14" ht="12.6">
      <c r="A10" s="227" t="s">
        <v>177</v>
      </c>
      <c r="B10" s="219"/>
      <c r="C10" s="407">
        <v>0.03</v>
      </c>
      <c r="D10" s="226" t="s">
        <v>182</v>
      </c>
      <c r="E10" s="219"/>
      <c r="F10" s="219"/>
      <c r="G10" s="219"/>
      <c r="H10" s="219"/>
      <c r="I10" s="219"/>
      <c r="J10" s="219"/>
      <c r="K10" s="219"/>
      <c r="L10" s="221"/>
      <c r="M10" s="221"/>
      <c r="N10" s="244"/>
    </row>
    <row r="11" spans="1:14" ht="12.6">
      <c r="A11" s="227" t="s">
        <v>176</v>
      </c>
      <c r="B11" s="219"/>
      <c r="C11" s="407">
        <v>0.04</v>
      </c>
      <c r="D11" s="211" t="s">
        <v>123</v>
      </c>
      <c r="E11" s="412">
        <v>0.4</v>
      </c>
      <c r="F11" s="219"/>
      <c r="G11" s="219"/>
      <c r="H11" s="219"/>
      <c r="I11" s="219"/>
      <c r="J11" s="219"/>
      <c r="K11" s="219"/>
      <c r="L11" s="221"/>
      <c r="M11" s="221"/>
      <c r="N11" s="244"/>
    </row>
    <row r="12" spans="1:14" ht="12.6">
      <c r="A12" s="227" t="s">
        <v>173</v>
      </c>
      <c r="B12" s="219"/>
      <c r="C12" s="407">
        <v>0.03</v>
      </c>
      <c r="D12" s="211" t="s">
        <v>161</v>
      </c>
      <c r="E12" s="413">
        <v>0.65</v>
      </c>
      <c r="F12" s="219"/>
      <c r="G12" s="219"/>
      <c r="H12" s="219"/>
      <c r="I12" s="219"/>
      <c r="J12" s="219"/>
      <c r="K12" s="219"/>
      <c r="L12" s="221"/>
      <c r="M12" s="221"/>
      <c r="N12" s="244"/>
    </row>
    <row r="13" spans="1:14" ht="12.6">
      <c r="A13" s="227" t="s">
        <v>175</v>
      </c>
      <c r="B13" s="219"/>
      <c r="C13" s="407">
        <v>0.03</v>
      </c>
      <c r="D13" s="211" t="s">
        <v>162</v>
      </c>
      <c r="E13" s="414">
        <v>6</v>
      </c>
      <c r="F13" s="219"/>
      <c r="G13" s="219"/>
      <c r="H13" s="214"/>
      <c r="I13" s="219"/>
      <c r="J13" s="219"/>
      <c r="K13" s="219"/>
      <c r="L13" s="221"/>
      <c r="M13" s="221"/>
      <c r="N13" s="244"/>
    </row>
    <row r="14" spans="1:14" ht="12.6">
      <c r="A14" s="410" t="s">
        <v>389</v>
      </c>
      <c r="B14" s="219"/>
      <c r="C14" s="408">
        <v>3</v>
      </c>
      <c r="D14" s="219" t="s">
        <v>163</v>
      </c>
      <c r="E14" s="246">
        <v>2</v>
      </c>
      <c r="F14" s="219"/>
      <c r="G14" s="219"/>
      <c r="H14" s="219"/>
      <c r="I14" s="219"/>
      <c r="J14" s="219"/>
      <c r="K14" s="219"/>
      <c r="L14" s="221"/>
      <c r="M14" s="221"/>
      <c r="N14" s="244"/>
    </row>
    <row r="15" spans="1:14" ht="12.6">
      <c r="A15" s="411" t="s">
        <v>390</v>
      </c>
      <c r="B15" s="219"/>
      <c r="C15" s="409">
        <v>0.1</v>
      </c>
      <c r="D15" s="219"/>
      <c r="E15" s="219"/>
      <c r="F15" s="219"/>
      <c r="G15" s="219"/>
      <c r="H15" s="219"/>
      <c r="I15" s="219"/>
      <c r="J15" s="219"/>
      <c r="K15" s="219"/>
      <c r="L15" s="221"/>
      <c r="M15" s="221"/>
      <c r="N15" s="244"/>
    </row>
    <row r="16" spans="1:14" ht="12.6">
      <c r="A16" s="219"/>
      <c r="B16" s="219"/>
      <c r="C16" s="219"/>
      <c r="D16" s="219"/>
      <c r="E16" s="219"/>
      <c r="F16" s="219"/>
      <c r="G16" s="219"/>
      <c r="H16" s="219"/>
      <c r="I16" s="219"/>
      <c r="J16" s="219"/>
      <c r="K16" s="219"/>
      <c r="L16" s="221"/>
      <c r="M16" s="221"/>
      <c r="N16" s="244"/>
    </row>
    <row r="17" spans="1:14" ht="12.6">
      <c r="A17" s="219"/>
      <c r="B17" s="219"/>
      <c r="C17" s="219"/>
      <c r="D17" s="219"/>
      <c r="E17" s="219"/>
      <c r="F17" s="219"/>
      <c r="G17" s="219"/>
      <c r="H17" s="219"/>
      <c r="I17" s="219"/>
      <c r="J17" s="219"/>
      <c r="K17" s="219"/>
      <c r="L17" s="221"/>
      <c r="M17" s="221"/>
      <c r="N17" s="244"/>
    </row>
    <row r="18" spans="1:14" ht="12.6">
      <c r="A18" s="219"/>
      <c r="B18" s="219"/>
      <c r="C18" s="219"/>
      <c r="D18" s="219"/>
      <c r="E18" s="219"/>
      <c r="F18" s="219"/>
      <c r="G18" s="219"/>
      <c r="H18" s="219"/>
      <c r="I18" s="219"/>
      <c r="J18" s="219"/>
      <c r="K18" s="219"/>
      <c r="L18" s="221"/>
      <c r="M18" s="221"/>
      <c r="N18" s="244"/>
    </row>
    <row r="19" spans="1:14" ht="12.6">
      <c r="A19" s="219"/>
      <c r="B19" s="219"/>
      <c r="C19" s="219"/>
      <c r="D19" s="219"/>
      <c r="E19" s="219"/>
      <c r="F19" s="219"/>
      <c r="G19" s="219"/>
      <c r="H19" s="219"/>
      <c r="I19" s="219"/>
      <c r="J19" s="219"/>
      <c r="K19" s="219"/>
      <c r="L19" s="221"/>
      <c r="M19" s="221"/>
      <c r="N19" s="244"/>
    </row>
    <row r="20" spans="1:14" ht="12.6">
      <c r="A20" s="219"/>
      <c r="B20" s="219"/>
      <c r="C20" s="219"/>
      <c r="D20" s="219"/>
      <c r="E20" s="219"/>
      <c r="F20" s="219"/>
      <c r="G20" s="219"/>
      <c r="H20" s="214"/>
      <c r="I20" s="219"/>
      <c r="J20" s="219"/>
      <c r="K20" s="219"/>
      <c r="L20" s="221"/>
      <c r="M20" s="221"/>
      <c r="N20" s="244"/>
    </row>
    <row r="21" spans="1:14" ht="12.6">
      <c r="A21" s="219"/>
      <c r="B21" s="219"/>
      <c r="C21" s="219"/>
      <c r="D21" s="219"/>
      <c r="E21" s="219"/>
      <c r="F21" s="219"/>
      <c r="G21" s="219"/>
      <c r="H21" s="219"/>
      <c r="I21" s="219"/>
      <c r="J21" s="219"/>
      <c r="K21" s="219"/>
      <c r="L21" s="221"/>
      <c r="M21" s="221"/>
      <c r="N21" s="244"/>
    </row>
    <row r="22" spans="1:14" ht="12.6">
      <c r="A22" s="219"/>
      <c r="B22" s="219"/>
      <c r="C22" s="219"/>
      <c r="D22" s="226" t="s">
        <v>284</v>
      </c>
      <c r="E22" s="219"/>
      <c r="F22" s="219"/>
      <c r="G22" s="219"/>
      <c r="H22" s="219"/>
      <c r="I22" s="219"/>
      <c r="J22" s="219"/>
      <c r="K22" s="219"/>
      <c r="L22" s="221"/>
      <c r="M22" s="221"/>
      <c r="N22" s="244"/>
    </row>
    <row r="23" spans="1:14" ht="12.6">
      <c r="A23" s="219"/>
      <c r="B23" s="219"/>
      <c r="C23" s="219"/>
      <c r="D23" s="211" t="s">
        <v>123</v>
      </c>
      <c r="E23" s="415">
        <v>30</v>
      </c>
      <c r="F23" s="219"/>
      <c r="G23" s="219"/>
      <c r="H23" s="219"/>
      <c r="I23" s="219"/>
      <c r="J23" s="219"/>
      <c r="K23" s="219"/>
      <c r="L23" s="221"/>
      <c r="M23" s="221"/>
      <c r="N23" s="244"/>
    </row>
    <row r="24" spans="1:14" ht="12.6">
      <c r="A24" s="219"/>
      <c r="B24" s="219"/>
      <c r="C24" s="219"/>
      <c r="D24" s="211" t="s">
        <v>164</v>
      </c>
      <c r="E24" s="413">
        <v>0.02</v>
      </c>
      <c r="F24" s="219"/>
      <c r="G24" s="219"/>
      <c r="H24" s="219"/>
      <c r="I24" s="219"/>
      <c r="J24" s="219"/>
      <c r="K24" s="219"/>
      <c r="L24" s="221"/>
      <c r="M24" s="221"/>
      <c r="N24" s="244"/>
    </row>
    <row r="25" spans="1:14" ht="12.6">
      <c r="A25" s="219"/>
      <c r="B25" s="219"/>
      <c r="C25" s="219"/>
      <c r="D25" s="219"/>
      <c r="E25" s="219"/>
      <c r="F25" s="219"/>
      <c r="G25" s="219"/>
      <c r="H25" s="219"/>
      <c r="I25" s="219"/>
      <c r="J25" s="219"/>
      <c r="K25" s="219"/>
      <c r="L25" s="221"/>
      <c r="M25" s="221"/>
      <c r="N25" s="244"/>
    </row>
    <row r="26" spans="1:14" ht="12.6">
      <c r="A26" s="219"/>
      <c r="B26" s="219"/>
      <c r="C26" s="219"/>
      <c r="D26" s="219"/>
      <c r="E26" s="219"/>
      <c r="F26" s="219"/>
      <c r="G26" s="219"/>
      <c r="H26" s="219"/>
      <c r="I26" s="219"/>
      <c r="J26" s="219"/>
      <c r="K26" s="219"/>
      <c r="L26" s="221"/>
      <c r="M26" s="221"/>
      <c r="N26" s="244"/>
    </row>
    <row r="27" spans="1:14" ht="12.6">
      <c r="A27" s="219"/>
      <c r="B27" s="219"/>
      <c r="C27" s="219"/>
      <c r="D27" s="219"/>
      <c r="E27" s="219"/>
      <c r="F27" s="219"/>
      <c r="G27" s="219"/>
      <c r="H27" s="219"/>
      <c r="I27" s="219"/>
      <c r="J27" s="219"/>
      <c r="K27" s="219"/>
      <c r="L27" s="221"/>
      <c r="M27" s="221"/>
      <c r="N27" s="244"/>
    </row>
    <row r="28" spans="1:14" ht="12.6">
      <c r="A28" s="219"/>
      <c r="B28" s="219"/>
      <c r="C28" s="219"/>
      <c r="D28" s="219"/>
      <c r="E28" s="219"/>
      <c r="F28" s="219"/>
      <c r="G28" s="219"/>
      <c r="H28" s="219"/>
      <c r="I28" s="219"/>
      <c r="J28" s="219"/>
      <c r="K28" s="219"/>
      <c r="L28" s="221"/>
      <c r="M28" s="221"/>
      <c r="N28" s="244"/>
    </row>
    <row r="29" spans="1:14" ht="12.6">
      <c r="A29" s="219"/>
      <c r="B29" s="219"/>
      <c r="C29" s="219"/>
      <c r="D29" s="219"/>
      <c r="E29" s="219"/>
      <c r="F29" s="219"/>
      <c r="G29" s="219"/>
      <c r="H29" s="219"/>
      <c r="I29" s="219"/>
      <c r="J29" s="219"/>
      <c r="K29" s="219"/>
      <c r="L29" s="221"/>
      <c r="M29" s="221"/>
      <c r="N29" s="244"/>
    </row>
    <row r="30" spans="1:14" ht="12.6">
      <c r="A30" s="227" t="s">
        <v>125</v>
      </c>
      <c r="B30" s="219"/>
      <c r="C30" s="219"/>
      <c r="D30" s="218">
        <f t="shared" ref="D30:N30" si="1">D$3</f>
        <v>2000</v>
      </c>
      <c r="E30" s="218">
        <f t="shared" si="1"/>
        <v>2001</v>
      </c>
      <c r="F30" s="218">
        <f t="shared" si="1"/>
        <v>2002</v>
      </c>
      <c r="G30" s="218">
        <f t="shared" si="1"/>
        <v>2003</v>
      </c>
      <c r="H30" s="218">
        <f t="shared" si="1"/>
        <v>2004</v>
      </c>
      <c r="I30" s="218">
        <f t="shared" si="1"/>
        <v>2005</v>
      </c>
      <c r="J30" s="218">
        <f t="shared" si="1"/>
        <v>2006</v>
      </c>
      <c r="K30" s="218">
        <f t="shared" si="1"/>
        <v>2007</v>
      </c>
      <c r="L30" s="217">
        <f t="shared" si="1"/>
        <v>2008</v>
      </c>
      <c r="M30" s="217">
        <f t="shared" si="1"/>
        <v>2009</v>
      </c>
      <c r="N30" s="217">
        <f t="shared" si="1"/>
        <v>2010</v>
      </c>
    </row>
    <row r="31" spans="1:14" ht="12.6">
      <c r="A31" s="211" t="s">
        <v>126</v>
      </c>
      <c r="B31" s="219"/>
      <c r="C31" s="215"/>
      <c r="D31" s="152"/>
      <c r="E31" s="145"/>
      <c r="F31" s="145">
        <v>227</v>
      </c>
      <c r="G31" s="145">
        <f t="shared" ref="G31:N32" si="2">F31</f>
        <v>227</v>
      </c>
      <c r="H31" s="145">
        <f t="shared" si="2"/>
        <v>227</v>
      </c>
      <c r="I31" s="145">
        <f t="shared" si="2"/>
        <v>227</v>
      </c>
      <c r="J31" s="145">
        <f t="shared" si="2"/>
        <v>227</v>
      </c>
      <c r="K31" s="145">
        <f t="shared" si="2"/>
        <v>227</v>
      </c>
      <c r="L31" s="145">
        <f t="shared" si="2"/>
        <v>227</v>
      </c>
      <c r="M31" s="145">
        <f t="shared" si="2"/>
        <v>227</v>
      </c>
      <c r="N31" s="145">
        <f t="shared" si="2"/>
        <v>227</v>
      </c>
    </row>
    <row r="32" spans="1:14" ht="12.6">
      <c r="A32" s="211" t="s">
        <v>127</v>
      </c>
      <c r="B32" s="219"/>
      <c r="C32" s="215"/>
      <c r="D32" s="152"/>
      <c r="E32" s="145">
        <f>D32</f>
        <v>0</v>
      </c>
      <c r="F32" s="145">
        <f>E32</f>
        <v>0</v>
      </c>
      <c r="G32" s="145">
        <f t="shared" si="2"/>
        <v>0</v>
      </c>
      <c r="H32" s="145">
        <f t="shared" si="2"/>
        <v>0</v>
      </c>
      <c r="I32" s="145">
        <f t="shared" si="2"/>
        <v>0</v>
      </c>
      <c r="J32" s="145">
        <f t="shared" si="2"/>
        <v>0</v>
      </c>
      <c r="K32" s="145">
        <f t="shared" si="2"/>
        <v>0</v>
      </c>
      <c r="L32" s="145">
        <f t="shared" si="2"/>
        <v>0</v>
      </c>
      <c r="M32" s="145">
        <f t="shared" si="2"/>
        <v>0</v>
      </c>
      <c r="N32" s="145">
        <f t="shared" si="2"/>
        <v>0</v>
      </c>
    </row>
    <row r="33" spans="1:14" ht="12.9" thickBot="1">
      <c r="A33" s="227" t="s">
        <v>128</v>
      </c>
      <c r="B33" s="219"/>
      <c r="C33" s="219"/>
      <c r="D33" s="243">
        <f t="shared" ref="D33:N33" si="3">SUM(D31:D32)</f>
        <v>0</v>
      </c>
      <c r="E33" s="243">
        <f t="shared" si="3"/>
        <v>0</v>
      </c>
      <c r="F33" s="243">
        <f t="shared" si="3"/>
        <v>227</v>
      </c>
      <c r="G33" s="243">
        <f t="shared" si="3"/>
        <v>227</v>
      </c>
      <c r="H33" s="243">
        <f t="shared" si="3"/>
        <v>227</v>
      </c>
      <c r="I33" s="243">
        <f t="shared" si="3"/>
        <v>227</v>
      </c>
      <c r="J33" s="243">
        <f t="shared" si="3"/>
        <v>227</v>
      </c>
      <c r="K33" s="243">
        <f t="shared" si="3"/>
        <v>227</v>
      </c>
      <c r="L33" s="243">
        <f t="shared" si="3"/>
        <v>227</v>
      </c>
      <c r="M33" s="243">
        <f t="shared" si="3"/>
        <v>227</v>
      </c>
      <c r="N33" s="242">
        <f t="shared" si="3"/>
        <v>227</v>
      </c>
    </row>
    <row r="34" spans="1:14" ht="12.9" thickTop="1">
      <c r="A34" s="219"/>
      <c r="B34" s="219"/>
      <c r="C34" s="219"/>
      <c r="D34" s="219"/>
      <c r="E34" s="219"/>
      <c r="F34" s="219"/>
      <c r="G34" s="219"/>
      <c r="H34" s="219"/>
      <c r="I34" s="219"/>
      <c r="J34" s="219"/>
      <c r="K34" s="219"/>
      <c r="L34" s="221"/>
      <c r="M34" s="221"/>
      <c r="N34" s="238"/>
    </row>
    <row r="35" spans="1:14" ht="12.6">
      <c r="A35" s="225" t="s">
        <v>283</v>
      </c>
      <c r="B35" s="219"/>
      <c r="C35" s="219"/>
      <c r="D35" s="241"/>
      <c r="E35" s="241"/>
      <c r="F35" s="241"/>
      <c r="G35" s="241"/>
      <c r="H35" s="241"/>
      <c r="I35" s="241"/>
      <c r="J35" s="241"/>
      <c r="K35" s="241"/>
      <c r="L35" s="221"/>
      <c r="M35" s="221"/>
      <c r="N35" s="238"/>
    </row>
    <row r="36" spans="1:14" ht="12.6">
      <c r="A36" s="211" t="s">
        <v>126</v>
      </c>
      <c r="B36" s="212">
        <v>0</v>
      </c>
      <c r="C36" s="209" t="s">
        <v>282</v>
      </c>
      <c r="D36" s="240">
        <v>3</v>
      </c>
      <c r="E36" s="239">
        <f t="shared" ref="E36:N36" si="4">D36*(1+$B36)</f>
        <v>3</v>
      </c>
      <c r="F36" s="239">
        <f t="shared" si="4"/>
        <v>3</v>
      </c>
      <c r="G36" s="239">
        <f t="shared" si="4"/>
        <v>3</v>
      </c>
      <c r="H36" s="239">
        <f t="shared" si="4"/>
        <v>3</v>
      </c>
      <c r="I36" s="239">
        <f t="shared" si="4"/>
        <v>3</v>
      </c>
      <c r="J36" s="239">
        <f t="shared" si="4"/>
        <v>3</v>
      </c>
      <c r="K36" s="239">
        <f t="shared" si="4"/>
        <v>3</v>
      </c>
      <c r="L36" s="239">
        <f t="shared" si="4"/>
        <v>3</v>
      </c>
      <c r="M36" s="239">
        <f t="shared" si="4"/>
        <v>3</v>
      </c>
      <c r="N36" s="239">
        <f t="shared" si="4"/>
        <v>3</v>
      </c>
    </row>
    <row r="37" spans="1:14" ht="12.6">
      <c r="A37" s="211" t="s">
        <v>127</v>
      </c>
      <c r="B37" s="212">
        <v>0</v>
      </c>
      <c r="C37" s="209" t="s">
        <v>282</v>
      </c>
      <c r="D37" s="240">
        <v>2.5</v>
      </c>
      <c r="E37" s="239">
        <f t="shared" ref="E37:N37" si="5">D37*(1+$B37)</f>
        <v>2.5</v>
      </c>
      <c r="F37" s="239">
        <f t="shared" si="5"/>
        <v>2.5</v>
      </c>
      <c r="G37" s="239">
        <f t="shared" si="5"/>
        <v>2.5</v>
      </c>
      <c r="H37" s="239">
        <f t="shared" si="5"/>
        <v>2.5</v>
      </c>
      <c r="I37" s="239">
        <f t="shared" si="5"/>
        <v>2.5</v>
      </c>
      <c r="J37" s="239">
        <f t="shared" si="5"/>
        <v>2.5</v>
      </c>
      <c r="K37" s="239">
        <f t="shared" si="5"/>
        <v>2.5</v>
      </c>
      <c r="L37" s="239">
        <f t="shared" si="5"/>
        <v>2.5</v>
      </c>
      <c r="M37" s="239">
        <f t="shared" si="5"/>
        <v>2.5</v>
      </c>
      <c r="N37" s="239">
        <f t="shared" si="5"/>
        <v>2.5</v>
      </c>
    </row>
    <row r="38" spans="1:14" ht="12.6">
      <c r="A38" s="219"/>
      <c r="B38" s="219"/>
      <c r="C38" s="219"/>
      <c r="D38" s="222"/>
      <c r="E38" s="222"/>
      <c r="F38" s="222"/>
      <c r="G38" s="222"/>
      <c r="H38" s="222"/>
      <c r="I38" s="222"/>
      <c r="J38" s="222"/>
      <c r="K38" s="222"/>
      <c r="L38" s="221"/>
      <c r="M38" s="221"/>
      <c r="N38" s="238"/>
    </row>
    <row r="39" spans="1:14" ht="12.9" thickBot="1">
      <c r="A39" s="225" t="s">
        <v>129</v>
      </c>
      <c r="B39" s="219"/>
      <c r="C39" s="219"/>
      <c r="D39" s="219"/>
      <c r="E39" s="219"/>
      <c r="F39" s="219"/>
      <c r="G39" s="219"/>
      <c r="H39" s="219"/>
      <c r="I39" s="219"/>
      <c r="J39" s="219"/>
      <c r="K39" s="219"/>
      <c r="L39" s="221"/>
      <c r="M39" s="221"/>
      <c r="N39" s="238"/>
    </row>
    <row r="40" spans="1:14" ht="13.2" thickTop="1" thickBot="1">
      <c r="A40" s="211" t="s">
        <v>126</v>
      </c>
      <c r="B40" s="219"/>
      <c r="C40" s="219"/>
      <c r="D40" s="173">
        <f t="shared" ref="D40:N40" si="6">D31*D36</f>
        <v>0</v>
      </c>
      <c r="E40" s="173">
        <f t="shared" si="6"/>
        <v>0</v>
      </c>
      <c r="F40" s="173">
        <f t="shared" si="6"/>
        <v>681</v>
      </c>
      <c r="G40" s="173">
        <f t="shared" si="6"/>
        <v>681</v>
      </c>
      <c r="H40" s="173">
        <f t="shared" si="6"/>
        <v>681</v>
      </c>
      <c r="I40" s="173">
        <f t="shared" si="6"/>
        <v>681</v>
      </c>
      <c r="J40" s="173">
        <f t="shared" si="6"/>
        <v>681</v>
      </c>
      <c r="K40" s="173">
        <f t="shared" si="6"/>
        <v>681</v>
      </c>
      <c r="L40" s="173">
        <f t="shared" si="6"/>
        <v>681</v>
      </c>
      <c r="M40" s="173">
        <f t="shared" si="6"/>
        <v>681</v>
      </c>
      <c r="N40" s="237">
        <f t="shared" si="6"/>
        <v>681</v>
      </c>
    </row>
    <row r="41" spans="1:14" ht="13.2" thickTop="1" thickBot="1">
      <c r="A41" s="211" t="s">
        <v>127</v>
      </c>
      <c r="B41" s="219"/>
      <c r="C41" s="219"/>
      <c r="D41" s="139">
        <f t="shared" ref="D41:N41" si="7">D32*D37</f>
        <v>0</v>
      </c>
      <c r="E41" s="139">
        <f t="shared" si="7"/>
        <v>0</v>
      </c>
      <c r="F41" s="139">
        <f t="shared" si="7"/>
        <v>0</v>
      </c>
      <c r="G41" s="139">
        <f t="shared" si="7"/>
        <v>0</v>
      </c>
      <c r="H41" s="139">
        <f t="shared" si="7"/>
        <v>0</v>
      </c>
      <c r="I41" s="139">
        <f t="shared" si="7"/>
        <v>0</v>
      </c>
      <c r="J41" s="139">
        <f t="shared" si="7"/>
        <v>0</v>
      </c>
      <c r="K41" s="139">
        <f t="shared" si="7"/>
        <v>0</v>
      </c>
      <c r="L41" s="189">
        <f t="shared" si="7"/>
        <v>0</v>
      </c>
      <c r="M41" s="189">
        <f t="shared" si="7"/>
        <v>0</v>
      </c>
      <c r="N41" s="189">
        <f t="shared" si="7"/>
        <v>0</v>
      </c>
    </row>
    <row r="42" spans="1:14" ht="13.2" thickTop="1" thickBot="1">
      <c r="A42" s="227" t="s">
        <v>281</v>
      </c>
      <c r="B42" s="219"/>
      <c r="C42" s="219"/>
      <c r="D42" s="173">
        <f t="shared" ref="D42:N42" si="8">SUM(D40:D41)</f>
        <v>0</v>
      </c>
      <c r="E42" s="173">
        <f t="shared" si="8"/>
        <v>0</v>
      </c>
      <c r="F42" s="173">
        <f t="shared" si="8"/>
        <v>681</v>
      </c>
      <c r="G42" s="173">
        <f t="shared" si="8"/>
        <v>681</v>
      </c>
      <c r="H42" s="173">
        <f t="shared" si="8"/>
        <v>681</v>
      </c>
      <c r="I42" s="173">
        <f t="shared" si="8"/>
        <v>681</v>
      </c>
      <c r="J42" s="173">
        <f t="shared" si="8"/>
        <v>681</v>
      </c>
      <c r="K42" s="173">
        <f t="shared" si="8"/>
        <v>681</v>
      </c>
      <c r="L42" s="173">
        <f t="shared" si="8"/>
        <v>681</v>
      </c>
      <c r="M42" s="173">
        <f t="shared" si="8"/>
        <v>681</v>
      </c>
      <c r="N42" s="237">
        <f t="shared" si="8"/>
        <v>681</v>
      </c>
    </row>
    <row r="43" spans="1:14" ht="12.6" thickTop="1"/>
  </sheetData>
  <printOptions horizontalCentered="1" verticalCentered="1" gridLinesSet="0"/>
  <pageMargins left="0.19685039370078741" right="0.19685039370078741" top="0.19685039370078741" bottom="0.19685039370078741" header="0.19685039370078741" footer="0.19685039370078741"/>
  <pageSetup paperSize="9" scale="60"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Spinner 1">
              <controlPr defaultSize="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6866" r:id="rId5" name="Spinner 2">
              <controlPr defaultSize="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6867" r:id="rId6" name="Spinner 3">
              <controlPr defaultSize="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6868" r:id="rId7" name="Spinner 4">
              <controlPr defaultSize="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6869" r:id="rId8" name="Spinner 5">
              <controlPr defaultSize="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6870" r:id="rId9" name="Spinner 6">
              <controlPr defaultSize="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6871" r:id="rId10" name="Spinner 7">
              <controlPr defaultSize="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6872" r:id="rId11" name="Spinner 8">
              <controlPr defaultSize="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6873" r:id="rId12" name="Spinner 9">
              <controlPr defaultSize="0" autoPict="0">
                <anchor moveWithCells="1" sizeWithCells="1">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36874" r:id="rId13" name="Spinner 10">
              <controlPr defaultSize="0" autoPict="0">
                <anchor moveWithCells="1" sizeWithCells="1">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FC8EC-9469-497E-AF1B-36466A04C90E}">
  <sheetPr codeName="Sheet2">
    <tabColor rgb="FFCC3300"/>
  </sheetPr>
  <dimension ref="A1:L105"/>
  <sheetViews>
    <sheetView showGridLines="0" workbookViewId="0">
      <selection activeCell="B5" sqref="B5"/>
    </sheetView>
  </sheetViews>
  <sheetFormatPr defaultRowHeight="12.3"/>
  <cols>
    <col min="1" max="1" width="8.609375" style="314" customWidth="1"/>
    <col min="2" max="2" width="40.609375" style="312" customWidth="1"/>
    <col min="3" max="3" width="10.609375" style="312" customWidth="1"/>
    <col min="4" max="4" width="10.609375" style="314" customWidth="1"/>
    <col min="5" max="6" width="10.609375" style="312" customWidth="1"/>
    <col min="7" max="7" width="7.609375" style="312" customWidth="1"/>
    <col min="8" max="9" width="10.609375" style="312" customWidth="1"/>
    <col min="10" max="11" width="10.38671875" style="312" customWidth="1"/>
    <col min="12" max="16384" width="8.88671875" style="312"/>
  </cols>
  <sheetData>
    <row r="1" spans="1:12" ht="35.049999999999997" customHeight="1">
      <c r="A1" s="540" t="s">
        <v>306</v>
      </c>
      <c r="B1" s="540"/>
      <c r="C1" s="540"/>
      <c r="D1" s="540"/>
      <c r="E1" s="540"/>
      <c r="F1" s="540"/>
      <c r="G1" s="540"/>
      <c r="H1" s="540"/>
      <c r="I1" s="540"/>
      <c r="J1" s="540"/>
      <c r="K1" s="540"/>
      <c r="L1" s="311"/>
    </row>
    <row r="2" spans="1:12" ht="21" customHeight="1">
      <c r="A2" s="541" t="s">
        <v>297</v>
      </c>
      <c r="B2" s="541" t="s">
        <v>298</v>
      </c>
      <c r="C2" s="541" t="s">
        <v>299</v>
      </c>
      <c r="D2" s="541" t="s">
        <v>300</v>
      </c>
      <c r="E2" s="538" t="s">
        <v>226</v>
      </c>
      <c r="F2" s="539"/>
      <c r="G2" s="541" t="s">
        <v>303</v>
      </c>
      <c r="H2" s="538" t="s">
        <v>224</v>
      </c>
      <c r="I2" s="539"/>
      <c r="J2" s="538" t="s">
        <v>223</v>
      </c>
      <c r="K2" s="539"/>
    </row>
    <row r="3" spans="1:12" ht="19" customHeight="1">
      <c r="A3" s="541"/>
      <c r="B3" s="542"/>
      <c r="C3" s="542"/>
      <c r="D3" s="542"/>
      <c r="E3" s="313" t="s">
        <v>301</v>
      </c>
      <c r="F3" s="313" t="s">
        <v>302</v>
      </c>
      <c r="G3" s="542"/>
      <c r="H3" s="313" t="s">
        <v>301</v>
      </c>
      <c r="I3" s="313" t="s">
        <v>302</v>
      </c>
      <c r="J3" s="313" t="s">
        <v>304</v>
      </c>
      <c r="K3" s="313" t="s">
        <v>305</v>
      </c>
    </row>
    <row r="4" spans="1:12" hidden="1">
      <c r="A4" s="321"/>
      <c r="B4" s="322"/>
      <c r="C4" s="322"/>
      <c r="D4" s="321"/>
      <c r="E4" s="322"/>
      <c r="F4" s="322"/>
      <c r="G4" s="322"/>
      <c r="H4" s="322"/>
      <c r="I4" s="322"/>
      <c r="J4" s="322"/>
      <c r="K4" s="322"/>
    </row>
    <row r="5" spans="1:12" ht="19.3" customHeight="1">
      <c r="A5" s="326">
        <v>1</v>
      </c>
      <c r="B5" s="322" t="s">
        <v>180</v>
      </c>
      <c r="C5" s="327">
        <f>Assumptions!$C$6</f>
        <v>0.03</v>
      </c>
      <c r="D5" s="323" t="s">
        <v>213</v>
      </c>
      <c r="E5" s="423">
        <v>0.02</v>
      </c>
      <c r="F5" s="423">
        <v>0.05</v>
      </c>
      <c r="G5" s="424" t="s">
        <v>212</v>
      </c>
      <c r="H5" s="418"/>
      <c r="I5" s="418"/>
      <c r="J5" s="419"/>
      <c r="K5" s="419"/>
    </row>
    <row r="6" spans="1:12" ht="19.3" customHeight="1">
      <c r="A6" s="326">
        <v>2</v>
      </c>
      <c r="B6" s="322" t="s">
        <v>121</v>
      </c>
      <c r="C6" s="327">
        <f>Assumptions!$C$7</f>
        <v>3.5000000000000003E-2</v>
      </c>
      <c r="D6" s="323" t="s">
        <v>211</v>
      </c>
      <c r="E6" s="425">
        <v>0.02</v>
      </c>
      <c r="F6" s="425">
        <v>0.06</v>
      </c>
      <c r="G6" s="426">
        <v>4</v>
      </c>
      <c r="H6" s="418"/>
      <c r="I6" s="418"/>
      <c r="J6" s="419"/>
      <c r="K6" s="419"/>
    </row>
    <row r="7" spans="1:12" ht="19.3" customHeight="1">
      <c r="A7" s="326">
        <v>3</v>
      </c>
      <c r="B7" s="322" t="s">
        <v>207</v>
      </c>
      <c r="C7" s="328">
        <f>Assumptions!$C$8</f>
        <v>0.45</v>
      </c>
      <c r="D7" s="323" t="s">
        <v>205</v>
      </c>
      <c r="E7" s="427">
        <v>0.4</v>
      </c>
      <c r="F7" s="427">
        <v>0.5</v>
      </c>
      <c r="G7" s="428"/>
      <c r="H7" s="420"/>
      <c r="I7" s="420"/>
      <c r="J7" s="419"/>
      <c r="K7" s="419"/>
    </row>
    <row r="8" spans="1:12" ht="19.3" customHeight="1">
      <c r="A8" s="326">
        <v>4</v>
      </c>
      <c r="B8" s="322" t="s">
        <v>206</v>
      </c>
      <c r="C8" s="328">
        <f>Assumptions!$C$9</f>
        <v>0.35</v>
      </c>
      <c r="D8" s="323" t="s">
        <v>205</v>
      </c>
      <c r="E8" s="427">
        <v>0.25</v>
      </c>
      <c r="F8" s="427">
        <v>0.45</v>
      </c>
      <c r="G8" s="428"/>
      <c r="H8" s="420"/>
      <c r="I8" s="420"/>
      <c r="J8" s="419"/>
      <c r="K8" s="419"/>
    </row>
    <row r="9" spans="1:12" ht="19.3" customHeight="1">
      <c r="A9" s="326">
        <v>5</v>
      </c>
      <c r="B9" s="322" t="s">
        <v>314</v>
      </c>
      <c r="C9" s="328">
        <f>Assumptions!$E$12</f>
        <v>0.65</v>
      </c>
      <c r="D9" s="323" t="s">
        <v>200</v>
      </c>
      <c r="E9" s="429">
        <v>0.45</v>
      </c>
      <c r="F9" s="429">
        <v>0.8</v>
      </c>
      <c r="G9" s="430">
        <v>0.2</v>
      </c>
      <c r="H9" s="420"/>
      <c r="I9" s="420"/>
      <c r="J9" s="421" t="s">
        <v>203</v>
      </c>
      <c r="K9" s="419">
        <v>-0.75</v>
      </c>
    </row>
    <row r="10" spans="1:12" ht="19.3" customHeight="1">
      <c r="A10" s="326">
        <v>6</v>
      </c>
      <c r="B10" s="322" t="s">
        <v>315</v>
      </c>
      <c r="C10" s="330">
        <f>Assumptions!$E$13</f>
        <v>6</v>
      </c>
      <c r="D10" s="323" t="s">
        <v>200</v>
      </c>
      <c r="E10" s="431">
        <v>4</v>
      </c>
      <c r="F10" s="431">
        <v>7</v>
      </c>
      <c r="G10" s="432">
        <v>0.47</v>
      </c>
      <c r="H10" s="419"/>
      <c r="I10" s="419"/>
      <c r="J10" s="419"/>
      <c r="K10" s="419"/>
    </row>
    <row r="11" spans="1:12" ht="19.3" customHeight="1">
      <c r="A11" s="326">
        <v>7</v>
      </c>
      <c r="B11" s="322" t="s">
        <v>316</v>
      </c>
      <c r="C11" s="328">
        <f>Assumptions!$E$24</f>
        <v>0.02</v>
      </c>
      <c r="D11" s="323" t="s">
        <v>200</v>
      </c>
      <c r="E11" s="427">
        <v>0</v>
      </c>
      <c r="F11" s="427">
        <v>0.03</v>
      </c>
      <c r="G11" s="428">
        <v>0.2</v>
      </c>
      <c r="H11" s="420"/>
      <c r="I11" s="420"/>
      <c r="J11" s="419"/>
      <c r="K11" s="419"/>
    </row>
    <row r="12" spans="1:12" ht="19.3" customHeight="1">
      <c r="A12" s="326">
        <v>8</v>
      </c>
      <c r="B12" s="322" t="s">
        <v>389</v>
      </c>
      <c r="C12" s="422">
        <f>Assumptions!$C$14</f>
        <v>3</v>
      </c>
      <c r="D12" s="323" t="s">
        <v>200</v>
      </c>
      <c r="E12" s="433">
        <v>2</v>
      </c>
      <c r="F12" s="433">
        <v>4</v>
      </c>
      <c r="G12" s="432">
        <v>0.47</v>
      </c>
      <c r="H12" s="322"/>
      <c r="I12" s="322"/>
      <c r="J12" s="324"/>
      <c r="K12" s="325"/>
    </row>
    <row r="13" spans="1:12" ht="19.3" customHeight="1">
      <c r="A13" s="321"/>
      <c r="B13" s="322"/>
      <c r="C13" s="322"/>
      <c r="D13" s="323"/>
      <c r="E13" s="322"/>
      <c r="F13" s="322"/>
      <c r="G13" s="322"/>
      <c r="H13" s="322"/>
      <c r="I13" s="322"/>
      <c r="J13" s="324"/>
      <c r="K13" s="325"/>
    </row>
    <row r="14" spans="1:12">
      <c r="A14" s="315"/>
      <c r="B14" s="316"/>
      <c r="C14" s="316"/>
      <c r="D14" s="317"/>
      <c r="E14" s="316"/>
      <c r="F14" s="316"/>
      <c r="G14" s="316"/>
      <c r="H14" s="316"/>
      <c r="I14" s="316"/>
      <c r="J14" s="318"/>
      <c r="K14" s="319"/>
    </row>
    <row r="15" spans="1:12">
      <c r="A15" s="315"/>
      <c r="B15" s="316"/>
      <c r="C15" s="316"/>
      <c r="D15" s="317"/>
      <c r="E15" s="316"/>
      <c r="F15" s="316"/>
      <c r="G15" s="316"/>
      <c r="H15" s="316"/>
      <c r="I15" s="316"/>
      <c r="J15" s="318"/>
      <c r="K15" s="319"/>
    </row>
    <row r="16" spans="1:12">
      <c r="A16" s="315"/>
      <c r="B16" s="316"/>
      <c r="C16" s="316"/>
      <c r="D16" s="317"/>
      <c r="E16" s="316"/>
      <c r="F16" s="316"/>
      <c r="G16" s="316"/>
      <c r="H16" s="316"/>
      <c r="I16" s="316"/>
      <c r="J16" s="318"/>
      <c r="K16" s="319"/>
    </row>
    <row r="17" spans="1:11">
      <c r="A17" s="315"/>
      <c r="B17" s="316"/>
      <c r="C17" s="316"/>
      <c r="D17" s="317"/>
      <c r="E17" s="316"/>
      <c r="F17" s="316"/>
      <c r="G17" s="316"/>
      <c r="H17" s="316"/>
      <c r="I17" s="316"/>
      <c r="J17" s="318"/>
      <c r="K17" s="319"/>
    </row>
    <row r="18" spans="1:11">
      <c r="A18" s="315"/>
      <c r="B18" s="316"/>
      <c r="C18" s="316"/>
      <c r="D18" s="317"/>
      <c r="E18" s="316"/>
      <c r="F18" s="316"/>
      <c r="G18" s="316"/>
      <c r="H18" s="316"/>
      <c r="I18" s="316"/>
      <c r="J18" s="318"/>
      <c r="K18" s="319"/>
    </row>
    <row r="19" spans="1:11">
      <c r="A19" s="315"/>
      <c r="B19" s="316"/>
      <c r="C19" s="316"/>
      <c r="D19" s="317"/>
      <c r="E19" s="316"/>
      <c r="F19" s="316"/>
      <c r="G19" s="316"/>
      <c r="H19" s="316"/>
      <c r="I19" s="316"/>
      <c r="J19" s="318"/>
      <c r="K19" s="319"/>
    </row>
    <row r="20" spans="1:11">
      <c r="A20" s="315"/>
      <c r="B20" s="316"/>
      <c r="C20" s="316"/>
      <c r="D20" s="317"/>
      <c r="E20" s="316"/>
      <c r="F20" s="316"/>
      <c r="G20" s="316"/>
      <c r="H20" s="316"/>
      <c r="I20" s="316"/>
      <c r="J20" s="318"/>
      <c r="K20" s="319"/>
    </row>
    <row r="21" spans="1:11">
      <c r="A21" s="315"/>
      <c r="B21" s="316"/>
      <c r="C21" s="316"/>
      <c r="D21" s="317"/>
      <c r="E21" s="316"/>
      <c r="F21" s="316"/>
      <c r="G21" s="316"/>
      <c r="H21" s="316"/>
      <c r="I21" s="316"/>
      <c r="J21" s="318"/>
      <c r="K21" s="319"/>
    </row>
    <row r="22" spans="1:11">
      <c r="A22" s="315"/>
      <c r="B22" s="316"/>
      <c r="C22" s="316"/>
      <c r="D22" s="317"/>
      <c r="E22" s="316"/>
      <c r="F22" s="316"/>
      <c r="G22" s="316"/>
      <c r="H22" s="316"/>
      <c r="I22" s="316"/>
      <c r="J22" s="318"/>
      <c r="K22" s="319"/>
    </row>
    <row r="23" spans="1:11">
      <c r="A23" s="315"/>
      <c r="B23" s="316"/>
      <c r="C23" s="316"/>
      <c r="D23" s="317"/>
      <c r="E23" s="316"/>
      <c r="F23" s="316"/>
      <c r="G23" s="316"/>
      <c r="H23" s="316"/>
      <c r="I23" s="316"/>
      <c r="J23" s="318"/>
      <c r="K23" s="319"/>
    </row>
    <row r="24" spans="1:11">
      <c r="A24" s="315"/>
      <c r="B24" s="316"/>
      <c r="C24" s="316"/>
      <c r="D24" s="317"/>
      <c r="E24" s="316"/>
      <c r="F24" s="316"/>
      <c r="G24" s="316"/>
      <c r="H24" s="316"/>
      <c r="I24" s="316"/>
      <c r="J24" s="318"/>
      <c r="K24" s="319"/>
    </row>
    <row r="25" spans="1:11">
      <c r="A25" s="315"/>
      <c r="B25" s="316"/>
      <c r="C25" s="316"/>
      <c r="D25" s="317"/>
      <c r="E25" s="316"/>
      <c r="F25" s="316"/>
      <c r="G25" s="316"/>
      <c r="H25" s="316"/>
      <c r="I25" s="316"/>
      <c r="J25" s="318"/>
      <c r="K25" s="319"/>
    </row>
    <row r="26" spans="1:11">
      <c r="A26" s="315"/>
      <c r="B26" s="316"/>
      <c r="C26" s="316"/>
      <c r="D26" s="317"/>
      <c r="E26" s="316"/>
      <c r="F26" s="316"/>
      <c r="G26" s="316"/>
      <c r="H26" s="316"/>
      <c r="I26" s="316"/>
      <c r="J26" s="318"/>
      <c r="K26" s="319"/>
    </row>
    <row r="27" spans="1:11">
      <c r="A27" s="315"/>
      <c r="B27" s="316"/>
      <c r="C27" s="316"/>
      <c r="D27" s="317"/>
      <c r="E27" s="316"/>
      <c r="F27" s="316"/>
      <c r="G27" s="316"/>
      <c r="H27" s="316"/>
      <c r="I27" s="316"/>
      <c r="J27" s="318"/>
      <c r="K27" s="319"/>
    </row>
    <row r="28" spans="1:11">
      <c r="A28" s="315"/>
      <c r="B28" s="316"/>
      <c r="C28" s="316"/>
      <c r="D28" s="317"/>
      <c r="E28" s="316"/>
      <c r="F28" s="316"/>
      <c r="G28" s="316"/>
      <c r="H28" s="316"/>
      <c r="I28" s="316"/>
      <c r="J28" s="318"/>
      <c r="K28" s="319"/>
    </row>
    <row r="29" spans="1:11">
      <c r="A29" s="315"/>
      <c r="B29" s="316"/>
      <c r="C29" s="316"/>
      <c r="D29" s="317"/>
      <c r="E29" s="316"/>
      <c r="F29" s="316"/>
      <c r="G29" s="316"/>
      <c r="H29" s="316"/>
      <c r="I29" s="316"/>
      <c r="J29" s="318"/>
      <c r="K29" s="319"/>
    </row>
    <row r="30" spans="1:11">
      <c r="A30" s="315"/>
      <c r="B30" s="316"/>
      <c r="C30" s="316"/>
      <c r="D30" s="317"/>
      <c r="E30" s="316"/>
      <c r="F30" s="316"/>
      <c r="G30" s="316"/>
      <c r="H30" s="316"/>
      <c r="I30" s="316"/>
      <c r="J30" s="318"/>
      <c r="K30" s="319"/>
    </row>
    <row r="31" spans="1:11">
      <c r="A31" s="315"/>
      <c r="B31" s="316"/>
      <c r="C31" s="316"/>
      <c r="D31" s="317"/>
      <c r="E31" s="316"/>
      <c r="F31" s="316"/>
      <c r="G31" s="316"/>
      <c r="H31" s="316"/>
      <c r="I31" s="316"/>
      <c r="J31" s="318"/>
      <c r="K31" s="319"/>
    </row>
    <row r="32" spans="1:11">
      <c r="A32" s="315"/>
      <c r="B32" s="316"/>
      <c r="C32" s="316"/>
      <c r="D32" s="317"/>
      <c r="E32" s="316"/>
      <c r="F32" s="316"/>
      <c r="G32" s="316"/>
      <c r="H32" s="316"/>
      <c r="I32" s="316"/>
      <c r="J32" s="318"/>
      <c r="K32" s="319"/>
    </row>
    <row r="33" spans="1:11">
      <c r="A33" s="315"/>
      <c r="B33" s="316"/>
      <c r="C33" s="316"/>
      <c r="D33" s="317"/>
      <c r="E33" s="316"/>
      <c r="F33" s="316"/>
      <c r="G33" s="316"/>
      <c r="H33" s="316"/>
      <c r="I33" s="316"/>
      <c r="J33" s="318"/>
      <c r="K33" s="319"/>
    </row>
    <row r="34" spans="1:11">
      <c r="A34" s="315"/>
      <c r="B34" s="316"/>
      <c r="C34" s="316"/>
      <c r="D34" s="317"/>
      <c r="E34" s="316"/>
      <c r="F34" s="316"/>
      <c r="G34" s="316"/>
      <c r="H34" s="316"/>
      <c r="I34" s="316"/>
      <c r="J34" s="318"/>
      <c r="K34" s="319"/>
    </row>
    <row r="35" spans="1:11">
      <c r="A35" s="315"/>
      <c r="B35" s="316"/>
      <c r="C35" s="316"/>
      <c r="D35" s="317"/>
      <c r="E35" s="316"/>
      <c r="F35" s="316"/>
      <c r="G35" s="316"/>
      <c r="H35" s="316"/>
      <c r="I35" s="316"/>
      <c r="J35" s="318"/>
      <c r="K35" s="319"/>
    </row>
    <row r="36" spans="1:11">
      <c r="A36" s="315"/>
      <c r="B36" s="316"/>
      <c r="C36" s="316"/>
      <c r="D36" s="317"/>
      <c r="E36" s="316"/>
      <c r="F36" s="316"/>
      <c r="G36" s="316"/>
      <c r="H36" s="316"/>
      <c r="I36" s="316"/>
      <c r="J36" s="318"/>
      <c r="K36" s="319"/>
    </row>
    <row r="37" spans="1:11">
      <c r="A37" s="315"/>
      <c r="B37" s="316"/>
      <c r="C37" s="316"/>
      <c r="D37" s="317"/>
      <c r="E37" s="316"/>
      <c r="F37" s="316"/>
      <c r="G37" s="316"/>
      <c r="H37" s="316"/>
      <c r="I37" s="316"/>
      <c r="J37" s="318"/>
      <c r="K37" s="319"/>
    </row>
    <row r="38" spans="1:11">
      <c r="A38" s="315"/>
      <c r="B38" s="316"/>
      <c r="C38" s="316"/>
      <c r="D38" s="317"/>
      <c r="E38" s="316"/>
      <c r="F38" s="316"/>
      <c r="G38" s="316"/>
      <c r="H38" s="316"/>
      <c r="I38" s="316"/>
      <c r="J38" s="318"/>
      <c r="K38" s="319"/>
    </row>
    <row r="39" spans="1:11">
      <c r="A39" s="315"/>
      <c r="B39" s="316"/>
      <c r="C39" s="316"/>
      <c r="D39" s="317"/>
      <c r="E39" s="316"/>
      <c r="F39" s="316"/>
      <c r="G39" s="316"/>
      <c r="H39" s="316"/>
      <c r="I39" s="316"/>
      <c r="J39" s="318"/>
      <c r="K39" s="319"/>
    </row>
    <row r="40" spans="1:11">
      <c r="A40" s="315"/>
      <c r="B40" s="316"/>
      <c r="C40" s="316"/>
      <c r="D40" s="317"/>
      <c r="E40" s="316"/>
      <c r="F40" s="316"/>
      <c r="G40" s="316"/>
      <c r="H40" s="316"/>
      <c r="I40" s="316"/>
      <c r="J40" s="318"/>
      <c r="K40" s="319"/>
    </row>
    <row r="41" spans="1:11">
      <c r="A41" s="315"/>
      <c r="B41" s="316"/>
      <c r="C41" s="316"/>
      <c r="D41" s="317"/>
      <c r="E41" s="316"/>
      <c r="F41" s="316"/>
      <c r="G41" s="316"/>
      <c r="H41" s="316"/>
      <c r="I41" s="316"/>
      <c r="J41" s="318"/>
      <c r="K41" s="319"/>
    </row>
    <row r="42" spans="1:11">
      <c r="A42" s="315"/>
      <c r="B42" s="316"/>
      <c r="C42" s="316"/>
      <c r="D42" s="317"/>
      <c r="E42" s="316"/>
      <c r="F42" s="316"/>
      <c r="G42" s="316"/>
      <c r="H42" s="316"/>
      <c r="I42" s="316"/>
      <c r="J42" s="318"/>
      <c r="K42" s="319"/>
    </row>
    <row r="43" spans="1:11">
      <c r="A43" s="315"/>
      <c r="B43" s="316"/>
      <c r="C43" s="316"/>
      <c r="D43" s="317"/>
      <c r="E43" s="316"/>
      <c r="F43" s="316"/>
      <c r="G43" s="316"/>
      <c r="H43" s="316"/>
      <c r="I43" s="316"/>
      <c r="J43" s="318"/>
      <c r="K43" s="319"/>
    </row>
    <row r="44" spans="1:11">
      <c r="A44" s="315"/>
      <c r="B44" s="316"/>
      <c r="C44" s="316"/>
      <c r="D44" s="317"/>
      <c r="E44" s="316"/>
      <c r="F44" s="316"/>
      <c r="G44" s="316"/>
      <c r="H44" s="316"/>
      <c r="I44" s="316"/>
      <c r="J44" s="318"/>
      <c r="K44" s="319"/>
    </row>
    <row r="45" spans="1:11">
      <c r="A45" s="315"/>
      <c r="B45" s="316"/>
      <c r="C45" s="316"/>
      <c r="D45" s="317"/>
      <c r="E45" s="316"/>
      <c r="F45" s="316"/>
      <c r="G45" s="316"/>
      <c r="H45" s="316"/>
      <c r="I45" s="316"/>
      <c r="J45" s="318"/>
      <c r="K45" s="319"/>
    </row>
    <row r="46" spans="1:11">
      <c r="A46" s="315"/>
      <c r="B46" s="316"/>
      <c r="C46" s="316"/>
      <c r="D46" s="317"/>
      <c r="E46" s="316"/>
      <c r="F46" s="316"/>
      <c r="G46" s="316"/>
      <c r="H46" s="316"/>
      <c r="I46" s="316"/>
      <c r="J46" s="318"/>
      <c r="K46" s="319"/>
    </row>
    <row r="47" spans="1:11">
      <c r="A47" s="315"/>
      <c r="B47" s="316"/>
      <c r="C47" s="316"/>
      <c r="D47" s="317"/>
      <c r="E47" s="316"/>
      <c r="F47" s="316"/>
      <c r="G47" s="316"/>
      <c r="H47" s="316"/>
      <c r="I47" s="316"/>
      <c r="J47" s="318"/>
      <c r="K47" s="319"/>
    </row>
    <row r="48" spans="1:11">
      <c r="A48" s="315"/>
      <c r="B48" s="316"/>
      <c r="C48" s="316"/>
      <c r="D48" s="317"/>
      <c r="E48" s="316"/>
      <c r="F48" s="316"/>
      <c r="G48" s="316"/>
      <c r="H48" s="316"/>
      <c r="I48" s="316"/>
      <c r="J48" s="318"/>
      <c r="K48" s="319"/>
    </row>
    <row r="49" spans="1:11">
      <c r="A49" s="315"/>
      <c r="B49" s="316"/>
      <c r="C49" s="316"/>
      <c r="D49" s="317"/>
      <c r="E49" s="316"/>
      <c r="F49" s="316"/>
      <c r="G49" s="316"/>
      <c r="H49" s="316"/>
      <c r="I49" s="316"/>
      <c r="J49" s="318"/>
      <c r="K49" s="319"/>
    </row>
    <row r="50" spans="1:11">
      <c r="A50" s="315"/>
      <c r="B50" s="316"/>
      <c r="C50" s="316"/>
      <c r="D50" s="317"/>
      <c r="E50" s="316"/>
      <c r="F50" s="316"/>
      <c r="G50" s="316"/>
      <c r="H50" s="316"/>
      <c r="I50" s="316"/>
      <c r="J50" s="318"/>
      <c r="K50" s="319"/>
    </row>
    <row r="51" spans="1:11">
      <c r="A51" s="315"/>
      <c r="B51" s="316"/>
      <c r="C51" s="316"/>
      <c r="D51" s="317"/>
      <c r="E51" s="316"/>
      <c r="F51" s="316"/>
      <c r="G51" s="316"/>
      <c r="H51" s="316"/>
      <c r="I51" s="316"/>
      <c r="J51" s="318"/>
      <c r="K51" s="319"/>
    </row>
    <row r="52" spans="1:11">
      <c r="A52" s="315"/>
      <c r="B52" s="316"/>
      <c r="C52" s="316"/>
      <c r="D52" s="317"/>
      <c r="E52" s="316"/>
      <c r="F52" s="316"/>
      <c r="G52" s="316"/>
      <c r="H52" s="316"/>
      <c r="I52" s="316"/>
      <c r="J52" s="318"/>
      <c r="K52" s="319"/>
    </row>
    <row r="53" spans="1:11">
      <c r="A53" s="315"/>
      <c r="B53" s="316"/>
      <c r="C53" s="316"/>
      <c r="D53" s="317"/>
      <c r="E53" s="316"/>
      <c r="F53" s="316"/>
      <c r="G53" s="316"/>
      <c r="H53" s="316"/>
      <c r="I53" s="316"/>
      <c r="J53" s="318"/>
      <c r="K53" s="319"/>
    </row>
    <row r="54" spans="1:11">
      <c r="A54" s="315"/>
      <c r="B54" s="316"/>
      <c r="C54" s="316"/>
      <c r="D54" s="317"/>
      <c r="E54" s="316"/>
      <c r="F54" s="316"/>
      <c r="G54" s="316"/>
      <c r="H54" s="316"/>
      <c r="I54" s="316"/>
      <c r="J54" s="318"/>
      <c r="K54" s="319"/>
    </row>
    <row r="55" spans="1:11">
      <c r="A55" s="315"/>
      <c r="B55" s="316"/>
      <c r="C55" s="316"/>
      <c r="D55" s="317"/>
      <c r="E55" s="316"/>
      <c r="F55" s="316"/>
      <c r="G55" s="316"/>
      <c r="H55" s="316"/>
      <c r="I55" s="316"/>
      <c r="J55" s="318"/>
      <c r="K55" s="319"/>
    </row>
    <row r="56" spans="1:11">
      <c r="A56" s="315"/>
      <c r="B56" s="316"/>
      <c r="C56" s="316"/>
      <c r="D56" s="317"/>
      <c r="E56" s="316"/>
      <c r="F56" s="316"/>
      <c r="G56" s="316"/>
      <c r="H56" s="316"/>
      <c r="I56" s="316"/>
      <c r="J56" s="318"/>
      <c r="K56" s="319"/>
    </row>
    <row r="57" spans="1:11">
      <c r="A57" s="315"/>
      <c r="B57" s="316"/>
      <c r="C57" s="316"/>
      <c r="D57" s="317"/>
      <c r="E57" s="316"/>
      <c r="F57" s="316"/>
      <c r="G57" s="316"/>
      <c r="H57" s="316"/>
      <c r="I57" s="316"/>
      <c r="J57" s="318"/>
      <c r="K57" s="319"/>
    </row>
    <row r="58" spans="1:11">
      <c r="A58" s="315"/>
      <c r="B58" s="316"/>
      <c r="C58" s="316"/>
      <c r="D58" s="317"/>
      <c r="E58" s="316"/>
      <c r="F58" s="316"/>
      <c r="G58" s="316"/>
      <c r="H58" s="316"/>
      <c r="I58" s="316"/>
      <c r="J58" s="318"/>
      <c r="K58" s="319"/>
    </row>
    <row r="59" spans="1:11">
      <c r="A59" s="315"/>
      <c r="B59" s="316"/>
      <c r="C59" s="316"/>
      <c r="D59" s="317"/>
      <c r="E59" s="316"/>
      <c r="F59" s="316"/>
      <c r="G59" s="316"/>
      <c r="H59" s="316"/>
      <c r="I59" s="316"/>
      <c r="J59" s="318"/>
      <c r="K59" s="319"/>
    </row>
    <row r="60" spans="1:11">
      <c r="A60" s="315"/>
      <c r="B60" s="316"/>
      <c r="C60" s="316"/>
      <c r="D60" s="317"/>
      <c r="E60" s="316"/>
      <c r="F60" s="316"/>
      <c r="G60" s="316"/>
      <c r="H60" s="316"/>
      <c r="I60" s="316"/>
      <c r="J60" s="318"/>
      <c r="K60" s="319"/>
    </row>
    <row r="61" spans="1:11">
      <c r="A61" s="315"/>
      <c r="B61" s="316"/>
      <c r="C61" s="316"/>
      <c r="D61" s="317"/>
      <c r="E61" s="316"/>
      <c r="F61" s="316"/>
      <c r="G61" s="316"/>
      <c r="H61" s="316"/>
      <c r="I61" s="316"/>
      <c r="J61" s="318"/>
      <c r="K61" s="319"/>
    </row>
    <row r="62" spans="1:11">
      <c r="A62" s="315"/>
      <c r="B62" s="316"/>
      <c r="C62" s="316"/>
      <c r="D62" s="317"/>
      <c r="E62" s="316"/>
      <c r="F62" s="316"/>
      <c r="G62" s="316"/>
      <c r="H62" s="316"/>
      <c r="I62" s="316"/>
      <c r="J62" s="318"/>
      <c r="K62" s="319"/>
    </row>
    <row r="63" spans="1:11">
      <c r="A63" s="315"/>
      <c r="B63" s="316"/>
      <c r="C63" s="316"/>
      <c r="D63" s="317"/>
      <c r="E63" s="316"/>
      <c r="F63" s="316"/>
      <c r="G63" s="316"/>
      <c r="H63" s="316"/>
      <c r="I63" s="316"/>
      <c r="J63" s="318"/>
      <c r="K63" s="319"/>
    </row>
    <row r="64" spans="1:11">
      <c r="A64" s="315"/>
      <c r="B64" s="316"/>
      <c r="C64" s="316"/>
      <c r="D64" s="317"/>
      <c r="E64" s="316"/>
      <c r="F64" s="316"/>
      <c r="G64" s="316"/>
      <c r="H64" s="316"/>
      <c r="I64" s="316"/>
      <c r="J64" s="318"/>
      <c r="K64" s="319"/>
    </row>
    <row r="65" spans="1:11">
      <c r="A65" s="315"/>
      <c r="B65" s="316"/>
      <c r="C65" s="316"/>
      <c r="D65" s="317"/>
      <c r="E65" s="316"/>
      <c r="F65" s="316"/>
      <c r="G65" s="316"/>
      <c r="H65" s="316"/>
      <c r="I65" s="316"/>
      <c r="J65" s="318"/>
      <c r="K65" s="319"/>
    </row>
    <row r="66" spans="1:11">
      <c r="A66" s="315"/>
      <c r="B66" s="316"/>
      <c r="C66" s="316"/>
      <c r="D66" s="317"/>
      <c r="E66" s="316"/>
      <c r="F66" s="316"/>
      <c r="G66" s="316"/>
      <c r="H66" s="316"/>
      <c r="I66" s="316"/>
      <c r="J66" s="318"/>
      <c r="K66" s="319"/>
    </row>
    <row r="67" spans="1:11">
      <c r="A67" s="315"/>
      <c r="B67" s="316"/>
      <c r="C67" s="316"/>
      <c r="D67" s="317"/>
      <c r="E67" s="316"/>
      <c r="F67" s="316"/>
      <c r="G67" s="316"/>
      <c r="H67" s="316"/>
      <c r="I67" s="316"/>
      <c r="J67" s="318"/>
      <c r="K67" s="319"/>
    </row>
    <row r="68" spans="1:11">
      <c r="A68" s="315"/>
      <c r="B68" s="316"/>
      <c r="C68" s="316"/>
      <c r="D68" s="317"/>
      <c r="E68" s="316"/>
      <c r="F68" s="316"/>
      <c r="G68" s="316"/>
      <c r="H68" s="316"/>
      <c r="I68" s="316"/>
      <c r="J68" s="318"/>
      <c r="K68" s="319"/>
    </row>
    <row r="69" spans="1:11">
      <c r="A69" s="315"/>
      <c r="B69" s="316"/>
      <c r="C69" s="316"/>
      <c r="D69" s="317"/>
      <c r="E69" s="316"/>
      <c r="F69" s="316"/>
      <c r="G69" s="316"/>
      <c r="H69" s="316"/>
      <c r="I69" s="316"/>
      <c r="J69" s="318"/>
      <c r="K69" s="319"/>
    </row>
    <row r="70" spans="1:11">
      <c r="A70" s="315"/>
      <c r="B70" s="316"/>
      <c r="C70" s="316"/>
      <c r="D70" s="317"/>
      <c r="E70" s="316"/>
      <c r="F70" s="316"/>
      <c r="G70" s="316"/>
      <c r="H70" s="316"/>
      <c r="I70" s="316"/>
      <c r="J70" s="318"/>
      <c r="K70" s="319"/>
    </row>
    <row r="71" spans="1:11">
      <c r="A71" s="315"/>
      <c r="B71" s="316"/>
      <c r="C71" s="316"/>
      <c r="D71" s="317"/>
      <c r="E71" s="316"/>
      <c r="F71" s="316"/>
      <c r="G71" s="316"/>
      <c r="H71" s="316"/>
      <c r="I71" s="316"/>
      <c r="J71" s="318"/>
      <c r="K71" s="319"/>
    </row>
    <row r="72" spans="1:11">
      <c r="A72" s="315"/>
      <c r="B72" s="316"/>
      <c r="C72" s="316"/>
      <c r="D72" s="317"/>
      <c r="E72" s="316"/>
      <c r="F72" s="316"/>
      <c r="G72" s="316"/>
      <c r="H72" s="316"/>
      <c r="I72" s="316"/>
      <c r="J72" s="318"/>
      <c r="K72" s="319"/>
    </row>
    <row r="73" spans="1:11">
      <c r="A73" s="315"/>
      <c r="B73" s="316"/>
      <c r="C73" s="316"/>
      <c r="D73" s="317"/>
      <c r="E73" s="316"/>
      <c r="F73" s="316"/>
      <c r="G73" s="316"/>
      <c r="H73" s="316"/>
      <c r="I73" s="316"/>
      <c r="J73" s="318"/>
      <c r="K73" s="319"/>
    </row>
    <row r="74" spans="1:11">
      <c r="A74" s="315"/>
      <c r="B74" s="316"/>
      <c r="C74" s="316"/>
      <c r="D74" s="317"/>
      <c r="E74" s="316"/>
      <c r="F74" s="316"/>
      <c r="G74" s="316"/>
      <c r="H74" s="316"/>
      <c r="I74" s="316"/>
      <c r="J74" s="318"/>
      <c r="K74" s="319"/>
    </row>
    <row r="75" spans="1:11">
      <c r="A75" s="315"/>
      <c r="B75" s="316"/>
      <c r="C75" s="316"/>
      <c r="D75" s="317"/>
      <c r="E75" s="316"/>
      <c r="F75" s="316"/>
      <c r="G75" s="316"/>
      <c r="H75" s="316"/>
      <c r="I75" s="316"/>
      <c r="J75" s="318"/>
      <c r="K75" s="319"/>
    </row>
    <row r="76" spans="1:11">
      <c r="A76" s="315"/>
      <c r="B76" s="316"/>
      <c r="C76" s="316"/>
      <c r="D76" s="317"/>
      <c r="E76" s="316"/>
      <c r="F76" s="316"/>
      <c r="G76" s="316"/>
      <c r="H76" s="316"/>
      <c r="I76" s="316"/>
      <c r="J76" s="318"/>
      <c r="K76" s="319"/>
    </row>
    <row r="77" spans="1:11">
      <c r="A77" s="315"/>
      <c r="B77" s="316"/>
      <c r="C77" s="316"/>
      <c r="D77" s="317"/>
      <c r="E77" s="316"/>
      <c r="F77" s="316"/>
      <c r="G77" s="316"/>
      <c r="H77" s="316"/>
      <c r="I77" s="316"/>
      <c r="J77" s="318"/>
      <c r="K77" s="319"/>
    </row>
    <row r="78" spans="1:11">
      <c r="A78" s="315"/>
      <c r="B78" s="316"/>
      <c r="C78" s="316"/>
      <c r="D78" s="317"/>
      <c r="E78" s="316"/>
      <c r="F78" s="316"/>
      <c r="G78" s="316"/>
      <c r="H78" s="316"/>
      <c r="I78" s="316"/>
      <c r="J78" s="318"/>
      <c r="K78" s="319"/>
    </row>
    <row r="79" spans="1:11">
      <c r="A79" s="315"/>
      <c r="B79" s="316"/>
      <c r="C79" s="316"/>
      <c r="D79" s="317"/>
      <c r="E79" s="316"/>
      <c r="F79" s="316"/>
      <c r="G79" s="316"/>
      <c r="H79" s="316"/>
      <c r="I79" s="316"/>
      <c r="J79" s="318"/>
      <c r="K79" s="319"/>
    </row>
    <row r="80" spans="1:11">
      <c r="A80" s="315"/>
      <c r="B80" s="316"/>
      <c r="C80" s="316"/>
      <c r="D80" s="317"/>
      <c r="E80" s="316"/>
      <c r="F80" s="316"/>
      <c r="G80" s="316"/>
      <c r="H80" s="316"/>
      <c r="I80" s="316"/>
      <c r="J80" s="318"/>
      <c r="K80" s="319"/>
    </row>
    <row r="81" spans="1:11">
      <c r="A81" s="315"/>
      <c r="B81" s="316"/>
      <c r="C81" s="316"/>
      <c r="D81" s="317"/>
      <c r="E81" s="316"/>
      <c r="F81" s="316"/>
      <c r="G81" s="316"/>
      <c r="H81" s="316"/>
      <c r="I81" s="316"/>
      <c r="J81" s="318"/>
      <c r="K81" s="319"/>
    </row>
    <row r="82" spans="1:11">
      <c r="A82" s="315"/>
      <c r="B82" s="316"/>
      <c r="C82" s="316"/>
      <c r="D82" s="317"/>
      <c r="E82" s="316"/>
      <c r="F82" s="316"/>
      <c r="G82" s="316"/>
      <c r="H82" s="316"/>
      <c r="I82" s="316"/>
      <c r="J82" s="318"/>
      <c r="K82" s="319"/>
    </row>
    <row r="83" spans="1:11">
      <c r="A83" s="315"/>
      <c r="B83" s="316"/>
      <c r="C83" s="316"/>
      <c r="D83" s="317"/>
      <c r="E83" s="316"/>
      <c r="F83" s="316"/>
      <c r="G83" s="316"/>
      <c r="H83" s="316"/>
      <c r="I83" s="316"/>
      <c r="J83" s="318"/>
      <c r="K83" s="319"/>
    </row>
    <row r="84" spans="1:11">
      <c r="A84" s="315"/>
      <c r="B84" s="316"/>
      <c r="C84" s="316"/>
      <c r="D84" s="317"/>
      <c r="E84" s="316"/>
      <c r="F84" s="316"/>
      <c r="G84" s="316"/>
      <c r="H84" s="316"/>
      <c r="I84" s="316"/>
      <c r="J84" s="318"/>
      <c r="K84" s="319"/>
    </row>
    <row r="85" spans="1:11">
      <c r="A85" s="315"/>
      <c r="B85" s="316"/>
      <c r="C85" s="316"/>
      <c r="D85" s="317"/>
      <c r="E85" s="316"/>
      <c r="F85" s="316"/>
      <c r="G85" s="316"/>
      <c r="H85" s="316"/>
      <c r="I85" s="316"/>
      <c r="J85" s="318"/>
      <c r="K85" s="319"/>
    </row>
    <row r="86" spans="1:11">
      <c r="A86" s="315"/>
      <c r="B86" s="316"/>
      <c r="C86" s="316"/>
      <c r="D86" s="317"/>
      <c r="E86" s="316"/>
      <c r="F86" s="316"/>
      <c r="G86" s="316"/>
      <c r="H86" s="316"/>
      <c r="I86" s="316"/>
      <c r="J86" s="318"/>
      <c r="K86" s="319"/>
    </row>
    <row r="87" spans="1:11">
      <c r="A87" s="315"/>
      <c r="B87" s="316"/>
      <c r="C87" s="316"/>
      <c r="D87" s="317"/>
      <c r="E87" s="316"/>
      <c r="F87" s="316"/>
      <c r="G87" s="316"/>
      <c r="H87" s="316"/>
      <c r="I87" s="316"/>
      <c r="J87" s="318"/>
      <c r="K87" s="319"/>
    </row>
    <row r="88" spans="1:11">
      <c r="A88" s="315"/>
      <c r="B88" s="316"/>
      <c r="C88" s="316"/>
      <c r="D88" s="317"/>
      <c r="E88" s="316"/>
      <c r="F88" s="316"/>
      <c r="G88" s="316"/>
      <c r="H88" s="316"/>
      <c r="I88" s="316"/>
      <c r="J88" s="318"/>
      <c r="K88" s="319"/>
    </row>
    <row r="89" spans="1:11">
      <c r="A89" s="315"/>
      <c r="B89" s="316"/>
      <c r="C89" s="316"/>
      <c r="D89" s="317"/>
      <c r="E89" s="316"/>
      <c r="F89" s="316"/>
      <c r="G89" s="316"/>
      <c r="H89" s="316"/>
      <c r="I89" s="316"/>
      <c r="J89" s="318"/>
      <c r="K89" s="319"/>
    </row>
    <row r="90" spans="1:11">
      <c r="A90" s="315"/>
      <c r="B90" s="316"/>
      <c r="C90" s="316"/>
      <c r="D90" s="317"/>
      <c r="E90" s="316"/>
      <c r="F90" s="316"/>
      <c r="G90" s="316"/>
      <c r="H90" s="316"/>
      <c r="I90" s="316"/>
      <c r="J90" s="318"/>
      <c r="K90" s="319"/>
    </row>
    <row r="91" spans="1:11">
      <c r="A91" s="315"/>
      <c r="B91" s="316"/>
      <c r="C91" s="316"/>
      <c r="D91" s="317"/>
      <c r="E91" s="316"/>
      <c r="F91" s="316"/>
      <c r="G91" s="316"/>
      <c r="H91" s="316"/>
      <c r="I91" s="316"/>
      <c r="J91" s="318"/>
      <c r="K91" s="319"/>
    </row>
    <row r="92" spans="1:11">
      <c r="A92" s="315"/>
      <c r="B92" s="316"/>
      <c r="C92" s="316"/>
      <c r="D92" s="317"/>
      <c r="E92" s="316"/>
      <c r="F92" s="316"/>
      <c r="G92" s="316"/>
      <c r="H92" s="316"/>
      <c r="I92" s="316"/>
      <c r="J92" s="318"/>
      <c r="K92" s="319"/>
    </row>
    <row r="93" spans="1:11">
      <c r="A93" s="315"/>
      <c r="B93" s="316"/>
      <c r="C93" s="316"/>
      <c r="D93" s="317"/>
      <c r="E93" s="316"/>
      <c r="F93" s="316"/>
      <c r="G93" s="316"/>
      <c r="H93" s="316"/>
      <c r="I93" s="316"/>
      <c r="J93" s="318"/>
      <c r="K93" s="319"/>
    </row>
    <row r="94" spans="1:11">
      <c r="A94" s="315"/>
      <c r="B94" s="316"/>
      <c r="C94" s="316"/>
      <c r="D94" s="317"/>
      <c r="E94" s="316"/>
      <c r="F94" s="316"/>
      <c r="G94" s="316"/>
      <c r="H94" s="316"/>
      <c r="I94" s="316"/>
      <c r="J94" s="318"/>
      <c r="K94" s="319"/>
    </row>
    <row r="95" spans="1:11">
      <c r="A95" s="315"/>
      <c r="B95" s="316"/>
      <c r="C95" s="316"/>
      <c r="D95" s="317"/>
      <c r="E95" s="316"/>
      <c r="F95" s="316"/>
      <c r="G95" s="316"/>
      <c r="H95" s="316"/>
      <c r="I95" s="316"/>
      <c r="J95" s="318"/>
      <c r="K95" s="319"/>
    </row>
    <row r="96" spans="1:11">
      <c r="A96" s="315"/>
      <c r="B96" s="316"/>
      <c r="C96" s="316"/>
      <c r="D96" s="317"/>
      <c r="E96" s="316"/>
      <c r="F96" s="316"/>
      <c r="G96" s="316"/>
      <c r="H96" s="316"/>
      <c r="I96" s="316"/>
      <c r="J96" s="318"/>
      <c r="K96" s="319"/>
    </row>
    <row r="97" spans="1:11">
      <c r="A97" s="315"/>
      <c r="B97" s="316"/>
      <c r="C97" s="316"/>
      <c r="D97" s="317"/>
      <c r="E97" s="316"/>
      <c r="F97" s="316"/>
      <c r="G97" s="316"/>
      <c r="H97" s="316"/>
      <c r="I97" s="316"/>
      <c r="J97" s="318"/>
      <c r="K97" s="319"/>
    </row>
    <row r="98" spans="1:11">
      <c r="A98" s="315"/>
      <c r="B98" s="316"/>
      <c r="C98" s="316"/>
      <c r="D98" s="317"/>
      <c r="E98" s="316"/>
      <c r="F98" s="316"/>
      <c r="G98" s="316"/>
      <c r="H98" s="316"/>
      <c r="I98" s="316"/>
      <c r="J98" s="318"/>
      <c r="K98" s="319"/>
    </row>
    <row r="99" spans="1:11">
      <c r="A99" s="315"/>
      <c r="B99" s="316"/>
      <c r="C99" s="316"/>
      <c r="D99" s="317"/>
      <c r="E99" s="316"/>
      <c r="F99" s="316"/>
      <c r="G99" s="316"/>
      <c r="H99" s="316"/>
      <c r="I99" s="316"/>
      <c r="J99" s="318"/>
      <c r="K99" s="319"/>
    </row>
    <row r="100" spans="1:11">
      <c r="A100" s="315"/>
      <c r="B100" s="316"/>
      <c r="C100" s="316"/>
      <c r="D100" s="317"/>
      <c r="E100" s="316"/>
      <c r="F100" s="316"/>
      <c r="G100" s="316"/>
      <c r="H100" s="316"/>
      <c r="I100" s="316"/>
      <c r="J100" s="318"/>
      <c r="K100" s="319"/>
    </row>
    <row r="101" spans="1:11">
      <c r="A101" s="315"/>
      <c r="B101" s="316"/>
      <c r="C101" s="316"/>
      <c r="D101" s="317"/>
      <c r="E101" s="316"/>
      <c r="F101" s="316"/>
      <c r="G101" s="316"/>
      <c r="H101" s="316"/>
      <c r="I101" s="316"/>
      <c r="J101" s="318"/>
      <c r="K101" s="319"/>
    </row>
    <row r="102" spans="1:11">
      <c r="A102" s="315"/>
      <c r="B102" s="316"/>
      <c r="C102" s="316"/>
      <c r="D102" s="317"/>
      <c r="E102" s="316"/>
      <c r="F102" s="316"/>
      <c r="G102" s="316"/>
      <c r="H102" s="316"/>
      <c r="I102" s="316"/>
      <c r="J102" s="318"/>
      <c r="K102" s="319"/>
    </row>
    <row r="103" spans="1:11">
      <c r="A103" s="315"/>
      <c r="B103" s="316"/>
      <c r="C103" s="316"/>
      <c r="D103" s="317"/>
      <c r="E103" s="316"/>
      <c r="F103" s="316"/>
      <c r="G103" s="316"/>
      <c r="H103" s="316"/>
      <c r="I103" s="316"/>
      <c r="J103" s="318"/>
      <c r="K103" s="319"/>
    </row>
    <row r="104" spans="1:11">
      <c r="A104" s="315"/>
      <c r="B104" s="316"/>
      <c r="C104" s="316"/>
      <c r="D104" s="317"/>
      <c r="E104" s="316"/>
      <c r="F104" s="316"/>
      <c r="G104" s="316"/>
      <c r="H104" s="316"/>
      <c r="I104" s="316"/>
      <c r="J104" s="318"/>
      <c r="K104" s="319"/>
    </row>
    <row r="105" spans="1:11">
      <c r="A105" s="315"/>
      <c r="B105" s="316"/>
      <c r="C105" s="316"/>
      <c r="D105" s="317"/>
      <c r="E105" s="316"/>
      <c r="F105" s="316"/>
      <c r="G105" s="316"/>
      <c r="H105" s="316"/>
      <c r="I105" s="316"/>
      <c r="J105" s="318"/>
      <c r="K105" s="320"/>
    </row>
  </sheetData>
  <mergeCells count="9">
    <mergeCell ref="H2:I2"/>
    <mergeCell ref="J2:K2"/>
    <mergeCell ref="A1:K1"/>
    <mergeCell ref="A2:A3"/>
    <mergeCell ref="B2:B3"/>
    <mergeCell ref="C2:C3"/>
    <mergeCell ref="D2:D3"/>
    <mergeCell ref="E2:F2"/>
    <mergeCell ref="G2:G3"/>
  </mergeCells>
  <pageMargins left="0.7" right="0.7" top="0.75" bottom="0.75" header="0.3" footer="0.3"/>
  <pageSetup orientation="landscape" horizontalDpi="4294967295" verticalDpi="4294967295"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tCFOwnerReal">
    <tabColor theme="9" tint="0.59999389629810485"/>
    <pageSetUpPr fitToPage="1"/>
  </sheetPr>
  <dimension ref="A1:R62"/>
  <sheetViews>
    <sheetView showGridLines="0" zoomScaleNormal="100" workbookViewId="0"/>
  </sheetViews>
  <sheetFormatPr defaultColWidth="9.71875" defaultRowHeight="14.25" customHeight="1"/>
  <cols>
    <col min="1" max="1" width="33.71875" customWidth="1"/>
    <col min="2" max="2" width="9.71875" customWidth="1"/>
    <col min="3" max="3" width="18.71875" customWidth="1"/>
    <col min="4" max="18" width="12.71875" customWidth="1"/>
    <col min="19" max="40" width="11.71875" customWidth="1"/>
  </cols>
  <sheetData>
    <row r="1" spans="1:18" ht="14.25" customHeight="1">
      <c r="A1" s="1" t="e">
        <f>'CF-Owner'!#REF!</f>
        <v>#REF!</v>
      </c>
      <c r="D1" s="1" t="s">
        <v>150</v>
      </c>
    </row>
    <row r="2" spans="1:18" ht="14.25" customHeight="1">
      <c r="A2" s="45" t="s">
        <v>146</v>
      </c>
      <c r="C2" s="8"/>
      <c r="D2" s="46" t="e">
        <f>(1+Assumptions!#REF!)^(D3-$D3)</f>
        <v>#REF!</v>
      </c>
      <c r="E2" s="46" t="e">
        <f>(1+Assumptions!#REF!)^(E3-$D3)</f>
        <v>#REF!</v>
      </c>
      <c r="F2" s="46" t="e">
        <f>(1+Assumptions!#REF!)^(F3-$D3)</f>
        <v>#REF!</v>
      </c>
      <c r="G2" s="46" t="e">
        <f>(1+Assumptions!#REF!)^(G3-$D3)</f>
        <v>#REF!</v>
      </c>
      <c r="H2" s="46" t="e">
        <f>(1+Assumptions!#REF!)^(H3-$D3)</f>
        <v>#REF!</v>
      </c>
      <c r="I2" s="46" t="e">
        <f>(1+Assumptions!#REF!)^(I3-$D3)</f>
        <v>#REF!</v>
      </c>
      <c r="J2" s="46" t="e">
        <f>(1+Assumptions!#REF!)^(J3-$D3)</f>
        <v>#REF!</v>
      </c>
      <c r="K2" s="46" t="e">
        <f>(1+Assumptions!#REF!)^(K3-$D3)</f>
        <v>#REF!</v>
      </c>
      <c r="L2" s="46" t="e">
        <f>(1+Assumptions!#REF!)^(L3-$D3)</f>
        <v>#REF!</v>
      </c>
      <c r="M2" s="46" t="e">
        <f>(1+Assumptions!#REF!)^(M3-$D3)</f>
        <v>#REF!</v>
      </c>
      <c r="N2" s="46" t="e">
        <f>(1+Assumptions!#REF!)^(N3-$D3)</f>
        <v>#REF!</v>
      </c>
      <c r="O2" s="46" t="e">
        <f>(1+Assumptions!#REF!)^(O3-$D3)</f>
        <v>#REF!</v>
      </c>
      <c r="P2" s="46" t="e">
        <f>(1+Assumptions!#REF!)^(P3-$D3)</f>
        <v>#REF!</v>
      </c>
      <c r="Q2" s="46" t="e">
        <f>(1+Assumptions!#REF!)^(Q3-$D3)</f>
        <v>#REF!</v>
      </c>
      <c r="R2" s="46" t="e">
        <f>(1+Assumptions!#REF!)^(R3-$D3)</f>
        <v>#REF!</v>
      </c>
    </row>
    <row r="3" spans="1:18" ht="14.25" customHeight="1">
      <c r="A3" s="2" t="e">
        <f>IF(ISBLANK('CF-Owner'!#REF!),"",'CF-Owner'!#REF!)</f>
        <v>#REF!</v>
      </c>
      <c r="B3" s="2"/>
      <c r="C3" s="71"/>
      <c r="D3" s="100" t="e">
        <f>'CF-Owner'!#REF!</f>
        <v>#REF!</v>
      </c>
      <c r="E3" s="3" t="e">
        <f t="shared" ref="E3:R3" si="0">$D3+COLUMN()-COLUMN($D3)</f>
        <v>#REF!</v>
      </c>
      <c r="F3" s="3" t="e">
        <f t="shared" si="0"/>
        <v>#REF!</v>
      </c>
      <c r="G3" s="3" t="e">
        <f t="shared" si="0"/>
        <v>#REF!</v>
      </c>
      <c r="H3" s="3" t="e">
        <f t="shared" si="0"/>
        <v>#REF!</v>
      </c>
      <c r="I3" s="3" t="e">
        <f t="shared" si="0"/>
        <v>#REF!</v>
      </c>
      <c r="J3" s="3" t="e">
        <f t="shared" si="0"/>
        <v>#REF!</v>
      </c>
      <c r="K3" s="3" t="e">
        <f t="shared" si="0"/>
        <v>#REF!</v>
      </c>
      <c r="L3" s="3" t="e">
        <f t="shared" si="0"/>
        <v>#REF!</v>
      </c>
      <c r="M3" s="3" t="e">
        <f t="shared" si="0"/>
        <v>#REF!</v>
      </c>
      <c r="N3" s="3" t="e">
        <f t="shared" si="0"/>
        <v>#REF!</v>
      </c>
      <c r="O3" s="3" t="e">
        <f t="shared" si="0"/>
        <v>#REF!</v>
      </c>
      <c r="P3" s="3" t="e">
        <f t="shared" si="0"/>
        <v>#REF!</v>
      </c>
      <c r="Q3" s="3" t="e">
        <f t="shared" si="0"/>
        <v>#REF!</v>
      </c>
      <c r="R3" s="4" t="e">
        <f t="shared" si="0"/>
        <v>#REF!</v>
      </c>
    </row>
    <row r="4" spans="1:18" ht="14.25" customHeight="1">
      <c r="A4" s="87" t="e">
        <f>IF(ISBLANK('CF-Owner'!#REF!),"",'CF-Owner'!#REF!)</f>
        <v>#REF!</v>
      </c>
      <c r="B4" s="107"/>
      <c r="C4" s="36" t="e">
        <f>IF('CF-Owner'!#REF!=0,"",'CF-Owner'!#REF!/C$2)</f>
        <v>#REF!</v>
      </c>
      <c r="D4" s="30" t="e">
        <f>IF('CF-Owner'!#REF!=0,"",'CF-Owner'!#REF!/D$2)</f>
        <v>#REF!</v>
      </c>
      <c r="E4" s="38" t="e">
        <f>IF('CF-Owner'!#REF!=0,"",'CF-Owner'!#REF!/E$2)</f>
        <v>#REF!</v>
      </c>
      <c r="F4" s="38" t="e">
        <f>IF('CF-Owner'!#REF!=0,"",'CF-Owner'!#REF!/F$2)</f>
        <v>#REF!</v>
      </c>
      <c r="G4" s="38" t="e">
        <f>IF('CF-Owner'!#REF!=0,"",'CF-Owner'!#REF!/G$2)</f>
        <v>#REF!</v>
      </c>
      <c r="H4" s="38" t="e">
        <f>IF('CF-Owner'!#REF!=0,"",'CF-Owner'!#REF!/H$2)</f>
        <v>#REF!</v>
      </c>
      <c r="I4" s="38" t="e">
        <f>IF('CF-Owner'!#REF!=0,"",'CF-Owner'!#REF!/I$2)</f>
        <v>#REF!</v>
      </c>
      <c r="J4" s="38" t="e">
        <f>IF('CF-Owner'!#REF!=0,"",'CF-Owner'!#REF!/J$2)</f>
        <v>#REF!</v>
      </c>
      <c r="K4" s="38" t="e">
        <f>IF('CF-Owner'!#REF!=0,"",'CF-Owner'!#REF!/K$2)</f>
        <v>#REF!</v>
      </c>
      <c r="L4" s="38" t="e">
        <f>IF('CF-Owner'!#REF!=0,"",'CF-Owner'!#REF!/L$2)</f>
        <v>#REF!</v>
      </c>
      <c r="M4" s="38" t="e">
        <f>IF('CF-Owner'!#REF!=0,"",'CF-Owner'!#REF!/M$2)</f>
        <v>#REF!</v>
      </c>
      <c r="N4" s="38" t="e">
        <f>IF('CF-Owner'!#REF!=0,"",'CF-Owner'!#REF!/N$2)</f>
        <v>#REF!</v>
      </c>
      <c r="O4" s="38" t="e">
        <f>IF('CF-Owner'!#REF!=0,"",'CF-Owner'!#REF!/O$2)</f>
        <v>#REF!</v>
      </c>
      <c r="P4" s="38" t="e">
        <f>IF('CF-Owner'!#REF!=0,"",'CF-Owner'!#REF!/P$2)</f>
        <v>#REF!</v>
      </c>
      <c r="Q4" s="38" t="e">
        <f>IF('CF-Owner'!#REF!=0,"",'CF-Owner'!#REF!/Q$2)</f>
        <v>#REF!</v>
      </c>
      <c r="R4" s="79"/>
    </row>
    <row r="5" spans="1:18" ht="14.25" customHeight="1">
      <c r="A5" s="88" t="e">
        <f>IF(ISBLANK('CF-Owner'!#REF!),"",'CF-Owner'!#REF!)</f>
        <v>#REF!</v>
      </c>
      <c r="B5" s="107"/>
      <c r="C5" s="36" t="e">
        <f>IF('CF-Owner'!#REF!=0,"",'CF-Owner'!#REF!/C$2)</f>
        <v>#REF!</v>
      </c>
      <c r="D5" s="30" t="e">
        <f>IF('CF-Owner'!#REF!=0,"",'CF-Owner'!#REF!/D$2)</f>
        <v>#REF!</v>
      </c>
      <c r="E5" s="38" t="e">
        <f>IF('CF-Owner'!#REF!=0,"",'CF-Owner'!#REF!/E$2)</f>
        <v>#REF!</v>
      </c>
      <c r="F5" s="38" t="e">
        <f>IF('CF-Owner'!#REF!=0,"",'CF-Owner'!#REF!/F$2)</f>
        <v>#REF!</v>
      </c>
      <c r="G5" s="38" t="e">
        <f>IF('CF-Owner'!#REF!=0,"",'CF-Owner'!#REF!/G$2)</f>
        <v>#REF!</v>
      </c>
      <c r="H5" s="38" t="e">
        <f>IF('CF-Owner'!#REF!=0,"",'CF-Owner'!#REF!/H$2)</f>
        <v>#REF!</v>
      </c>
      <c r="I5" s="38" t="e">
        <f>IF('CF-Owner'!#REF!=0,"",'CF-Owner'!#REF!/I$2)</f>
        <v>#REF!</v>
      </c>
      <c r="J5" s="38" t="e">
        <f>IF('CF-Owner'!#REF!=0,"",'CF-Owner'!#REF!/J$2)</f>
        <v>#REF!</v>
      </c>
      <c r="K5" s="38" t="e">
        <f>IF('CF-Owner'!#REF!=0,"",'CF-Owner'!#REF!/K$2)</f>
        <v>#REF!</v>
      </c>
      <c r="L5" s="38" t="e">
        <f>IF('CF-Owner'!#REF!=0,"",'CF-Owner'!#REF!/L$2)</f>
        <v>#REF!</v>
      </c>
      <c r="M5" s="38" t="e">
        <f>IF('CF-Owner'!#REF!=0,"",'CF-Owner'!#REF!/M$2)</f>
        <v>#REF!</v>
      </c>
      <c r="N5" s="38" t="e">
        <f>IF('CF-Owner'!#REF!=0,"",'CF-Owner'!#REF!/N$2)</f>
        <v>#REF!</v>
      </c>
      <c r="O5" s="38" t="e">
        <f>IF('CF-Owner'!#REF!=0,"",'CF-Owner'!#REF!/O$2)</f>
        <v>#REF!</v>
      </c>
      <c r="P5" s="38" t="e">
        <f>IF('CF-Owner'!#REF!=0,"",'CF-Owner'!#REF!/P$2)</f>
        <v>#REF!</v>
      </c>
      <c r="Q5" s="38" t="e">
        <f>IF('CF-Owner'!#REF!=0,"",'CF-Owner'!#REF!/Q$2)</f>
        <v>#REF!</v>
      </c>
      <c r="R5" s="6"/>
    </row>
    <row r="6" spans="1:18" ht="14.25" customHeight="1">
      <c r="A6" s="88" t="e">
        <f>IF(ISBLANK('CF-Owner'!#REF!),"",'CF-Owner'!#REF!)</f>
        <v>#REF!</v>
      </c>
      <c r="B6" s="107"/>
      <c r="C6" s="36" t="e">
        <f>IF('CF-Owner'!#REF!=0,"",'CF-Owner'!#REF!/C$2)</f>
        <v>#REF!</v>
      </c>
      <c r="D6" s="30" t="e">
        <f>IF('CF-Owner'!#REF!=0,"",'CF-Owner'!#REF!/D$2)</f>
        <v>#REF!</v>
      </c>
      <c r="E6" s="38" t="e">
        <f>IF('CF-Owner'!#REF!=0,"",'CF-Owner'!#REF!/E$2)</f>
        <v>#REF!</v>
      </c>
      <c r="F6" s="38" t="e">
        <f>IF('CF-Owner'!#REF!=0,"",'CF-Owner'!#REF!/F$2)</f>
        <v>#REF!</v>
      </c>
      <c r="G6" s="38" t="e">
        <f>IF('CF-Owner'!#REF!=0,"",'CF-Owner'!#REF!/G$2)</f>
        <v>#REF!</v>
      </c>
      <c r="H6" s="38" t="e">
        <f>IF('CF-Owner'!#REF!=0,"",'CF-Owner'!#REF!/H$2)</f>
        <v>#REF!</v>
      </c>
      <c r="I6" s="38" t="e">
        <f>IF('CF-Owner'!#REF!=0,"",'CF-Owner'!#REF!/I$2)</f>
        <v>#REF!</v>
      </c>
      <c r="J6" s="38" t="e">
        <f>IF('CF-Owner'!#REF!=0,"",'CF-Owner'!#REF!/J$2)</f>
        <v>#REF!</v>
      </c>
      <c r="K6" s="38" t="e">
        <f>IF('CF-Owner'!#REF!=0,"",'CF-Owner'!#REF!/K$2)</f>
        <v>#REF!</v>
      </c>
      <c r="L6" s="38" t="e">
        <f>IF('CF-Owner'!#REF!=0,"",'CF-Owner'!#REF!/L$2)</f>
        <v>#REF!</v>
      </c>
      <c r="M6" s="38" t="e">
        <f>IF('CF-Owner'!#REF!=0,"",'CF-Owner'!#REF!/M$2)</f>
        <v>#REF!</v>
      </c>
      <c r="N6" s="38" t="e">
        <f>IF('CF-Owner'!#REF!=0,"",'CF-Owner'!#REF!/N$2)</f>
        <v>#REF!</v>
      </c>
      <c r="O6" s="38" t="e">
        <f>IF('CF-Owner'!#REF!=0,"",'CF-Owner'!#REF!/O$2)</f>
        <v>#REF!</v>
      </c>
      <c r="P6" s="38" t="e">
        <f>IF('CF-Owner'!#REF!=0,"",'CF-Owner'!#REF!/P$2)</f>
        <v>#REF!</v>
      </c>
      <c r="Q6" s="38" t="e">
        <f>IF('CF-Owner'!#REF!=0,"",'CF-Owner'!#REF!/Q$2)</f>
        <v>#REF!</v>
      </c>
      <c r="R6" s="6"/>
    </row>
    <row r="7" spans="1:18" ht="14.25" customHeight="1">
      <c r="A7" s="88" t="e">
        <f>IF(ISBLANK('CF-Owner'!#REF!),"",'CF-Owner'!#REF!)</f>
        <v>#REF!</v>
      </c>
      <c r="B7" s="107"/>
      <c r="C7" s="36" t="e">
        <f>IF('CF-Owner'!#REF!=0,"",'CF-Owner'!#REF!/C$2)</f>
        <v>#REF!</v>
      </c>
      <c r="D7" s="30" t="e">
        <f>IF('CF-Owner'!#REF!=0,"",'CF-Owner'!#REF!/D$2)</f>
        <v>#REF!</v>
      </c>
      <c r="E7" s="38" t="e">
        <f>IF('CF-Owner'!#REF!=0,"",'CF-Owner'!#REF!/E$2)</f>
        <v>#REF!</v>
      </c>
      <c r="F7" s="38" t="e">
        <f>IF('CF-Owner'!#REF!=0,"",'CF-Owner'!#REF!/F$2)</f>
        <v>#REF!</v>
      </c>
      <c r="G7" s="38" t="e">
        <f>IF('CF-Owner'!#REF!=0,"",'CF-Owner'!#REF!/G$2)</f>
        <v>#REF!</v>
      </c>
      <c r="H7" s="38" t="e">
        <f>IF('CF-Owner'!#REF!=0,"",'CF-Owner'!#REF!/H$2)</f>
        <v>#REF!</v>
      </c>
      <c r="I7" s="38" t="e">
        <f>IF('CF-Owner'!#REF!=0,"",'CF-Owner'!#REF!/I$2)</f>
        <v>#REF!</v>
      </c>
      <c r="J7" s="38" t="e">
        <f>IF('CF-Owner'!#REF!=0,"",'CF-Owner'!#REF!/J$2)</f>
        <v>#REF!</v>
      </c>
      <c r="K7" s="38" t="e">
        <f>IF('CF-Owner'!#REF!=0,"",'CF-Owner'!#REF!/K$2)</f>
        <v>#REF!</v>
      </c>
      <c r="L7" s="38" t="e">
        <f>IF('CF-Owner'!#REF!=0,"",'CF-Owner'!#REF!/L$2)</f>
        <v>#REF!</v>
      </c>
      <c r="M7" s="38" t="e">
        <f>IF('CF-Owner'!#REF!=0,"",'CF-Owner'!#REF!/M$2)</f>
        <v>#REF!</v>
      </c>
      <c r="N7" s="38" t="e">
        <f>IF('CF-Owner'!#REF!=0,"",'CF-Owner'!#REF!/N$2)</f>
        <v>#REF!</v>
      </c>
      <c r="O7" s="38" t="e">
        <f>IF('CF-Owner'!#REF!=0,"",'CF-Owner'!#REF!/O$2)</f>
        <v>#REF!</v>
      </c>
      <c r="P7" s="38" t="e">
        <f>IF('CF-Owner'!#REF!=0,"",'CF-Owner'!#REF!/P$2)</f>
        <v>#REF!</v>
      </c>
      <c r="Q7" s="38" t="e">
        <f>IF('CF-Owner'!#REF!=0,"",'CF-Owner'!#REF!/Q$2)</f>
        <v>#REF!</v>
      </c>
      <c r="R7" s="6"/>
    </row>
    <row r="8" spans="1:18" ht="14.25" customHeight="1">
      <c r="A8" s="89" t="e">
        <f>IF(ISBLANK('CF-Owner'!#REF!),"",'CF-Owner'!#REF!)</f>
        <v>#REF!</v>
      </c>
      <c r="B8" s="107"/>
      <c r="C8" s="36" t="e">
        <f>IF('CF-Owner'!#REF!=0,"",'CF-Owner'!#REF!/C$2)</f>
        <v>#REF!</v>
      </c>
      <c r="D8" s="30" t="e">
        <f>IF('CF-Owner'!#REF!=0,"",'CF-Owner'!#REF!/D$2)</f>
        <v>#REF!</v>
      </c>
      <c r="E8" s="38" t="e">
        <f>IF('CF-Owner'!#REF!=0,"",'CF-Owner'!#REF!/E$2)</f>
        <v>#REF!</v>
      </c>
      <c r="F8" s="38" t="e">
        <f>IF('CF-Owner'!#REF!=0,"",'CF-Owner'!#REF!/F$2)</f>
        <v>#REF!</v>
      </c>
      <c r="G8" s="38" t="e">
        <f>IF('CF-Owner'!#REF!=0,"",'CF-Owner'!#REF!/G$2)</f>
        <v>#REF!</v>
      </c>
      <c r="H8" s="38" t="e">
        <f>IF('CF-Owner'!#REF!=0,"",'CF-Owner'!#REF!/H$2)</f>
        <v>#REF!</v>
      </c>
      <c r="I8" s="38" t="e">
        <f>IF('CF-Owner'!#REF!=0,"",'CF-Owner'!#REF!/I$2)</f>
        <v>#REF!</v>
      </c>
      <c r="J8" s="38" t="e">
        <f>IF('CF-Owner'!#REF!=0,"",'CF-Owner'!#REF!/J$2)</f>
        <v>#REF!</v>
      </c>
      <c r="K8" s="38" t="e">
        <f>IF('CF-Owner'!#REF!=0,"",'CF-Owner'!#REF!/K$2)</f>
        <v>#REF!</v>
      </c>
      <c r="L8" s="38" t="e">
        <f>IF('CF-Owner'!#REF!=0,"",'CF-Owner'!#REF!/L$2)</f>
        <v>#REF!</v>
      </c>
      <c r="M8" s="38" t="e">
        <f>IF('CF-Owner'!#REF!=0,"",'CF-Owner'!#REF!/M$2)</f>
        <v>#REF!</v>
      </c>
      <c r="N8" s="38" t="e">
        <f>IF('CF-Owner'!#REF!=0,"",'CF-Owner'!#REF!/N$2)</f>
        <v>#REF!</v>
      </c>
      <c r="O8" s="38" t="e">
        <f>IF('CF-Owner'!#REF!=0,"",'CF-Owner'!#REF!/O$2)</f>
        <v>#REF!</v>
      </c>
      <c r="P8" s="38" t="e">
        <f>IF('CF-Owner'!#REF!=0,"",'CF-Owner'!#REF!/P$2)</f>
        <v>#REF!</v>
      </c>
      <c r="Q8" s="38" t="e">
        <f>IF('CF-Owner'!#REF!=0,"",'CF-Owner'!#REF!/Q$2)</f>
        <v>#REF!</v>
      </c>
      <c r="R8" s="6"/>
    </row>
    <row r="9" spans="1:18" ht="14.25" customHeight="1">
      <c r="C9" s="11"/>
      <c r="E9" s="39"/>
      <c r="F9" s="39"/>
      <c r="G9" s="39"/>
      <c r="H9" s="39"/>
      <c r="I9" s="39"/>
      <c r="J9" s="39"/>
      <c r="K9" s="39"/>
      <c r="L9" s="39"/>
      <c r="M9" s="39"/>
      <c r="N9" s="39"/>
      <c r="O9" s="39"/>
      <c r="P9" s="39"/>
      <c r="Q9" s="39"/>
      <c r="R9" s="9"/>
    </row>
    <row r="10" spans="1:18" ht="14.25" customHeight="1">
      <c r="A10" s="10" t="e">
        <f>IF(ISBLANK('CF-Owner'!#REF!),"",'CF-Owner'!#REF!)</f>
        <v>#REF!</v>
      </c>
      <c r="B10" s="11"/>
      <c r="C10" s="73"/>
      <c r="D10" s="11"/>
      <c r="E10" s="11"/>
      <c r="R10" s="9"/>
    </row>
    <row r="11" spans="1:18" ht="14.25" customHeight="1">
      <c r="A11" s="72" t="e">
        <f>IF(ISBLANK('CF-Owner'!#REF!),"",'CF-Owner'!#REF!)</f>
        <v>#REF!</v>
      </c>
      <c r="C11" s="72"/>
      <c r="R11" s="9"/>
    </row>
    <row r="12" spans="1:18" ht="14.25" customHeight="1">
      <c r="A12" s="90" t="e">
        <f>IF(ISBLANK('CF-Owner'!#REF!),"",'CF-Owner'!#REF!)</f>
        <v>#REF!</v>
      </c>
      <c r="B12" s="108"/>
      <c r="C12" s="72"/>
      <c r="D12" s="30" t="e">
        <f>IF('CF-Owner'!#REF!=0,"",'CF-Owner'!#REF!/D$2)</f>
        <v>#REF!</v>
      </c>
      <c r="E12" s="38" t="e">
        <f>IF('CF-Owner'!#REF!=0,"",'CF-Owner'!#REF!/E$2)</f>
        <v>#REF!</v>
      </c>
      <c r="F12" s="38" t="e">
        <f>IF('CF-Owner'!#REF!=0,"",'CF-Owner'!#REF!/F$2)</f>
        <v>#REF!</v>
      </c>
      <c r="G12" s="38" t="e">
        <f>IF('CF-Owner'!#REF!=0,"",'CF-Owner'!#REF!/G$2)</f>
        <v>#REF!</v>
      </c>
      <c r="H12" s="38" t="e">
        <f>IF('CF-Owner'!#REF!=0,"",'CF-Owner'!#REF!/H$2)</f>
        <v>#REF!</v>
      </c>
      <c r="I12" s="38" t="e">
        <f>IF('CF-Owner'!#REF!=0,"",'CF-Owner'!#REF!/I$2)</f>
        <v>#REF!</v>
      </c>
      <c r="J12" s="38" t="e">
        <f>IF('CF-Owner'!#REF!=0,"",'CF-Owner'!#REF!/J$2)</f>
        <v>#REF!</v>
      </c>
      <c r="K12" s="38" t="e">
        <f>IF('CF-Owner'!#REF!=0,"",'CF-Owner'!#REF!/K$2)</f>
        <v>#REF!</v>
      </c>
      <c r="L12" s="38" t="e">
        <f>IF('CF-Owner'!#REF!=0,"",'CF-Owner'!#REF!/L$2)</f>
        <v>#REF!</v>
      </c>
      <c r="M12" s="38" t="e">
        <f>IF('CF-Owner'!#REF!=0,"",'CF-Owner'!#REF!/M$2)</f>
        <v>#REF!</v>
      </c>
      <c r="N12" s="38" t="e">
        <f>IF('CF-Owner'!#REF!=0,"",'CF-Owner'!#REF!/N$2)</f>
        <v>#REF!</v>
      </c>
      <c r="O12" s="38" t="e">
        <f>IF('CF-Owner'!#REF!=0,"",'CF-Owner'!#REF!/O$2)</f>
        <v>#REF!</v>
      </c>
      <c r="P12" s="38" t="e">
        <f>IF('CF-Owner'!#REF!=0,"",'CF-Owner'!#REF!/P$2)</f>
        <v>#REF!</v>
      </c>
      <c r="Q12" s="38" t="e">
        <f>IF('CF-Owner'!#REF!=0,"",'CF-Owner'!#REF!/Q$2)</f>
        <v>#REF!</v>
      </c>
      <c r="R12" s="9"/>
    </row>
    <row r="13" spans="1:18" ht="14.25" customHeight="1">
      <c r="A13" s="91" t="e">
        <f>IF(ISBLANK('CF-Owner'!#REF!),"",'CF-Owner'!#REF!)</f>
        <v>#REF!</v>
      </c>
      <c r="B13" s="108"/>
      <c r="C13" s="72"/>
      <c r="D13" s="30" t="e">
        <f>IF('CF-Owner'!#REF!=0,"",'CF-Owner'!#REF!/D$2)</f>
        <v>#REF!</v>
      </c>
      <c r="E13" s="85" t="e">
        <f>IF('CF-Owner'!#REF!=0,"",'CF-Owner'!#REF!/E$2)</f>
        <v>#REF!</v>
      </c>
      <c r="F13" s="85" t="e">
        <f>IF('CF-Owner'!#REF!=0,"",'CF-Owner'!#REF!/F$2)</f>
        <v>#REF!</v>
      </c>
      <c r="G13" s="85" t="e">
        <f>IF('CF-Owner'!#REF!=0,"",'CF-Owner'!#REF!/G$2)</f>
        <v>#REF!</v>
      </c>
      <c r="H13" s="85" t="e">
        <f>IF('CF-Owner'!#REF!=0,"",'CF-Owner'!#REF!/H$2)</f>
        <v>#REF!</v>
      </c>
      <c r="I13" s="85" t="e">
        <f>IF('CF-Owner'!#REF!=0,"",'CF-Owner'!#REF!/I$2)</f>
        <v>#REF!</v>
      </c>
      <c r="J13" s="85" t="e">
        <f>IF('CF-Owner'!#REF!=0,"",'CF-Owner'!#REF!/J$2)</f>
        <v>#REF!</v>
      </c>
      <c r="K13" s="85" t="e">
        <f>IF('CF-Owner'!#REF!=0,"",'CF-Owner'!#REF!/K$2)</f>
        <v>#REF!</v>
      </c>
      <c r="L13" s="85" t="e">
        <f>IF('CF-Owner'!#REF!=0,"",'CF-Owner'!#REF!/L$2)</f>
        <v>#REF!</v>
      </c>
      <c r="M13" s="85" t="e">
        <f>IF('CF-Owner'!#REF!=0,"",'CF-Owner'!#REF!/M$2)</f>
        <v>#REF!</v>
      </c>
      <c r="N13" s="85" t="e">
        <f>IF('CF-Owner'!#REF!=0,"",'CF-Owner'!#REF!/N$2)</f>
        <v>#REF!</v>
      </c>
      <c r="O13" s="85" t="e">
        <f>IF('CF-Owner'!#REF!=0,"",'CF-Owner'!#REF!/O$2)</f>
        <v>#REF!</v>
      </c>
      <c r="P13" s="85" t="e">
        <f>IF('CF-Owner'!#REF!=0,"",'CF-Owner'!#REF!/P$2)</f>
        <v>#REF!</v>
      </c>
      <c r="Q13" s="85" t="e">
        <f>IF('CF-Owner'!#REF!=0,"",'CF-Owner'!#REF!/Q$2)</f>
        <v>#REF!</v>
      </c>
      <c r="R13" s="9"/>
    </row>
    <row r="14" spans="1:18" ht="14.25" customHeight="1">
      <c r="A14" s="91" t="e">
        <f>IF(ISBLANK('CF-Owner'!#REF!),"",'CF-Owner'!#REF!)</f>
        <v>#REF!</v>
      </c>
      <c r="B14" s="108"/>
      <c r="C14" s="72"/>
      <c r="D14" s="106" t="e">
        <f>IF('CF-Owner'!#REF!=0,"",'CF-Owner'!#REF!/D$2)</f>
        <v>#REF!</v>
      </c>
      <c r="E14" s="85" t="e">
        <f>IF('CF-Owner'!#REF!=0,"",'CF-Owner'!#REF!/E$2)</f>
        <v>#REF!</v>
      </c>
      <c r="F14" s="85" t="e">
        <f>IF('CF-Owner'!#REF!=0,"",'CF-Owner'!#REF!/F$2)</f>
        <v>#REF!</v>
      </c>
      <c r="G14" s="85" t="e">
        <f>IF('CF-Owner'!#REF!=0,"",'CF-Owner'!#REF!/G$2)</f>
        <v>#REF!</v>
      </c>
      <c r="H14" s="85" t="e">
        <f>IF('CF-Owner'!#REF!=0,"",'CF-Owner'!#REF!/H$2)</f>
        <v>#REF!</v>
      </c>
      <c r="I14" s="85" t="e">
        <f>IF('CF-Owner'!#REF!=0,"",'CF-Owner'!#REF!/I$2)</f>
        <v>#REF!</v>
      </c>
      <c r="J14" s="85" t="e">
        <f>IF('CF-Owner'!#REF!=0,"",'CF-Owner'!#REF!/J$2)</f>
        <v>#REF!</v>
      </c>
      <c r="K14" s="85" t="e">
        <f>IF('CF-Owner'!#REF!=0,"",'CF-Owner'!#REF!/K$2)</f>
        <v>#REF!</v>
      </c>
      <c r="L14" s="85" t="e">
        <f>IF('CF-Owner'!#REF!=0,"",'CF-Owner'!#REF!/L$2)</f>
        <v>#REF!</v>
      </c>
      <c r="M14" s="85" t="e">
        <f>IF('CF-Owner'!#REF!=0,"",'CF-Owner'!#REF!/M$2)</f>
        <v>#REF!</v>
      </c>
      <c r="N14" s="85" t="e">
        <f>IF('CF-Owner'!#REF!=0,"",'CF-Owner'!#REF!/N$2)</f>
        <v>#REF!</v>
      </c>
      <c r="O14" s="85" t="e">
        <f>IF('CF-Owner'!#REF!=0,"",'CF-Owner'!#REF!/O$2)</f>
        <v>#REF!</v>
      </c>
      <c r="P14" s="85" t="e">
        <f>IF('CF-Owner'!#REF!=0,"",'CF-Owner'!#REF!/P$2)</f>
        <v>#REF!</v>
      </c>
      <c r="Q14" s="85" t="e">
        <f>IF('CF-Owner'!#REF!=0,"",'CF-Owner'!#REF!/Q$2)</f>
        <v>#REF!</v>
      </c>
      <c r="R14" s="9"/>
    </row>
    <row r="15" spans="1:18" ht="14.25" customHeight="1">
      <c r="A15" s="91" t="e">
        <f>IF(ISBLANK('CF-Owner'!#REF!),"",'CF-Owner'!#REF!)</f>
        <v>#REF!</v>
      </c>
      <c r="B15" s="108"/>
      <c r="C15" s="72"/>
      <c r="D15" s="30" t="e">
        <f>IF('CF-Owner'!#REF!=0,"",'CF-Owner'!#REF!/D$2)</f>
        <v>#REF!</v>
      </c>
      <c r="E15" s="38" t="e">
        <f>IF('CF-Owner'!#REF!=0,"",'CF-Owner'!#REF!/E$2)</f>
        <v>#REF!</v>
      </c>
      <c r="F15" s="38" t="e">
        <f>IF('CF-Owner'!#REF!=0,"",'CF-Owner'!#REF!/F$2)</f>
        <v>#REF!</v>
      </c>
      <c r="G15" s="38" t="e">
        <f>IF('CF-Owner'!#REF!=0,"",'CF-Owner'!#REF!/G$2)</f>
        <v>#REF!</v>
      </c>
      <c r="H15" s="38" t="e">
        <f>IF('CF-Owner'!#REF!=0,"",'CF-Owner'!#REF!/H$2)</f>
        <v>#REF!</v>
      </c>
      <c r="I15" s="38" t="e">
        <f>IF('CF-Owner'!#REF!=0,"",'CF-Owner'!#REF!/I$2)</f>
        <v>#REF!</v>
      </c>
      <c r="J15" s="38" t="e">
        <f>IF('CF-Owner'!#REF!=0,"",'CF-Owner'!#REF!/J$2)</f>
        <v>#REF!</v>
      </c>
      <c r="K15" s="38" t="e">
        <f>IF('CF-Owner'!#REF!=0,"",'CF-Owner'!#REF!/K$2)</f>
        <v>#REF!</v>
      </c>
      <c r="L15" s="38" t="e">
        <f>IF('CF-Owner'!#REF!=0,"",'CF-Owner'!#REF!/L$2)</f>
        <v>#REF!</v>
      </c>
      <c r="M15" s="38" t="e">
        <f>IF('CF-Owner'!#REF!=0,"",'CF-Owner'!#REF!/M$2)</f>
        <v>#REF!</v>
      </c>
      <c r="N15" s="38" t="e">
        <f>IF('CF-Owner'!#REF!=0,"",'CF-Owner'!#REF!/N$2)</f>
        <v>#REF!</v>
      </c>
      <c r="O15" s="38" t="e">
        <f>IF('CF-Owner'!#REF!=0,"",'CF-Owner'!#REF!/O$2)</f>
        <v>#REF!</v>
      </c>
      <c r="P15" s="38" t="e">
        <f>IF('CF-Owner'!#REF!=0,"",'CF-Owner'!#REF!/P$2)</f>
        <v>#REF!</v>
      </c>
      <c r="Q15" s="38" t="e">
        <f>IF('CF-Owner'!#REF!=0,"",'CF-Owner'!#REF!/Q$2)</f>
        <v>#REF!</v>
      </c>
      <c r="R15" s="9"/>
    </row>
    <row r="16" spans="1:18" ht="14.25" customHeight="1">
      <c r="A16" s="112" t="e">
        <f>IF(ISBLANK('CF-Owner'!#REF!),"",'CF-Owner'!#REF!)</f>
        <v>#REF!</v>
      </c>
      <c r="B16" s="108"/>
      <c r="C16" s="72"/>
      <c r="D16" s="30" t="e">
        <f>IF('CF-Owner'!#REF!=0,"",'CF-Owner'!#REF!/D$2)</f>
        <v>#REF!</v>
      </c>
      <c r="E16" s="38" t="e">
        <f>IF('CF-Owner'!#REF!=0,"",'CF-Owner'!#REF!/E$2)</f>
        <v>#REF!</v>
      </c>
      <c r="F16" s="38" t="e">
        <f>IF('CF-Owner'!#REF!=0,"",'CF-Owner'!#REF!/F$2)</f>
        <v>#REF!</v>
      </c>
      <c r="G16" s="38" t="e">
        <f>IF('CF-Owner'!#REF!=0,"",'CF-Owner'!#REF!/G$2)</f>
        <v>#REF!</v>
      </c>
      <c r="H16" s="38" t="e">
        <f>IF('CF-Owner'!#REF!=0,"",'CF-Owner'!#REF!/H$2)</f>
        <v>#REF!</v>
      </c>
      <c r="I16" s="38" t="e">
        <f>IF('CF-Owner'!#REF!=0,"",'CF-Owner'!#REF!/I$2)</f>
        <v>#REF!</v>
      </c>
      <c r="J16" s="38" t="e">
        <f>IF('CF-Owner'!#REF!=0,"",'CF-Owner'!#REF!/J$2)</f>
        <v>#REF!</v>
      </c>
      <c r="K16" s="38" t="e">
        <f>IF('CF-Owner'!#REF!=0,"",'CF-Owner'!#REF!/K$2)</f>
        <v>#REF!</v>
      </c>
      <c r="L16" s="38" t="e">
        <f>IF('CF-Owner'!#REF!=0,"",'CF-Owner'!#REF!/L$2)</f>
        <v>#REF!</v>
      </c>
      <c r="M16" s="38" t="e">
        <f>IF('CF-Owner'!#REF!=0,"",'CF-Owner'!#REF!/M$2)</f>
        <v>#REF!</v>
      </c>
      <c r="N16" s="38" t="e">
        <f>IF('CF-Owner'!#REF!=0,"",'CF-Owner'!#REF!/N$2)</f>
        <v>#REF!</v>
      </c>
      <c r="O16" s="38" t="e">
        <f>IF('CF-Owner'!#REF!=0,"",'CF-Owner'!#REF!/O$2)</f>
        <v>#REF!</v>
      </c>
      <c r="P16" s="38" t="e">
        <f>IF('CF-Owner'!#REF!=0,"",'CF-Owner'!#REF!/P$2)</f>
        <v>#REF!</v>
      </c>
      <c r="Q16" s="38" t="e">
        <f>IF('CF-Owner'!#REF!=0,"",'CF-Owner'!#REF!/Q$2)</f>
        <v>#REF!</v>
      </c>
      <c r="R16" s="9"/>
    </row>
    <row r="17" spans="1:18" ht="14.25" customHeight="1">
      <c r="A17" s="36"/>
      <c r="B17" s="108"/>
      <c r="C17" s="72"/>
      <c r="D17" s="36"/>
      <c r="E17" s="39"/>
      <c r="F17" s="39"/>
      <c r="G17" s="39"/>
      <c r="H17" s="39"/>
      <c r="I17" s="39"/>
      <c r="J17" s="39"/>
      <c r="K17" s="39"/>
      <c r="L17" s="39"/>
      <c r="M17" s="39"/>
      <c r="N17" s="39"/>
      <c r="O17" s="39"/>
      <c r="P17" s="39"/>
      <c r="Q17" s="39"/>
      <c r="R17" s="9"/>
    </row>
    <row r="18" spans="1:18" ht="14.25" customHeight="1">
      <c r="A18" s="84" t="e">
        <f>IF(ISBLANK('CF-Owner'!#REF!),"",'CF-Owner'!#REF!)</f>
        <v>#REF!</v>
      </c>
      <c r="C18" s="72"/>
      <c r="D18" s="13" t="e">
        <f t="shared" ref="D18:M18" si="1">SUM(D12:D17)</f>
        <v>#REF!</v>
      </c>
      <c r="E18" s="13" t="e">
        <f t="shared" si="1"/>
        <v>#REF!</v>
      </c>
      <c r="F18" s="13" t="e">
        <f t="shared" si="1"/>
        <v>#REF!</v>
      </c>
      <c r="G18" s="13" t="e">
        <f t="shared" si="1"/>
        <v>#REF!</v>
      </c>
      <c r="H18" s="13" t="e">
        <f t="shared" si="1"/>
        <v>#REF!</v>
      </c>
      <c r="I18" s="13" t="e">
        <f t="shared" si="1"/>
        <v>#REF!</v>
      </c>
      <c r="J18" s="13" t="e">
        <f t="shared" si="1"/>
        <v>#REF!</v>
      </c>
      <c r="K18" s="13" t="e">
        <f t="shared" si="1"/>
        <v>#REF!</v>
      </c>
      <c r="L18" s="13" t="e">
        <f t="shared" si="1"/>
        <v>#REF!</v>
      </c>
      <c r="M18" s="13" t="e">
        <f t="shared" si="1"/>
        <v>#REF!</v>
      </c>
      <c r="N18" s="13" t="e">
        <f t="shared" ref="N18:Q18" si="2">SUM(N12:N17)</f>
        <v>#REF!</v>
      </c>
      <c r="O18" s="13" t="e">
        <f t="shared" si="2"/>
        <v>#REF!</v>
      </c>
      <c r="P18" s="13" t="e">
        <f t="shared" si="2"/>
        <v>#REF!</v>
      </c>
      <c r="Q18" s="13" t="e">
        <f t="shared" si="2"/>
        <v>#REF!</v>
      </c>
      <c r="R18" s="9"/>
    </row>
    <row r="19" spans="1:18" ht="14.25" customHeight="1">
      <c r="A19" s="72" t="e">
        <f>IF(ISBLANK('CF-Owner'!#REF!),"",'CF-Owner'!#REF!)</f>
        <v>#REF!</v>
      </c>
      <c r="B19" s="11"/>
      <c r="C19" s="73"/>
      <c r="D19" s="11" t="e">
        <f>IF('CF-Owner'!#REF!=0,"",'CF-Owner'!#REF!/D$2)</f>
        <v>#REF!</v>
      </c>
      <c r="E19" s="11" t="e">
        <f>IF('CF-Owner'!#REF!=0,"",'CF-Owner'!#REF!/E$2)</f>
        <v>#REF!</v>
      </c>
      <c r="F19" s="11" t="e">
        <f>IF('CF-Owner'!#REF!=0,"",'CF-Owner'!#REF!/F$2)</f>
        <v>#REF!</v>
      </c>
      <c r="G19" s="11" t="e">
        <f>IF('CF-Owner'!#REF!=0,"",'CF-Owner'!#REF!/G$2)</f>
        <v>#REF!</v>
      </c>
      <c r="H19" s="11" t="e">
        <f>IF('CF-Owner'!#REF!=0,"",'CF-Owner'!#REF!/H$2)</f>
        <v>#REF!</v>
      </c>
      <c r="I19" s="11" t="e">
        <f>IF('CF-Owner'!#REF!=0,"",'CF-Owner'!#REF!/I$2)</f>
        <v>#REF!</v>
      </c>
      <c r="J19" s="11" t="e">
        <f>IF('CF-Owner'!#REF!=0,"",'CF-Owner'!#REF!/J$2)</f>
        <v>#REF!</v>
      </c>
      <c r="K19" s="11" t="e">
        <f>IF('CF-Owner'!#REF!=0,"",'CF-Owner'!#REF!/K$2)</f>
        <v>#REF!</v>
      </c>
      <c r="L19" s="11" t="e">
        <f>IF('CF-Owner'!#REF!=0,"",'CF-Owner'!#REF!/L$2)</f>
        <v>#REF!</v>
      </c>
      <c r="M19" s="11" t="e">
        <f>IF('CF-Owner'!#REF!=0,"",'CF-Owner'!#REF!/M$2)</f>
        <v>#REF!</v>
      </c>
      <c r="N19" s="11" t="e">
        <f>IF('CF-Owner'!#REF!=0,"",'CF-Owner'!#REF!/N$2)</f>
        <v>#REF!</v>
      </c>
      <c r="O19" s="11" t="e">
        <f>IF('CF-Owner'!#REF!=0,"",'CF-Owner'!#REF!/O$2)</f>
        <v>#REF!</v>
      </c>
      <c r="P19" s="11" t="e">
        <f>IF('CF-Owner'!#REF!=0,"",'CF-Owner'!#REF!/P$2)</f>
        <v>#REF!</v>
      </c>
      <c r="Q19" s="11" t="e">
        <f>IF('CF-Owner'!#REF!=0,"",'CF-Owner'!#REF!/Q$2)</f>
        <v>#REF!</v>
      </c>
      <c r="R19" s="9" t="e">
        <f>IF(ISBLANK('CF-Owner'!#REF!),"",'CF-Owner'!#REF!/R$2*$B19)</f>
        <v>#REF!</v>
      </c>
    </row>
    <row r="20" spans="1:18" ht="14.25" customHeight="1">
      <c r="A20" s="72" t="e">
        <f>IF(ISBLANK('CF-Owner'!#REF!),"",'CF-Owner'!#REF!)</f>
        <v>#REF!</v>
      </c>
      <c r="B20" s="11"/>
      <c r="C20" s="76"/>
      <c r="D20" s="11" t="e">
        <f>IF('CF-Owner'!#REF!=0,"",'CF-Owner'!#REF!/D$2)</f>
        <v>#REF!</v>
      </c>
      <c r="E20" s="11" t="e">
        <f>IF('CF-Owner'!#REF!=0,"",'CF-Owner'!#REF!/E$2)</f>
        <v>#REF!</v>
      </c>
      <c r="F20" s="14" t="e">
        <f>IF('CF-Owner'!#REF!=0,"",'CF-Owner'!#REF!/F$2)</f>
        <v>#REF!</v>
      </c>
      <c r="G20" s="11" t="e">
        <f>IF('CF-Owner'!#REF!=0,"",'CF-Owner'!#REF!/G$2)</f>
        <v>#REF!</v>
      </c>
      <c r="H20" t="e">
        <f>IF('CF-Owner'!#REF!=0,"",'CF-Owner'!#REF!/H$2)</f>
        <v>#REF!</v>
      </c>
      <c r="I20" t="e">
        <f>IF('CF-Owner'!#REF!=0,"",'CF-Owner'!#REF!/I$2)</f>
        <v>#REF!</v>
      </c>
      <c r="J20" t="e">
        <f>IF('CF-Owner'!#REF!=0,"",'CF-Owner'!#REF!/J$2)</f>
        <v>#REF!</v>
      </c>
      <c r="K20" t="e">
        <f>IF('CF-Owner'!#REF!=0,"",'CF-Owner'!#REF!/K$2)</f>
        <v>#REF!</v>
      </c>
      <c r="L20" t="e">
        <f>IF('CF-Owner'!#REF!=0,"",'CF-Owner'!#REF!/L$2)</f>
        <v>#REF!</v>
      </c>
      <c r="M20" t="e">
        <f>IF('CF-Owner'!#REF!=0,"",'CF-Owner'!#REF!/M$2)</f>
        <v>#REF!</v>
      </c>
      <c r="N20" t="e">
        <f>IF('CF-Owner'!#REF!=0,"",'CF-Owner'!#REF!/N$2)</f>
        <v>#REF!</v>
      </c>
      <c r="O20" t="e">
        <f>IF('CF-Owner'!#REF!=0,"",'CF-Owner'!#REF!/O$2)</f>
        <v>#REF!</v>
      </c>
      <c r="P20" t="e">
        <f>IF('CF-Owner'!#REF!=0,"",'CF-Owner'!#REF!/P$2)</f>
        <v>#REF!</v>
      </c>
      <c r="Q20" t="e">
        <f>IF('CF-Owner'!#REF!=0,"",'CF-Owner'!#REF!/Q$2)</f>
        <v>#REF!</v>
      </c>
      <c r="R20" s="12" t="e">
        <f>IF('CF-Owner'!#REF!=0,"",'CF-Owner'!#REF!/R$2)</f>
        <v>#REF!</v>
      </c>
    </row>
    <row r="21" spans="1:18" ht="14.25" customHeight="1">
      <c r="A21" s="72" t="e">
        <f>IF(ISBLANK('CF-Owner'!#REF!),"",'CF-Owner'!#REF!)</f>
        <v>#REF!</v>
      </c>
      <c r="B21" s="11"/>
      <c r="C21" s="74"/>
      <c r="D21" t="e">
        <f>IF('CF-Owner'!#REF!=0,"",'CF-Owner'!#REF!/D$2)</f>
        <v>#REF!</v>
      </c>
      <c r="E21" t="e">
        <f>IF('CF-Owner'!#REF!=0,"",'CF-Owner'!#REF!/E$2)</f>
        <v>#REF!</v>
      </c>
      <c r="F21" t="e">
        <f>IF('CF-Owner'!#REF!=0,"",'CF-Owner'!#REF!/F$2)</f>
        <v>#REF!</v>
      </c>
      <c r="G21" s="11" t="e">
        <f>IF('CF-Owner'!#REF!=0,"",'CF-Owner'!#REF!/G$2)</f>
        <v>#REF!</v>
      </c>
      <c r="H21" t="e">
        <f>IF('CF-Owner'!#REF!=0,"",'CF-Owner'!#REF!/H$2)</f>
        <v>#REF!</v>
      </c>
      <c r="I21" t="e">
        <f>IF('CF-Owner'!#REF!=0,"",'CF-Owner'!#REF!/I$2)</f>
        <v>#REF!</v>
      </c>
      <c r="J21" t="e">
        <f>IF('CF-Owner'!#REF!=0,"",'CF-Owner'!#REF!/J$2)</f>
        <v>#REF!</v>
      </c>
      <c r="K21" t="e">
        <f>IF('CF-Owner'!#REF!=0,"",'CF-Owner'!#REF!/K$2)</f>
        <v>#REF!</v>
      </c>
      <c r="L21" t="e">
        <f>IF('CF-Owner'!#REF!=0,"",'CF-Owner'!#REF!/L$2)</f>
        <v>#REF!</v>
      </c>
      <c r="M21" t="e">
        <f>IF('CF-Owner'!#REF!=0,"",'CF-Owner'!#REF!/M$2)</f>
        <v>#REF!</v>
      </c>
      <c r="N21" t="e">
        <f>IF('CF-Owner'!#REF!=0,"",'CF-Owner'!#REF!/N$2)</f>
        <v>#REF!</v>
      </c>
      <c r="O21" t="e">
        <f>IF('CF-Owner'!#REF!=0,"",'CF-Owner'!#REF!/O$2)</f>
        <v>#REF!</v>
      </c>
      <c r="P21" t="e">
        <f>IF('CF-Owner'!#REF!=0,"",'CF-Owner'!#REF!/P$2)</f>
        <v>#REF!</v>
      </c>
      <c r="Q21" t="e">
        <f>IF('CF-Owner'!#REF!=0,"",'CF-Owner'!#REF!/Q$2)</f>
        <v>#REF!</v>
      </c>
      <c r="R21" s="12" t="e">
        <f>IF('CF-Owner'!#REF!=0,"",'CF-Owner'!#REF!/R$2)</f>
        <v>#REF!</v>
      </c>
    </row>
    <row r="22" spans="1:18" ht="14.25" customHeight="1">
      <c r="A22" s="72" t="e">
        <f>IF(ISBLANK('CF-Owner'!#REF!),"",'CF-Owner'!#REF!)</f>
        <v>#REF!</v>
      </c>
      <c r="B22" s="11"/>
      <c r="C22" s="75"/>
      <c r="D22" s="11" t="e">
        <f>IF('CF-Owner'!#REF!=0,"",'CF-Owner'!#REF!/D$2)</f>
        <v>#REF!</v>
      </c>
      <c r="E22" s="11" t="e">
        <f>IF('CF-Owner'!#REF!=0,"",'CF-Owner'!#REF!/E$2)</f>
        <v>#REF!</v>
      </c>
      <c r="F22" s="11" t="e">
        <f>IF('CF-Owner'!#REF!=0,"",'CF-Owner'!#REF!/F$2)</f>
        <v>#REF!</v>
      </c>
      <c r="G22" s="11" t="e">
        <f>IF('CF-Owner'!#REF!=0,"",'CF-Owner'!#REF!/G$2)</f>
        <v>#REF!</v>
      </c>
      <c r="H22" t="e">
        <f>IF('CF-Owner'!#REF!=0,"",'CF-Owner'!#REF!/H$2)</f>
        <v>#REF!</v>
      </c>
      <c r="I22" t="e">
        <f>IF('CF-Owner'!#REF!=0,"",'CF-Owner'!#REF!/I$2)</f>
        <v>#REF!</v>
      </c>
      <c r="J22" t="e">
        <f>IF('CF-Owner'!#REF!=0,"",'CF-Owner'!#REF!/J$2)</f>
        <v>#REF!</v>
      </c>
      <c r="K22" t="e">
        <f>IF('CF-Owner'!#REF!=0,"",'CF-Owner'!#REF!/K$2)</f>
        <v>#REF!</v>
      </c>
      <c r="L22" t="e">
        <f>IF('CF-Owner'!#REF!=0,"",'CF-Owner'!#REF!/L$2)</f>
        <v>#REF!</v>
      </c>
      <c r="M22" t="e">
        <f>IF('CF-Owner'!#REF!=0,"",'CF-Owner'!#REF!/M$2)</f>
        <v>#REF!</v>
      </c>
      <c r="N22" t="e">
        <f>IF('CF-Owner'!#REF!=0,"",'CF-Owner'!#REF!/N$2)</f>
        <v>#REF!</v>
      </c>
      <c r="O22" t="e">
        <f>IF('CF-Owner'!#REF!=0,"",'CF-Owner'!#REF!/O$2)</f>
        <v>#REF!</v>
      </c>
      <c r="P22" t="e">
        <f>IF('CF-Owner'!#REF!=0,"",'CF-Owner'!#REF!/P$2)</f>
        <v>#REF!</v>
      </c>
      <c r="Q22" t="e">
        <f>IF('CF-Owner'!#REF!=0,"",'CF-Owner'!#REF!/Q$2)</f>
        <v>#REF!</v>
      </c>
      <c r="R22" s="12" t="e">
        <f>IF('CF-Owner'!#REF!=0,"",'CF-Owner'!#REF!/R$2)</f>
        <v>#REF!</v>
      </c>
    </row>
    <row r="23" spans="1:18" ht="14.25" customHeight="1">
      <c r="A23" s="72" t="e">
        <f>IF(ISBLANK('CF-Owner'!#REF!),"",'CF-Owner'!#REF!)</f>
        <v>#REF!</v>
      </c>
      <c r="C23" s="72"/>
      <c r="D23" t="e">
        <f>IF('CF-Owner'!#REF!=0,"",'CF-Owner'!#REF!/D$2)</f>
        <v>#REF!</v>
      </c>
      <c r="E23" t="e">
        <f>IF('CF-Owner'!#REF!=0,"",'CF-Owner'!#REF!/E$2)</f>
        <v>#REF!</v>
      </c>
      <c r="F23" t="e">
        <f>IF('CF-Owner'!#REF!=0,"",'CF-Owner'!#REF!/F$2)</f>
        <v>#REF!</v>
      </c>
      <c r="G23" t="e">
        <f>IF('CF-Owner'!#REF!=0,"",'CF-Owner'!#REF!/G$2)</f>
        <v>#REF!</v>
      </c>
      <c r="H23" t="e">
        <f>IF('CF-Owner'!#REF!=0,"",'CF-Owner'!#REF!/H$2)</f>
        <v>#REF!</v>
      </c>
      <c r="I23" t="e">
        <f>IF('CF-Owner'!#REF!=0,"",'CF-Owner'!#REF!/I$2)</f>
        <v>#REF!</v>
      </c>
      <c r="J23" t="e">
        <f>IF('CF-Owner'!#REF!=0,"",'CF-Owner'!#REF!/J$2)</f>
        <v>#REF!</v>
      </c>
      <c r="K23" t="e">
        <f>IF('CF-Owner'!#REF!=0,"",'CF-Owner'!#REF!/K$2)</f>
        <v>#REF!</v>
      </c>
      <c r="L23" t="e">
        <f>IF('CF-Owner'!#REF!=0,"",'CF-Owner'!#REF!/L$2)</f>
        <v>#REF!</v>
      </c>
      <c r="M23" t="e">
        <f>IF('CF-Owner'!#REF!=0,"",'CF-Owner'!#REF!/M$2)</f>
        <v>#REF!</v>
      </c>
      <c r="N23" t="e">
        <f>IF('CF-Owner'!#REF!=0,"",'CF-Owner'!#REF!/N$2)</f>
        <v>#REF!</v>
      </c>
      <c r="O23" t="e">
        <f>IF('CF-Owner'!#REF!=0,"",'CF-Owner'!#REF!/O$2)</f>
        <v>#REF!</v>
      </c>
      <c r="P23" t="e">
        <f>IF('CF-Owner'!#REF!=0,"",'CF-Owner'!#REF!/P$2)</f>
        <v>#REF!</v>
      </c>
      <c r="Q23" t="e">
        <f>IF('CF-Owner'!#REF!=0,"",'CF-Owner'!#REF!/Q$2)</f>
        <v>#REF!</v>
      </c>
      <c r="R23" s="12" t="e">
        <f>IF('CF-Owner'!#REF!=0,"",'CF-Owner'!#REF!/R$2)</f>
        <v>#REF!</v>
      </c>
    </row>
    <row r="24" spans="1:18" ht="14.25" customHeight="1">
      <c r="A24" s="72"/>
      <c r="C24" s="72"/>
      <c r="D24" s="5"/>
      <c r="E24" s="5"/>
      <c r="F24" s="5"/>
      <c r="G24" s="5"/>
      <c r="H24" s="5"/>
      <c r="I24" s="5"/>
      <c r="J24" s="5"/>
      <c r="K24" s="5"/>
      <c r="L24" s="5"/>
      <c r="M24" s="5"/>
      <c r="N24" s="5"/>
      <c r="O24" s="5"/>
      <c r="P24" s="5"/>
      <c r="Q24" s="5"/>
      <c r="R24" s="9"/>
    </row>
    <row r="25" spans="1:18" ht="14.25" customHeight="1" thickBot="1">
      <c r="C25" s="72"/>
      <c r="R25" s="9"/>
    </row>
    <row r="26" spans="1:18" ht="14.25" customHeight="1" thickTop="1" thickBot="1">
      <c r="A26" s="15" t="e">
        <f>IF(ISBLANK('CF-Owner'!#REF!),"",'CF-Owner'!#REF!)</f>
        <v>#REF!</v>
      </c>
      <c r="C26" s="72"/>
      <c r="D26" s="16" t="e">
        <f t="shared" ref="D26:R26" si="3">SUM(D18:D25)</f>
        <v>#REF!</v>
      </c>
      <c r="E26" s="16" t="e">
        <f t="shared" si="3"/>
        <v>#REF!</v>
      </c>
      <c r="F26" s="16" t="e">
        <f t="shared" si="3"/>
        <v>#REF!</v>
      </c>
      <c r="G26" s="16" t="e">
        <f t="shared" si="3"/>
        <v>#REF!</v>
      </c>
      <c r="H26" s="16" t="e">
        <f t="shared" si="3"/>
        <v>#REF!</v>
      </c>
      <c r="I26" s="16" t="e">
        <f t="shared" si="3"/>
        <v>#REF!</v>
      </c>
      <c r="J26" s="16" t="e">
        <f t="shared" si="3"/>
        <v>#REF!</v>
      </c>
      <c r="K26" s="16" t="e">
        <f t="shared" si="3"/>
        <v>#REF!</v>
      </c>
      <c r="L26" s="16" t="e">
        <f t="shared" si="3"/>
        <v>#REF!</v>
      </c>
      <c r="M26" s="16" t="e">
        <f t="shared" si="3"/>
        <v>#REF!</v>
      </c>
      <c r="N26" s="16" t="e">
        <f t="shared" si="3"/>
        <v>#REF!</v>
      </c>
      <c r="O26" s="16" t="e">
        <f t="shared" si="3"/>
        <v>#REF!</v>
      </c>
      <c r="P26" s="16" t="e">
        <f t="shared" si="3"/>
        <v>#REF!</v>
      </c>
      <c r="Q26" s="16" t="e">
        <f t="shared" si="3"/>
        <v>#REF!</v>
      </c>
      <c r="R26" s="16" t="e">
        <f t="shared" si="3"/>
        <v>#REF!</v>
      </c>
    </row>
    <row r="27" spans="1:18" ht="14.25" customHeight="1" thickTop="1">
      <c r="C27" s="72"/>
    </row>
    <row r="28" spans="1:18" ht="14.25" customHeight="1">
      <c r="A28" s="10" t="e">
        <f>IF(ISBLANK('CF-Owner'!#REF!),"",'CF-Owner'!#REF!)</f>
        <v>#REF!</v>
      </c>
      <c r="C28" s="72"/>
    </row>
    <row r="29" spans="1:18" ht="14.25" customHeight="1">
      <c r="A29" s="72" t="e">
        <f>IF(ISBLANK('CF-Owner'!#REF!),"",'CF-Owner'!#REF!)</f>
        <v>#REF!</v>
      </c>
      <c r="C29" s="72"/>
      <c r="D29" s="78" t="e">
        <f>IF('CF-Owner'!#REF!=0,"",'CF-Owner'!#REF!/D$2*B29)</f>
        <v>#REF!</v>
      </c>
    </row>
    <row r="30" spans="1:18" ht="14.25" customHeight="1">
      <c r="A30" s="17" t="e">
        <f>IF(ISBLANK('CF-Owner'!#REF!),"",'CF-Owner'!#REF!)</f>
        <v>#REF!</v>
      </c>
      <c r="C30" s="72"/>
      <c r="R30" s="18"/>
    </row>
    <row r="31" spans="1:18" ht="14.25" customHeight="1">
      <c r="A31" s="72" t="e">
        <f>IF(ISBLANK('CF-Owner'!#REF!),"",'CF-Owner'!#REF!)</f>
        <v>#REF!</v>
      </c>
      <c r="C31" s="72" t="e">
        <f>IF(ISBLANK('CF-Owner'!#REF!),"",'CF-Owner'!#REF!)</f>
        <v>#REF!</v>
      </c>
      <c r="D31" s="5" t="e">
        <f>IF(('CF-Owner'!#REF!)=0,"",'CF-Owner'!#REF!/D$2*$B31)</f>
        <v>#REF!</v>
      </c>
      <c r="E31" s="5" t="e">
        <f>IF(('CF-Owner'!#REF!)=0,"",'CF-Owner'!#REF!/E$2*$B31)</f>
        <v>#REF!</v>
      </c>
      <c r="F31" s="5" t="e">
        <f>IF(('CF-Owner'!#REF!)=0,"",'CF-Owner'!#REF!/F$2*$B31)</f>
        <v>#REF!</v>
      </c>
      <c r="G31" s="5" t="e">
        <f>IF(('CF-Owner'!#REF!)=0,"",'CF-Owner'!#REF!/G$2*$B31)</f>
        <v>#REF!</v>
      </c>
      <c r="H31" s="5" t="e">
        <f>IF(('CF-Owner'!#REF!)=0,"",'CF-Owner'!#REF!/H$2*$B31)</f>
        <v>#REF!</v>
      </c>
      <c r="I31" s="5" t="e">
        <f>IF(('CF-Owner'!#REF!)=0,"",'CF-Owner'!#REF!/I$2*$B31)</f>
        <v>#REF!</v>
      </c>
      <c r="J31" s="5" t="e">
        <f>IF(('CF-Owner'!#REF!)=0,"",'CF-Owner'!#REF!/J$2*$B31)</f>
        <v>#REF!</v>
      </c>
      <c r="K31" s="5" t="e">
        <f>IF(('CF-Owner'!#REF!)=0,"",'CF-Owner'!#REF!/K$2*$B31)</f>
        <v>#REF!</v>
      </c>
      <c r="L31" s="5" t="e">
        <f>IF(('CF-Owner'!#REF!)=0,"",'CF-Owner'!#REF!/L$2*$B31)</f>
        <v>#REF!</v>
      </c>
      <c r="M31" s="5" t="e">
        <f>IF(('CF-Owner'!#REF!)=0,"",'CF-Owner'!#REF!/M$2*$B31)</f>
        <v>#REF!</v>
      </c>
      <c r="N31" s="5" t="e">
        <f>IF(('CF-Owner'!#REF!)=0,"",'CF-Owner'!#REF!/N$2*$B31)</f>
        <v>#REF!</v>
      </c>
      <c r="O31" s="5" t="e">
        <f>IF(('CF-Owner'!#REF!)=0,"",'CF-Owner'!#REF!/O$2*$B31)</f>
        <v>#REF!</v>
      </c>
      <c r="P31" s="5" t="e">
        <f>IF(('CF-Owner'!#REF!)=0,"",'CF-Owner'!#REF!/P$2*$B31)</f>
        <v>#REF!</v>
      </c>
      <c r="Q31" s="5" t="e">
        <f>IF(('CF-Owner'!#REF!)=0,"",'CF-Owner'!#REF!/Q$2*$B31)</f>
        <v>#REF!</v>
      </c>
      <c r="R31" s="6"/>
    </row>
    <row r="32" spans="1:18" ht="14.25" customHeight="1">
      <c r="A32" s="72" t="e">
        <f>IF(ISBLANK('CF-Owner'!#REF!),"",'CF-Owner'!#REF!)</f>
        <v>#REF!</v>
      </c>
      <c r="C32" s="72" t="e">
        <f>IF(ISBLANK('CF-Owner'!#REF!),"",'CF-Owner'!#REF!)</f>
        <v>#REF!</v>
      </c>
      <c r="D32" s="5" t="e">
        <f>IF(('CF-Owner'!#REF!)=0,"",'CF-Owner'!#REF!/D$2*$B32)</f>
        <v>#REF!</v>
      </c>
      <c r="E32" s="5" t="e">
        <f>IF(('CF-Owner'!#REF!)=0,"",'CF-Owner'!#REF!/E$2*$B32)</f>
        <v>#REF!</v>
      </c>
      <c r="F32" s="5" t="e">
        <f>IF(('CF-Owner'!#REF!)=0,"",'CF-Owner'!#REF!/F$2*$B32)</f>
        <v>#REF!</v>
      </c>
      <c r="G32" s="5" t="e">
        <f>IF(('CF-Owner'!#REF!)=0,"",'CF-Owner'!#REF!/G$2*$B32)</f>
        <v>#REF!</v>
      </c>
      <c r="H32" s="5" t="e">
        <f>IF(('CF-Owner'!#REF!)=0,"",'CF-Owner'!#REF!/H$2*$B32)</f>
        <v>#REF!</v>
      </c>
      <c r="I32" s="5" t="e">
        <f>IF(('CF-Owner'!#REF!)=0,"",'CF-Owner'!#REF!/I$2*$B32)</f>
        <v>#REF!</v>
      </c>
      <c r="J32" s="5" t="e">
        <f>IF(('CF-Owner'!#REF!)=0,"",'CF-Owner'!#REF!/J$2*$B32)</f>
        <v>#REF!</v>
      </c>
      <c r="K32" s="5" t="e">
        <f>IF(('CF-Owner'!#REF!)=0,"",'CF-Owner'!#REF!/K$2*$B32)</f>
        <v>#REF!</v>
      </c>
      <c r="L32" s="5" t="e">
        <f>IF(('CF-Owner'!#REF!)=0,"",'CF-Owner'!#REF!/L$2*$B32)</f>
        <v>#REF!</v>
      </c>
      <c r="M32" s="5" t="e">
        <f>IF(('CF-Owner'!#REF!)=0,"",'CF-Owner'!#REF!/M$2*$B32)</f>
        <v>#REF!</v>
      </c>
      <c r="N32" s="5" t="e">
        <f>IF(('CF-Owner'!#REF!)=0,"",'CF-Owner'!#REF!/N$2*$B32)</f>
        <v>#REF!</v>
      </c>
      <c r="O32" s="5" t="e">
        <f>IF(('CF-Owner'!#REF!)=0,"",'CF-Owner'!#REF!/O$2*$B32)</f>
        <v>#REF!</v>
      </c>
      <c r="P32" s="5" t="e">
        <f>IF(('CF-Owner'!#REF!)=0,"",'CF-Owner'!#REF!/P$2*$B32)</f>
        <v>#REF!</v>
      </c>
      <c r="Q32" s="5" t="e">
        <f>IF(('CF-Owner'!#REF!)=0,"",'CF-Owner'!#REF!/Q$2*$B32)</f>
        <v>#REF!</v>
      </c>
      <c r="R32" s="6"/>
    </row>
    <row r="33" spans="1:18" ht="14.25" customHeight="1">
      <c r="A33" s="72" t="e">
        <f>IF(ISBLANK('CF-Owner'!#REF!),"",'CF-Owner'!#REF!)</f>
        <v>#REF!</v>
      </c>
      <c r="C33" s="72" t="e">
        <f>IF(ISBLANK('CF-Owner'!#REF!),"",'CF-Owner'!#REF!)</f>
        <v>#REF!</v>
      </c>
      <c r="D33" s="5" t="e">
        <f>IF(('CF-Owner'!#REF!)=0,"",'CF-Owner'!#REF!/D$2*$B33)</f>
        <v>#REF!</v>
      </c>
      <c r="E33" s="5" t="e">
        <f>IF(('CF-Owner'!#REF!)=0,"",'CF-Owner'!#REF!/E$2*$B33)</f>
        <v>#REF!</v>
      </c>
      <c r="F33" s="5" t="e">
        <f>IF(('CF-Owner'!#REF!)=0,"",'CF-Owner'!#REF!/F$2*$B33)</f>
        <v>#REF!</v>
      </c>
      <c r="G33" s="5" t="e">
        <f>IF(('CF-Owner'!#REF!)=0,"",'CF-Owner'!#REF!/G$2*$B33)</f>
        <v>#REF!</v>
      </c>
      <c r="H33" s="5" t="e">
        <f>IF(('CF-Owner'!#REF!)=0,"",'CF-Owner'!#REF!/H$2*$B33)</f>
        <v>#REF!</v>
      </c>
      <c r="I33" s="5" t="e">
        <f>IF(('CF-Owner'!#REF!)=0,"",'CF-Owner'!#REF!/I$2*$B33)</f>
        <v>#REF!</v>
      </c>
      <c r="J33" s="5" t="e">
        <f>IF(('CF-Owner'!#REF!)=0,"",'CF-Owner'!#REF!/J$2*$B33)</f>
        <v>#REF!</v>
      </c>
      <c r="K33" s="5" t="e">
        <f>IF(('CF-Owner'!#REF!)=0,"",'CF-Owner'!#REF!/K$2*$B33)</f>
        <v>#REF!</v>
      </c>
      <c r="L33" s="5" t="e">
        <f>IF(('CF-Owner'!#REF!)=0,"",'CF-Owner'!#REF!/L$2*$B33)</f>
        <v>#REF!</v>
      </c>
      <c r="M33" s="5" t="e">
        <f>IF(('CF-Owner'!#REF!)=0,"",'CF-Owner'!#REF!/M$2*$B33)</f>
        <v>#REF!</v>
      </c>
      <c r="N33" s="5" t="e">
        <f>IF(('CF-Owner'!#REF!)=0,"",'CF-Owner'!#REF!/N$2*$B33)</f>
        <v>#REF!</v>
      </c>
      <c r="O33" s="5" t="e">
        <f>IF(('CF-Owner'!#REF!)=0,"",'CF-Owner'!#REF!/O$2*$B33)</f>
        <v>#REF!</v>
      </c>
      <c r="P33" s="5" t="e">
        <f>IF(('CF-Owner'!#REF!)=0,"",'CF-Owner'!#REF!/P$2*$B33)</f>
        <v>#REF!</v>
      </c>
      <c r="Q33" s="5" t="e">
        <f>IF(('CF-Owner'!#REF!)=0,"",'CF-Owner'!#REF!/Q$2*$B33)</f>
        <v>#REF!</v>
      </c>
      <c r="R33" s="6"/>
    </row>
    <row r="34" spans="1:18" ht="14.25" customHeight="1">
      <c r="A34" s="72" t="e">
        <f>IF(ISBLANK('CF-Owner'!#REF!),"",'CF-Owner'!#REF!)</f>
        <v>#REF!</v>
      </c>
      <c r="C34" s="72" t="e">
        <f>IF(ISBLANK('CF-Owner'!#REF!),"",'CF-Owner'!#REF!)</f>
        <v>#REF!</v>
      </c>
      <c r="D34" s="5" t="e">
        <f>IF(('CF-Owner'!#REF!)=0,"",'CF-Owner'!#REF!/D$2*$B34)</f>
        <v>#REF!</v>
      </c>
      <c r="E34" s="5" t="e">
        <f>IF(('CF-Owner'!#REF!)=0,"",'CF-Owner'!#REF!/E$2*$B34)</f>
        <v>#REF!</v>
      </c>
      <c r="F34" s="5" t="e">
        <f>IF(('CF-Owner'!#REF!)=0,"",'CF-Owner'!#REF!/F$2*$B34)</f>
        <v>#REF!</v>
      </c>
      <c r="G34" s="5" t="e">
        <f>IF(('CF-Owner'!#REF!)=0,"",'CF-Owner'!#REF!/G$2*$B34)</f>
        <v>#REF!</v>
      </c>
      <c r="H34" s="5" t="e">
        <f>IF(('CF-Owner'!#REF!)=0,"",'CF-Owner'!#REF!/H$2*$B34)</f>
        <v>#REF!</v>
      </c>
      <c r="I34" s="5" t="e">
        <f>IF(('CF-Owner'!#REF!)=0,"",'CF-Owner'!#REF!/I$2*$B34)</f>
        <v>#REF!</v>
      </c>
      <c r="J34" s="5" t="e">
        <f>IF(('CF-Owner'!#REF!)=0,"",'CF-Owner'!#REF!/J$2*$B34)</f>
        <v>#REF!</v>
      </c>
      <c r="K34" s="5" t="e">
        <f>IF(('CF-Owner'!#REF!)=0,"",'CF-Owner'!#REF!/K$2*$B34)</f>
        <v>#REF!</v>
      </c>
      <c r="L34" s="5" t="e">
        <f>IF(('CF-Owner'!#REF!)=0,"",'CF-Owner'!#REF!/L$2*$B34)</f>
        <v>#REF!</v>
      </c>
      <c r="M34" s="5" t="e">
        <f>IF(('CF-Owner'!#REF!)=0,"",'CF-Owner'!#REF!/M$2*$B34)</f>
        <v>#REF!</v>
      </c>
      <c r="N34" s="5" t="e">
        <f>IF(('CF-Owner'!#REF!)=0,"",'CF-Owner'!#REF!/N$2*$B34)</f>
        <v>#REF!</v>
      </c>
      <c r="O34" s="5" t="e">
        <f>IF(('CF-Owner'!#REF!)=0,"",'CF-Owner'!#REF!/O$2*$B34)</f>
        <v>#REF!</v>
      </c>
      <c r="P34" s="5" t="e">
        <f>IF(('CF-Owner'!#REF!)=0,"",'CF-Owner'!#REF!/P$2*$B34)</f>
        <v>#REF!</v>
      </c>
      <c r="Q34" s="5" t="e">
        <f>IF(('CF-Owner'!#REF!)=0,"",'CF-Owner'!#REF!/Q$2*$B34)</f>
        <v>#REF!</v>
      </c>
      <c r="R34" s="6"/>
    </row>
    <row r="35" spans="1:18" ht="14.25" customHeight="1">
      <c r="A35" s="72" t="e">
        <f>IF(ISBLANK('CF-Owner'!#REF!),"",'CF-Owner'!#REF!)</f>
        <v>#REF!</v>
      </c>
      <c r="C35" s="72" t="e">
        <f>IF(ISBLANK('CF-Owner'!#REF!),"",'CF-Owner'!#REF!)</f>
        <v>#REF!</v>
      </c>
      <c r="D35" s="5" t="e">
        <f>IF(('CF-Owner'!#REF!)=0,"",'CF-Owner'!#REF!/D$2*$B35)</f>
        <v>#REF!</v>
      </c>
      <c r="E35" s="5" t="e">
        <f>IF(('CF-Owner'!#REF!)=0,"",'CF-Owner'!#REF!/E$2*$B35)</f>
        <v>#REF!</v>
      </c>
      <c r="F35" s="5" t="e">
        <f>IF(('CF-Owner'!#REF!)=0,"",'CF-Owner'!#REF!/F$2*$B35)</f>
        <v>#REF!</v>
      </c>
      <c r="G35" s="5" t="e">
        <f>IF(('CF-Owner'!#REF!)=0,"",'CF-Owner'!#REF!/G$2*$B35)</f>
        <v>#REF!</v>
      </c>
      <c r="H35" s="5" t="e">
        <f>IF(('CF-Owner'!#REF!)=0,"",'CF-Owner'!#REF!/H$2*$B35)</f>
        <v>#REF!</v>
      </c>
      <c r="I35" s="5" t="e">
        <f>IF(('CF-Owner'!#REF!)=0,"",'CF-Owner'!#REF!/I$2*$B35)</f>
        <v>#REF!</v>
      </c>
      <c r="J35" s="5" t="e">
        <f>IF(('CF-Owner'!#REF!)=0,"",'CF-Owner'!#REF!/J$2*$B35)</f>
        <v>#REF!</v>
      </c>
      <c r="K35" s="5" t="e">
        <f>IF(('CF-Owner'!#REF!)=0,"",'CF-Owner'!#REF!/K$2*$B35)</f>
        <v>#REF!</v>
      </c>
      <c r="L35" s="5" t="e">
        <f>IF(('CF-Owner'!#REF!)=0,"",'CF-Owner'!#REF!/L$2*$B35)</f>
        <v>#REF!</v>
      </c>
      <c r="M35" s="5" t="e">
        <f>IF(('CF-Owner'!#REF!)=0,"",'CF-Owner'!#REF!/M$2*$B35)</f>
        <v>#REF!</v>
      </c>
      <c r="N35" s="5" t="e">
        <f>IF(('CF-Owner'!#REF!)=0,"",'CF-Owner'!#REF!/N$2*$B35)</f>
        <v>#REF!</v>
      </c>
      <c r="O35" s="5" t="e">
        <f>IF(('CF-Owner'!#REF!)=0,"",'CF-Owner'!#REF!/O$2*$B35)</f>
        <v>#REF!</v>
      </c>
      <c r="P35" s="5" t="e">
        <f>IF(('CF-Owner'!#REF!)=0,"",'CF-Owner'!#REF!/P$2*$B35)</f>
        <v>#REF!</v>
      </c>
      <c r="Q35" s="5" t="e">
        <f>IF(('CF-Owner'!#REF!)=0,"",'CF-Owner'!#REF!/Q$2*$B35)</f>
        <v>#REF!</v>
      </c>
      <c r="R35" s="6"/>
    </row>
    <row r="36" spans="1:18" ht="14.25" customHeight="1">
      <c r="A36" s="17" t="e">
        <f>IF(ISBLANK('CF-Owner'!#REF!),"",'CF-Owner'!#REF!)</f>
        <v>#REF!</v>
      </c>
      <c r="C36" s="72"/>
      <c r="R36" s="9"/>
    </row>
    <row r="37" spans="1:18" ht="14.25" customHeight="1">
      <c r="A37" s="115" t="e">
        <f>IF(ISBLANK('CF-Owner'!#REF!),"",'CF-Owner'!#REF!)</f>
        <v>#REF!</v>
      </c>
      <c r="B37" s="109"/>
      <c r="C37" s="72"/>
      <c r="D37" s="5" t="e">
        <f>IF('CF-Owner'!#REF!=0,"",'CF-Owner'!#REF!/D$2)</f>
        <v>#REF!</v>
      </c>
      <c r="E37" s="38" t="e">
        <f>IF('CF-Owner'!#REF!=0,"",'CF-Owner'!#REF!/E$2)</f>
        <v>#REF!</v>
      </c>
      <c r="F37" s="38" t="e">
        <f>IF('CF-Owner'!#REF!=0,"",'CF-Owner'!#REF!/F$2)</f>
        <v>#REF!</v>
      </c>
      <c r="G37" s="38" t="e">
        <f>IF('CF-Owner'!#REF!=0,"",'CF-Owner'!#REF!/G$2)</f>
        <v>#REF!</v>
      </c>
      <c r="H37" s="38" t="e">
        <f>IF('CF-Owner'!#REF!=0,"",'CF-Owner'!#REF!/H$2)</f>
        <v>#REF!</v>
      </c>
      <c r="I37" s="38" t="e">
        <f>IF('CF-Owner'!#REF!=0,"",'CF-Owner'!#REF!/I$2)</f>
        <v>#REF!</v>
      </c>
      <c r="J37" s="38" t="e">
        <f>IF('CF-Owner'!#REF!=0,"",'CF-Owner'!#REF!/J$2)</f>
        <v>#REF!</v>
      </c>
      <c r="K37" s="38" t="e">
        <f>IF('CF-Owner'!#REF!=0,"",'CF-Owner'!#REF!/K$2)</f>
        <v>#REF!</v>
      </c>
      <c r="L37" s="38" t="e">
        <f>IF('CF-Owner'!#REF!=0,"",'CF-Owner'!#REF!/L$2)</f>
        <v>#REF!</v>
      </c>
      <c r="M37" s="38" t="e">
        <f>IF('CF-Owner'!#REF!=0,"",'CF-Owner'!#REF!/M$2)</f>
        <v>#REF!</v>
      </c>
      <c r="N37" s="38" t="e">
        <f>IF('CF-Owner'!#REF!=0,"",'CF-Owner'!#REF!/N$2)</f>
        <v>#REF!</v>
      </c>
      <c r="O37" s="38" t="e">
        <f>IF('CF-Owner'!#REF!=0,"",'CF-Owner'!#REF!/O$2)</f>
        <v>#REF!</v>
      </c>
      <c r="P37" s="38" t="e">
        <f>IF('CF-Owner'!#REF!=0,"",'CF-Owner'!#REF!/P$2)</f>
        <v>#REF!</v>
      </c>
      <c r="Q37" s="38" t="e">
        <f>IF('CF-Owner'!#REF!=0,"",'CF-Owner'!#REF!/Q$2)</f>
        <v>#REF!</v>
      </c>
      <c r="R37" s="9"/>
    </row>
    <row r="38" spans="1:18" ht="14.25" customHeight="1">
      <c r="A38" s="116" t="e">
        <f>IF(ISBLANK('CF-Owner'!#REF!),"",'CF-Owner'!#REF!)</f>
        <v>#REF!</v>
      </c>
      <c r="B38" s="109"/>
      <c r="C38" s="72"/>
      <c r="D38" s="5" t="e">
        <f>IF('CF-Owner'!#REF!=0,"",'CF-Owner'!#REF!/D$2)</f>
        <v>#REF!</v>
      </c>
      <c r="E38" s="38" t="e">
        <f>IF('CF-Owner'!#REF!=0,"",'CF-Owner'!#REF!/E$2)</f>
        <v>#REF!</v>
      </c>
      <c r="F38" s="38" t="e">
        <f>IF('CF-Owner'!#REF!=0,"",'CF-Owner'!#REF!/F$2)</f>
        <v>#REF!</v>
      </c>
      <c r="G38" s="38" t="e">
        <f>IF('CF-Owner'!#REF!=0,"",'CF-Owner'!#REF!/G$2)</f>
        <v>#REF!</v>
      </c>
      <c r="H38" s="38" t="e">
        <f>IF('CF-Owner'!#REF!=0,"",'CF-Owner'!#REF!/H$2)</f>
        <v>#REF!</v>
      </c>
      <c r="I38" s="38" t="e">
        <f>IF('CF-Owner'!#REF!=0,"",'CF-Owner'!#REF!/I$2)</f>
        <v>#REF!</v>
      </c>
      <c r="J38" s="38" t="e">
        <f>IF('CF-Owner'!#REF!=0,"",'CF-Owner'!#REF!/J$2)</f>
        <v>#REF!</v>
      </c>
      <c r="K38" s="38" t="e">
        <f>IF('CF-Owner'!#REF!=0,"",'CF-Owner'!#REF!/K$2)</f>
        <v>#REF!</v>
      </c>
      <c r="L38" s="38" t="e">
        <f>IF('CF-Owner'!#REF!=0,"",'CF-Owner'!#REF!/L$2)</f>
        <v>#REF!</v>
      </c>
      <c r="M38" s="38" t="e">
        <f>IF('CF-Owner'!#REF!=0,"",'CF-Owner'!#REF!/M$2)</f>
        <v>#REF!</v>
      </c>
      <c r="N38" s="38" t="e">
        <f>IF('CF-Owner'!#REF!=0,"",'CF-Owner'!#REF!/N$2)</f>
        <v>#REF!</v>
      </c>
      <c r="O38" s="38" t="e">
        <f>IF('CF-Owner'!#REF!=0,"",'CF-Owner'!#REF!/O$2)</f>
        <v>#REF!</v>
      </c>
      <c r="P38" s="38" t="e">
        <f>IF('CF-Owner'!#REF!=0,"",'CF-Owner'!#REF!/P$2)</f>
        <v>#REF!</v>
      </c>
      <c r="Q38" s="38" t="e">
        <f>IF('CF-Owner'!#REF!=0,"",'CF-Owner'!#REF!/Q$2)</f>
        <v>#REF!</v>
      </c>
      <c r="R38" s="9"/>
    </row>
    <row r="39" spans="1:18" ht="14.25" customHeight="1">
      <c r="A39" s="116" t="e">
        <f>IF(ISBLANK('CF-Owner'!#REF!),"",'CF-Owner'!#REF!)</f>
        <v>#REF!</v>
      </c>
      <c r="B39" s="110"/>
      <c r="C39" s="72"/>
      <c r="D39" s="5" t="e">
        <f>IF('CF-Owner'!#REF!=0,"",'CF-Owner'!#REF!/D$2)</f>
        <v>#REF!</v>
      </c>
      <c r="E39" s="38" t="e">
        <f>IF('CF-Owner'!#REF!=0,"",'CF-Owner'!#REF!/E$2)</f>
        <v>#REF!</v>
      </c>
      <c r="F39" s="38" t="e">
        <f>IF('CF-Owner'!#REF!=0,"",'CF-Owner'!#REF!/F$2)</f>
        <v>#REF!</v>
      </c>
      <c r="G39" s="38" t="e">
        <f>IF('CF-Owner'!#REF!=0,"",'CF-Owner'!#REF!/G$2)</f>
        <v>#REF!</v>
      </c>
      <c r="H39" s="38" t="e">
        <f>IF('CF-Owner'!#REF!=0,"",'CF-Owner'!#REF!/H$2)</f>
        <v>#REF!</v>
      </c>
      <c r="I39" s="38" t="e">
        <f>IF('CF-Owner'!#REF!=0,"",'CF-Owner'!#REF!/I$2)</f>
        <v>#REF!</v>
      </c>
      <c r="J39" s="38" t="e">
        <f>IF('CF-Owner'!#REF!=0,"",'CF-Owner'!#REF!/J$2)</f>
        <v>#REF!</v>
      </c>
      <c r="K39" s="38" t="e">
        <f>IF('CF-Owner'!#REF!=0,"",'CF-Owner'!#REF!/K$2)</f>
        <v>#REF!</v>
      </c>
      <c r="L39" s="38" t="e">
        <f>IF('CF-Owner'!#REF!=0,"",'CF-Owner'!#REF!/L$2)</f>
        <v>#REF!</v>
      </c>
      <c r="M39" s="38" t="e">
        <f>IF('CF-Owner'!#REF!=0,"",'CF-Owner'!#REF!/M$2)</f>
        <v>#REF!</v>
      </c>
      <c r="N39" s="38" t="e">
        <f>IF('CF-Owner'!#REF!=0,"",'CF-Owner'!#REF!/N$2)</f>
        <v>#REF!</v>
      </c>
      <c r="O39" s="38" t="e">
        <f>IF('CF-Owner'!#REF!=0,"",'CF-Owner'!#REF!/O$2)</f>
        <v>#REF!</v>
      </c>
      <c r="P39" s="38" t="e">
        <f>IF('CF-Owner'!#REF!=0,"",'CF-Owner'!#REF!/P$2)</f>
        <v>#REF!</v>
      </c>
      <c r="Q39" s="38" t="e">
        <f>IF('CF-Owner'!#REF!=0,"",'CF-Owner'!#REF!/Q$2)</f>
        <v>#REF!</v>
      </c>
      <c r="R39" s="9"/>
    </row>
    <row r="40" spans="1:18" ht="14.25" customHeight="1">
      <c r="A40" s="116" t="e">
        <f>IF(ISBLANK('CF-Owner'!#REF!),"",'CF-Owner'!#REF!)</f>
        <v>#REF!</v>
      </c>
      <c r="B40" s="109"/>
      <c r="C40" s="72"/>
      <c r="D40" s="5" t="e">
        <f>IF('CF-Owner'!#REF!=0,"",'CF-Owner'!#REF!/D$2)</f>
        <v>#REF!</v>
      </c>
      <c r="E40" s="38" t="e">
        <f>IF('CF-Owner'!#REF!=0,"",'CF-Owner'!#REF!/E$2)</f>
        <v>#REF!</v>
      </c>
      <c r="F40" s="38" t="e">
        <f>IF('CF-Owner'!#REF!=0,"",'CF-Owner'!#REF!/F$2)</f>
        <v>#REF!</v>
      </c>
      <c r="G40" s="38" t="e">
        <f>IF('CF-Owner'!#REF!=0,"",'CF-Owner'!#REF!/G$2)</f>
        <v>#REF!</v>
      </c>
      <c r="H40" s="38" t="e">
        <f>IF('CF-Owner'!#REF!=0,"",'CF-Owner'!#REF!/H$2)</f>
        <v>#REF!</v>
      </c>
      <c r="I40" s="38" t="e">
        <f>IF('CF-Owner'!#REF!=0,"",'CF-Owner'!#REF!/I$2)</f>
        <v>#REF!</v>
      </c>
      <c r="J40" s="38" t="e">
        <f>IF('CF-Owner'!#REF!=0,"",'CF-Owner'!#REF!/J$2)</f>
        <v>#REF!</v>
      </c>
      <c r="K40" s="38" t="e">
        <f>IF('CF-Owner'!#REF!=0,"",'CF-Owner'!#REF!/K$2)</f>
        <v>#REF!</v>
      </c>
      <c r="L40" s="38" t="e">
        <f>IF('CF-Owner'!#REF!=0,"",'CF-Owner'!#REF!/L$2)</f>
        <v>#REF!</v>
      </c>
      <c r="M40" s="38" t="e">
        <f>IF('CF-Owner'!#REF!=0,"",'CF-Owner'!#REF!/M$2)</f>
        <v>#REF!</v>
      </c>
      <c r="N40" s="38" t="e">
        <f>IF('CF-Owner'!#REF!=0,"",'CF-Owner'!#REF!/N$2)</f>
        <v>#REF!</v>
      </c>
      <c r="O40" s="38" t="e">
        <f>IF('CF-Owner'!#REF!=0,"",'CF-Owner'!#REF!/O$2)</f>
        <v>#REF!</v>
      </c>
      <c r="P40" s="38" t="e">
        <f>IF('CF-Owner'!#REF!=0,"",'CF-Owner'!#REF!/P$2)</f>
        <v>#REF!</v>
      </c>
      <c r="Q40" s="38" t="e">
        <f>IF('CF-Owner'!#REF!=0,"",'CF-Owner'!#REF!/Q$2)</f>
        <v>#REF!</v>
      </c>
      <c r="R40" s="9"/>
    </row>
    <row r="41" spans="1:18" ht="14.25" customHeight="1">
      <c r="A41" s="82" t="e">
        <f>IF(ISBLANK('CF-Owner'!#REF!),"",'CF-Owner'!#REF!)</f>
        <v>#REF!</v>
      </c>
      <c r="B41" s="109"/>
      <c r="C41" s="72"/>
      <c r="D41" s="5" t="e">
        <f>IF('CF-Owner'!#REF!=0,"",'CF-Owner'!#REF!/D$2)</f>
        <v>#REF!</v>
      </c>
      <c r="E41" s="38" t="e">
        <f>IF('CF-Owner'!#REF!=0,"",'CF-Owner'!#REF!/E$2)</f>
        <v>#REF!</v>
      </c>
      <c r="F41" s="38" t="e">
        <f>IF('CF-Owner'!#REF!=0,"",'CF-Owner'!#REF!/F$2)</f>
        <v>#REF!</v>
      </c>
      <c r="G41" s="38" t="e">
        <f>IF('CF-Owner'!#REF!=0,"",'CF-Owner'!#REF!/G$2)</f>
        <v>#REF!</v>
      </c>
      <c r="H41" s="38" t="e">
        <f>IF('CF-Owner'!#REF!=0,"",'CF-Owner'!#REF!/H$2)</f>
        <v>#REF!</v>
      </c>
      <c r="I41" s="38" t="e">
        <f>IF('CF-Owner'!#REF!=0,"",'CF-Owner'!#REF!/I$2)</f>
        <v>#REF!</v>
      </c>
      <c r="J41" s="38" t="e">
        <f>IF('CF-Owner'!#REF!=0,"",'CF-Owner'!#REF!/J$2)</f>
        <v>#REF!</v>
      </c>
      <c r="K41" s="38" t="e">
        <f>IF('CF-Owner'!#REF!=0,"",'CF-Owner'!#REF!/K$2)</f>
        <v>#REF!</v>
      </c>
      <c r="L41" s="38" t="e">
        <f>IF('CF-Owner'!#REF!=0,"",'CF-Owner'!#REF!/L$2)</f>
        <v>#REF!</v>
      </c>
      <c r="M41" s="38" t="e">
        <f>IF('CF-Owner'!#REF!=0,"",'CF-Owner'!#REF!/M$2)</f>
        <v>#REF!</v>
      </c>
      <c r="N41" s="38" t="e">
        <f>IF('CF-Owner'!#REF!=0,"",'CF-Owner'!#REF!/N$2)</f>
        <v>#REF!</v>
      </c>
      <c r="O41" s="38" t="e">
        <f>IF('CF-Owner'!#REF!=0,"",'CF-Owner'!#REF!/O$2)</f>
        <v>#REF!</v>
      </c>
      <c r="P41" s="38" t="e">
        <f>IF('CF-Owner'!#REF!=0,"",'CF-Owner'!#REF!/P$2)</f>
        <v>#REF!</v>
      </c>
      <c r="Q41" s="38" t="e">
        <f>IF('CF-Owner'!#REF!=0,"",'CF-Owner'!#REF!/Q$2)</f>
        <v>#REF!</v>
      </c>
      <c r="R41" s="9"/>
    </row>
    <row r="42" spans="1:18" ht="14.25" customHeight="1">
      <c r="A42" s="92" t="e">
        <f>IF(ISBLANK('CF-Owner'!#REF!),"",'CF-Owner'!#REF!)</f>
        <v>#REF!</v>
      </c>
      <c r="B42" s="111"/>
      <c r="C42" s="72"/>
      <c r="D42" s="5" t="e">
        <f>IF('CF-Owner'!#REF!=0,"",'CF-Owner'!#REF!/D$2)</f>
        <v>#REF!</v>
      </c>
      <c r="E42" s="38" t="e">
        <f>IF('CF-Owner'!#REF!=0,"",'CF-Owner'!#REF!/E$2)</f>
        <v>#REF!</v>
      </c>
      <c r="F42" s="38" t="e">
        <f>IF('CF-Owner'!#REF!=0,"",'CF-Owner'!#REF!/F$2)</f>
        <v>#REF!</v>
      </c>
      <c r="G42" s="38" t="e">
        <f>IF('CF-Owner'!#REF!=0,"",'CF-Owner'!#REF!/G$2)</f>
        <v>#REF!</v>
      </c>
      <c r="H42" s="38" t="e">
        <f>IF('CF-Owner'!#REF!=0,"",'CF-Owner'!#REF!/H$2)</f>
        <v>#REF!</v>
      </c>
      <c r="I42" s="38" t="e">
        <f>IF('CF-Owner'!#REF!=0,"",'CF-Owner'!#REF!/I$2)</f>
        <v>#REF!</v>
      </c>
      <c r="J42" s="38" t="e">
        <f>IF('CF-Owner'!#REF!=0,"",'CF-Owner'!#REF!/J$2)</f>
        <v>#REF!</v>
      </c>
      <c r="K42" s="38" t="e">
        <f>IF('CF-Owner'!#REF!=0,"",'CF-Owner'!#REF!/K$2)</f>
        <v>#REF!</v>
      </c>
      <c r="L42" s="38" t="e">
        <f>IF('CF-Owner'!#REF!=0,"",'CF-Owner'!#REF!/L$2)</f>
        <v>#REF!</v>
      </c>
      <c r="M42" s="38" t="e">
        <f>IF('CF-Owner'!#REF!=0,"",'CF-Owner'!#REF!/M$2)</f>
        <v>#REF!</v>
      </c>
      <c r="N42" s="38" t="e">
        <f>IF('CF-Owner'!#REF!=0,"",'CF-Owner'!#REF!/N$2)</f>
        <v>#REF!</v>
      </c>
      <c r="O42" s="38" t="e">
        <f>IF('CF-Owner'!#REF!=0,"",'CF-Owner'!#REF!/O$2)</f>
        <v>#REF!</v>
      </c>
      <c r="P42" s="38" t="e">
        <f>IF('CF-Owner'!#REF!=0,"",'CF-Owner'!#REF!/P$2)</f>
        <v>#REF!</v>
      </c>
      <c r="Q42" s="38" t="e">
        <f>IF('CF-Owner'!#REF!=0,"",'CF-Owner'!#REF!/Q$2)</f>
        <v>#REF!</v>
      </c>
      <c r="R42" s="9"/>
    </row>
    <row r="43" spans="1:18" ht="14.25" customHeight="1">
      <c r="A43" s="92" t="e">
        <f>IF(ISBLANK('CF-Owner'!#REF!),"",'CF-Owner'!#REF!)</f>
        <v>#REF!</v>
      </c>
      <c r="B43" s="109"/>
      <c r="C43" s="72"/>
      <c r="D43" s="5" t="e">
        <f>IF('CF-Owner'!#REF!=0,"",'CF-Owner'!#REF!/D$2)</f>
        <v>#REF!</v>
      </c>
      <c r="E43" s="38" t="e">
        <f>IF('CF-Owner'!#REF!=0,"",'CF-Owner'!#REF!/E$2)</f>
        <v>#REF!</v>
      </c>
      <c r="F43" s="38" t="e">
        <f>IF('CF-Owner'!#REF!=0,"",'CF-Owner'!#REF!/F$2)</f>
        <v>#REF!</v>
      </c>
      <c r="G43" s="38" t="e">
        <f>IF('CF-Owner'!#REF!=0,"",'CF-Owner'!#REF!/G$2)</f>
        <v>#REF!</v>
      </c>
      <c r="H43" s="38" t="e">
        <f>IF('CF-Owner'!#REF!=0,"",'CF-Owner'!#REF!/H$2)</f>
        <v>#REF!</v>
      </c>
      <c r="I43" s="38" t="e">
        <f>IF('CF-Owner'!#REF!=0,"",'CF-Owner'!#REF!/I$2)</f>
        <v>#REF!</v>
      </c>
      <c r="J43" s="38" t="e">
        <f>IF('CF-Owner'!#REF!=0,"",'CF-Owner'!#REF!/J$2)</f>
        <v>#REF!</v>
      </c>
      <c r="K43" s="38" t="e">
        <f>IF('CF-Owner'!#REF!=0,"",'CF-Owner'!#REF!/K$2)</f>
        <v>#REF!</v>
      </c>
      <c r="L43" s="38" t="e">
        <f>IF('CF-Owner'!#REF!=0,"",'CF-Owner'!#REF!/L$2)</f>
        <v>#REF!</v>
      </c>
      <c r="M43" s="38" t="e">
        <f>IF('CF-Owner'!#REF!=0,"",'CF-Owner'!#REF!/M$2)</f>
        <v>#REF!</v>
      </c>
      <c r="N43" s="38" t="e">
        <f>IF('CF-Owner'!#REF!=0,"",'CF-Owner'!#REF!/N$2)</f>
        <v>#REF!</v>
      </c>
      <c r="O43" s="38" t="e">
        <f>IF('CF-Owner'!#REF!=0,"",'CF-Owner'!#REF!/O$2)</f>
        <v>#REF!</v>
      </c>
      <c r="P43" s="38" t="e">
        <f>IF('CF-Owner'!#REF!=0,"",'CF-Owner'!#REF!/P$2)</f>
        <v>#REF!</v>
      </c>
      <c r="Q43" s="38" t="e">
        <f>IF('CF-Owner'!#REF!=0,"",'CF-Owner'!#REF!/Q$2)</f>
        <v>#REF!</v>
      </c>
      <c r="R43" s="9"/>
    </row>
    <row r="44" spans="1:18" ht="14.25" customHeight="1">
      <c r="A44" s="92" t="e">
        <f>IF(ISBLANK('CF-Owner'!#REF!),"",'CF-Owner'!#REF!)</f>
        <v>#REF!</v>
      </c>
      <c r="B44" s="108"/>
      <c r="C44" s="72"/>
      <c r="D44" s="5" t="e">
        <f>IF('CF-Owner'!#REF!=0,"",'CF-Owner'!#REF!/D$2)</f>
        <v>#REF!</v>
      </c>
      <c r="E44" s="38" t="e">
        <f>IF('CF-Owner'!#REF!=0,"",'CF-Owner'!#REF!/E$2)</f>
        <v>#REF!</v>
      </c>
      <c r="F44" s="38" t="e">
        <f>IF('CF-Owner'!#REF!=0,"",'CF-Owner'!#REF!/F$2)</f>
        <v>#REF!</v>
      </c>
      <c r="G44" s="38" t="e">
        <f>IF('CF-Owner'!#REF!=0,"",'CF-Owner'!#REF!/G$2)</f>
        <v>#REF!</v>
      </c>
      <c r="H44" s="38" t="e">
        <f>IF('CF-Owner'!#REF!=0,"",'CF-Owner'!#REF!/H$2)</f>
        <v>#REF!</v>
      </c>
      <c r="I44" s="38" t="e">
        <f>IF('CF-Owner'!#REF!=0,"",'CF-Owner'!#REF!/I$2)</f>
        <v>#REF!</v>
      </c>
      <c r="J44" s="38" t="e">
        <f>IF('CF-Owner'!#REF!=0,"",'CF-Owner'!#REF!/J$2)</f>
        <v>#REF!</v>
      </c>
      <c r="K44" s="38" t="e">
        <f>IF('CF-Owner'!#REF!=0,"",'CF-Owner'!#REF!/K$2)</f>
        <v>#REF!</v>
      </c>
      <c r="L44" s="38" t="e">
        <f>IF('CF-Owner'!#REF!=0,"",'CF-Owner'!#REF!/L$2)</f>
        <v>#REF!</v>
      </c>
      <c r="M44" s="38" t="e">
        <f>IF('CF-Owner'!#REF!=0,"",'CF-Owner'!#REF!/M$2)</f>
        <v>#REF!</v>
      </c>
      <c r="N44" s="38" t="e">
        <f>IF('CF-Owner'!#REF!=0,"",'CF-Owner'!#REF!/N$2)</f>
        <v>#REF!</v>
      </c>
      <c r="O44" s="38" t="e">
        <f>IF('CF-Owner'!#REF!=0,"",'CF-Owner'!#REF!/O$2)</f>
        <v>#REF!</v>
      </c>
      <c r="P44" s="38" t="e">
        <f>IF('CF-Owner'!#REF!=0,"",'CF-Owner'!#REF!/P$2)</f>
        <v>#REF!</v>
      </c>
      <c r="Q44" s="38" t="e">
        <f>IF('CF-Owner'!#REF!=0,"",'CF-Owner'!#REF!/Q$2)</f>
        <v>#REF!</v>
      </c>
      <c r="R44" s="9"/>
    </row>
    <row r="45" spans="1:18" ht="14.25" customHeight="1">
      <c r="A45" s="92" t="e">
        <f>IF(ISBLANK('CF-Owner'!#REF!),"",'CF-Owner'!#REF!)</f>
        <v>#REF!</v>
      </c>
      <c r="B45" s="108"/>
      <c r="C45" s="72"/>
      <c r="D45" s="5" t="e">
        <f>IF('CF-Owner'!#REF!=0,"",'CF-Owner'!#REF!/D$2)</f>
        <v>#REF!</v>
      </c>
      <c r="E45" s="38" t="e">
        <f>IF('CF-Owner'!#REF!=0,"",'CF-Owner'!#REF!/E$2)</f>
        <v>#REF!</v>
      </c>
      <c r="F45" s="38" t="e">
        <f>IF('CF-Owner'!#REF!=0,"",'CF-Owner'!#REF!/F$2)</f>
        <v>#REF!</v>
      </c>
      <c r="G45" s="38" t="e">
        <f>IF('CF-Owner'!#REF!=0,"",'CF-Owner'!#REF!/G$2)</f>
        <v>#REF!</v>
      </c>
      <c r="H45" s="38" t="e">
        <f>IF('CF-Owner'!#REF!=0,"",'CF-Owner'!#REF!/H$2)</f>
        <v>#REF!</v>
      </c>
      <c r="I45" s="38" t="e">
        <f>IF('CF-Owner'!#REF!=0,"",'CF-Owner'!#REF!/I$2)</f>
        <v>#REF!</v>
      </c>
      <c r="J45" s="38" t="e">
        <f>IF('CF-Owner'!#REF!=0,"",'CF-Owner'!#REF!/J$2)</f>
        <v>#REF!</v>
      </c>
      <c r="K45" s="38" t="e">
        <f>IF('CF-Owner'!#REF!=0,"",'CF-Owner'!#REF!/K$2)</f>
        <v>#REF!</v>
      </c>
      <c r="L45" s="38" t="e">
        <f>IF('CF-Owner'!#REF!=0,"",'CF-Owner'!#REF!/L$2)</f>
        <v>#REF!</v>
      </c>
      <c r="M45" s="38" t="e">
        <f>IF('CF-Owner'!#REF!=0,"",'CF-Owner'!#REF!/M$2)</f>
        <v>#REF!</v>
      </c>
      <c r="N45" s="38" t="e">
        <f>IF('CF-Owner'!#REF!=0,"",'CF-Owner'!#REF!/N$2)</f>
        <v>#REF!</v>
      </c>
      <c r="O45" s="38" t="e">
        <f>IF('CF-Owner'!#REF!=0,"",'CF-Owner'!#REF!/O$2)</f>
        <v>#REF!</v>
      </c>
      <c r="P45" s="38" t="e">
        <f>IF('CF-Owner'!#REF!=0,"",'CF-Owner'!#REF!/P$2)</f>
        <v>#REF!</v>
      </c>
      <c r="Q45" s="38" t="e">
        <f>IF('CF-Owner'!#REF!=0,"",'CF-Owner'!#REF!/Q$2)</f>
        <v>#REF!</v>
      </c>
      <c r="R45" s="9"/>
    </row>
    <row r="46" spans="1:18" ht="14.25" customHeight="1">
      <c r="A46" s="93" t="e">
        <f>IF(ISBLANK('CF-Owner'!#REF!),"",'CF-Owner'!#REF!)</f>
        <v>#REF!</v>
      </c>
      <c r="B46" s="111"/>
      <c r="C46" s="72"/>
      <c r="D46" s="5" t="e">
        <f>IF('CF-Owner'!#REF!=0,"",'CF-Owner'!#REF!/D$2)</f>
        <v>#REF!</v>
      </c>
      <c r="E46" s="38" t="e">
        <f>IF('CF-Owner'!#REF!=0,"",'CF-Owner'!#REF!/E$2)</f>
        <v>#REF!</v>
      </c>
      <c r="F46" s="38" t="e">
        <f>IF('CF-Owner'!#REF!=0,"",'CF-Owner'!#REF!/F$2)</f>
        <v>#REF!</v>
      </c>
      <c r="G46" s="38" t="e">
        <f>IF('CF-Owner'!#REF!=0,"",'CF-Owner'!#REF!/G$2)</f>
        <v>#REF!</v>
      </c>
      <c r="H46" s="38" t="e">
        <f>IF('CF-Owner'!#REF!=0,"",'CF-Owner'!#REF!/H$2)</f>
        <v>#REF!</v>
      </c>
      <c r="I46" s="38" t="e">
        <f>IF('CF-Owner'!#REF!=0,"",'CF-Owner'!#REF!/I$2)</f>
        <v>#REF!</v>
      </c>
      <c r="J46" s="38" t="e">
        <f>IF('CF-Owner'!#REF!=0,"",'CF-Owner'!#REF!/J$2)</f>
        <v>#REF!</v>
      </c>
      <c r="K46" s="38" t="e">
        <f>IF('CF-Owner'!#REF!=0,"",'CF-Owner'!#REF!/K$2)</f>
        <v>#REF!</v>
      </c>
      <c r="L46" s="38" t="e">
        <f>IF('CF-Owner'!#REF!=0,"",'CF-Owner'!#REF!/L$2)</f>
        <v>#REF!</v>
      </c>
      <c r="M46" s="38" t="e">
        <f>IF('CF-Owner'!#REF!=0,"",'CF-Owner'!#REF!/M$2)</f>
        <v>#REF!</v>
      </c>
      <c r="N46" s="38" t="e">
        <f>IF('CF-Owner'!#REF!=0,"",'CF-Owner'!#REF!/N$2)</f>
        <v>#REF!</v>
      </c>
      <c r="O46" s="38" t="e">
        <f>IF('CF-Owner'!#REF!=0,"",'CF-Owner'!#REF!/O$2)</f>
        <v>#REF!</v>
      </c>
      <c r="P46" s="38" t="e">
        <f>IF('CF-Owner'!#REF!=0,"",'CF-Owner'!#REF!/P$2)</f>
        <v>#REF!</v>
      </c>
      <c r="Q46" s="38" t="e">
        <f>IF('CF-Owner'!#REF!=0,"",'CF-Owner'!#REF!/Q$2)</f>
        <v>#REF!</v>
      </c>
      <c r="R46" s="9"/>
    </row>
    <row r="47" spans="1:18" ht="14.25" customHeight="1">
      <c r="A47" s="28" t="e">
        <f>IF(ISBLANK('CF-Owner'!#REF!),"",'CF-Owner'!#REF!)</f>
        <v>#REF!</v>
      </c>
      <c r="C47" s="72" t="e">
        <f>IF(ISBLANK('CF-Owner'!#REF!),"",'CF-Owner'!#REF!)</f>
        <v>#REF!</v>
      </c>
      <c r="D47" s="42" t="e">
        <f>IF('CF-Owner'!#REF!=0,"",'CF-Owner'!#REF!/D$2)</f>
        <v>#REF!</v>
      </c>
      <c r="E47" s="42" t="e">
        <f>IF('CF-Owner'!#REF!=0,"",'CF-Owner'!#REF!/E$2)</f>
        <v>#REF!</v>
      </c>
      <c r="F47" s="42" t="e">
        <f>IF('CF-Owner'!#REF!=0,"",'CF-Owner'!#REF!/F$2)</f>
        <v>#REF!</v>
      </c>
      <c r="G47" s="42" t="e">
        <f>IF('CF-Owner'!#REF!=0,"",'CF-Owner'!#REF!/G$2)</f>
        <v>#REF!</v>
      </c>
      <c r="H47" s="42" t="e">
        <f>IF('CF-Owner'!#REF!=0,"",'CF-Owner'!#REF!/H$2)</f>
        <v>#REF!</v>
      </c>
      <c r="I47" s="42" t="e">
        <f>IF('CF-Owner'!#REF!=0,"",'CF-Owner'!#REF!/I$2)</f>
        <v>#REF!</v>
      </c>
      <c r="J47" s="42" t="e">
        <f>IF('CF-Owner'!#REF!=0,"",'CF-Owner'!#REF!/J$2)</f>
        <v>#REF!</v>
      </c>
      <c r="K47" s="42" t="e">
        <f>IF('CF-Owner'!#REF!=0,"",'CF-Owner'!#REF!/K$2)</f>
        <v>#REF!</v>
      </c>
      <c r="L47" s="42" t="e">
        <f>IF('CF-Owner'!#REF!=0,"",'CF-Owner'!#REF!/L$2)</f>
        <v>#REF!</v>
      </c>
      <c r="M47" s="42" t="e">
        <f>IF('CF-Owner'!#REF!=0,"",'CF-Owner'!#REF!/M$2)</f>
        <v>#REF!</v>
      </c>
      <c r="N47" s="42" t="e">
        <f>IF('CF-Owner'!#REF!=0,"",'CF-Owner'!#REF!/N$2)</f>
        <v>#REF!</v>
      </c>
      <c r="O47" s="42" t="e">
        <f>IF('CF-Owner'!#REF!=0,"",'CF-Owner'!#REF!/O$2)</f>
        <v>#REF!</v>
      </c>
      <c r="P47" s="42" t="e">
        <f>IF('CF-Owner'!#REF!=0,"",'CF-Owner'!#REF!/P$2)</f>
        <v>#REF!</v>
      </c>
      <c r="Q47" s="42" t="e">
        <f>IF('CF-Owner'!#REF!=0,"",'CF-Owner'!#REF!/Q$2)</f>
        <v>#REF!</v>
      </c>
      <c r="R47" s="9"/>
    </row>
    <row r="48" spans="1:18" ht="14.25" customHeight="1">
      <c r="A48" s="7" t="e">
        <f>IF(ISBLANK('CF-Owner'!#REF!),"",'CF-Owner'!#REF!)</f>
        <v>#REF!</v>
      </c>
      <c r="C48" s="72" t="e">
        <f>IF(ISBLANK('CF-Owner'!#REF!),"",'CF-Owner'!#REF!)</f>
        <v>#REF!</v>
      </c>
      <c r="D48" s="19"/>
      <c r="E48" s="18"/>
      <c r="F48" s="20"/>
      <c r="G48" s="18"/>
      <c r="H48" s="18"/>
      <c r="I48" s="18"/>
      <c r="J48" s="18"/>
      <c r="K48" s="18"/>
      <c r="L48" s="18"/>
      <c r="M48" s="18"/>
      <c r="N48" s="18"/>
      <c r="O48" s="18"/>
      <c r="P48" s="18"/>
      <c r="Q48" s="18"/>
      <c r="R48" s="9"/>
    </row>
    <row r="49" spans="1:18" ht="14.25" customHeight="1">
      <c r="A49" s="28" t="e">
        <f>IF(ISBLANK('CF-Owner'!#REF!),"",'CF-Owner'!#REF!)</f>
        <v>#REF!</v>
      </c>
      <c r="B49" s="63"/>
      <c r="C49" s="72"/>
      <c r="D49" s="43" t="e">
        <f>IF('CF-Owner'!#REF!=0,"",'CF-Owner'!#REF!*('CF-Owner-Real'!$B49*D$2))</f>
        <v>#REF!</v>
      </c>
      <c r="E49" s="43" t="e">
        <f>IF('CF-Owner'!#REF!=0,"",'CF-Owner'!#REF!*('CF-Owner-Real'!$B49*E$2))</f>
        <v>#REF!</v>
      </c>
      <c r="F49" s="43" t="e">
        <f>IF('CF-Owner'!#REF!=0,"",'CF-Owner'!#REF!*('CF-Owner-Real'!$B49*F$2))</f>
        <v>#REF!</v>
      </c>
      <c r="G49" s="43" t="e">
        <f>IF('CF-Owner'!#REF!=0,"",'CF-Owner'!#REF!*('CF-Owner-Real'!$B49*G$2))</f>
        <v>#REF!</v>
      </c>
      <c r="H49" s="43" t="e">
        <f>IF('CF-Owner'!#REF!=0,"",'CF-Owner'!#REF!*('CF-Owner-Real'!$B49*H$2))</f>
        <v>#REF!</v>
      </c>
      <c r="I49" s="43" t="e">
        <f>IF('CF-Owner'!#REF!=0,"",'CF-Owner'!#REF!*('CF-Owner-Real'!$B49*I$2))</f>
        <v>#REF!</v>
      </c>
      <c r="J49" s="43" t="e">
        <f>IF('CF-Owner'!#REF!=0,"",'CF-Owner'!#REF!*('CF-Owner-Real'!$B49*J$2))</f>
        <v>#REF!</v>
      </c>
      <c r="K49" s="43" t="e">
        <f>IF('CF-Owner'!#REF!=0,"",'CF-Owner'!#REF!*('CF-Owner-Real'!$B49*K$2))</f>
        <v>#REF!</v>
      </c>
      <c r="L49" s="43" t="e">
        <f>IF('CF-Owner'!#REF!=0,"",'CF-Owner'!#REF!*('CF-Owner-Real'!$B49*L$2))</f>
        <v>#REF!</v>
      </c>
      <c r="M49" s="43" t="e">
        <f>IF('CF-Owner'!#REF!=0,"",'CF-Owner'!#REF!*('CF-Owner-Real'!$B49*M$2))</f>
        <v>#REF!</v>
      </c>
      <c r="N49" s="43" t="e">
        <f>IF('CF-Owner'!#REF!=0,"",'CF-Owner'!#REF!*('CF-Owner-Real'!$B49*N$2))</f>
        <v>#REF!</v>
      </c>
      <c r="O49" s="43" t="e">
        <f>IF('CF-Owner'!#REF!=0,"",'CF-Owner'!#REF!*('CF-Owner-Real'!$B49*O$2))</f>
        <v>#REF!</v>
      </c>
      <c r="P49" s="43" t="e">
        <f>IF('CF-Owner'!#REF!=0,"",'CF-Owner'!#REF!*('CF-Owner-Real'!$B49*P$2))</f>
        <v>#REF!</v>
      </c>
      <c r="Q49" s="43" t="e">
        <f>IF('CF-Owner'!#REF!=0,"",'CF-Owner'!#REF!*('CF-Owner-Real'!$B49*Q$2))</f>
        <v>#REF!</v>
      </c>
      <c r="R49" s="83" t="e">
        <f>IF('CF-Owner'!#REF!=0,"",'CF-Owner'!#REF!*('CF-Owner-Real'!$B49*R$2))</f>
        <v>#REF!</v>
      </c>
    </row>
    <row r="50" spans="1:18" ht="14.25" customHeight="1">
      <c r="A50" s="28" t="e">
        <f>IF(ISBLANK('CF-Owner'!#REF!),"",'CF-Owner'!#REF!)</f>
        <v>#REF!</v>
      </c>
      <c r="B50" s="63"/>
      <c r="C50" s="72"/>
      <c r="D50" s="101" t="e">
        <f>IF('CF-Owner'!#REF!=0,"",'CF-Owner'!#REF!*('CF-Owner-Real'!$B50*D$2))</f>
        <v>#REF!</v>
      </c>
      <c r="E50" s="101" t="e">
        <f>IF('CF-Owner'!#REF!=0,"",'CF-Owner'!#REF!*('CF-Owner-Real'!$B50*E$2))</f>
        <v>#REF!</v>
      </c>
      <c r="F50" s="101" t="e">
        <f>IF('CF-Owner'!#REF!=0,"",'CF-Owner'!#REF!*('CF-Owner-Real'!$B50*F$2))</f>
        <v>#REF!</v>
      </c>
      <c r="G50" s="101" t="e">
        <f>IF('CF-Owner'!#REF!=0,"",'CF-Owner'!#REF!*('CF-Owner-Real'!$B50*G$2))</f>
        <v>#REF!</v>
      </c>
      <c r="H50" s="101" t="e">
        <f>IF('CF-Owner'!#REF!=0,"",'CF-Owner'!#REF!*('CF-Owner-Real'!$B50*H$2))</f>
        <v>#REF!</v>
      </c>
      <c r="I50" s="101" t="e">
        <f>IF('CF-Owner'!#REF!=0,"",'CF-Owner'!#REF!*('CF-Owner-Real'!$B50*I$2))</f>
        <v>#REF!</v>
      </c>
      <c r="J50" s="101" t="e">
        <f>IF('CF-Owner'!#REF!=0,"",'CF-Owner'!#REF!*('CF-Owner-Real'!$B50*J$2))</f>
        <v>#REF!</v>
      </c>
      <c r="K50" s="101" t="e">
        <f>IF('CF-Owner'!#REF!=0,"",'CF-Owner'!#REF!*('CF-Owner-Real'!$B50*K$2))</f>
        <v>#REF!</v>
      </c>
      <c r="L50" s="101" t="e">
        <f>IF('CF-Owner'!#REF!=0,"",'CF-Owner'!#REF!*('CF-Owner-Real'!$B50*L$2))</f>
        <v>#REF!</v>
      </c>
      <c r="M50" s="101" t="e">
        <f>IF('CF-Owner'!#REF!=0,"",'CF-Owner'!#REF!*('CF-Owner-Real'!$B50*M$2))</f>
        <v>#REF!</v>
      </c>
      <c r="N50" s="101" t="e">
        <f>IF('CF-Owner'!#REF!=0,"",'CF-Owner'!#REF!*('CF-Owner-Real'!$B50*N$2))</f>
        <v>#REF!</v>
      </c>
      <c r="O50" s="101" t="e">
        <f>IF('CF-Owner'!#REF!=0,"",'CF-Owner'!#REF!*('CF-Owner-Real'!$B50*O$2))</f>
        <v>#REF!</v>
      </c>
      <c r="P50" s="101" t="e">
        <f>IF('CF-Owner'!#REF!=0,"",'CF-Owner'!#REF!*('CF-Owner-Real'!$B50*P$2))</f>
        <v>#REF!</v>
      </c>
      <c r="Q50" s="101" t="e">
        <f>IF('CF-Owner'!#REF!=0,"",'CF-Owner'!#REF!*('CF-Owner-Real'!$B50*Q$2))</f>
        <v>#REF!</v>
      </c>
      <c r="R50" s="83" t="e">
        <f>IF('CF-Owner'!#REF!=0,"",'CF-Owner'!#REF!*('CF-Owner-Real'!$B50*R$2))</f>
        <v>#REF!</v>
      </c>
    </row>
    <row r="51" spans="1:18" ht="14.25" customHeight="1">
      <c r="A51" s="28" t="e">
        <f>IF(ISBLANK('CF-Owner'!#REF!),"",'CF-Owner'!#REF!)</f>
        <v>#REF!</v>
      </c>
      <c r="B51" s="63"/>
      <c r="C51" s="72"/>
      <c r="D51" s="41" t="e">
        <f>IF('CF-Owner'!#REF!=0,"",'CF-Owner'!#REF!*('CF-Owner-Real'!$B51*D$2))</f>
        <v>#REF!</v>
      </c>
      <c r="E51" s="41" t="e">
        <f>IF('CF-Owner'!#REF!=0,"",'CF-Owner'!#REF!*('CF-Owner-Real'!$B51*E$2))</f>
        <v>#REF!</v>
      </c>
      <c r="F51" s="41" t="e">
        <f>IF('CF-Owner'!#REF!=0,"",'CF-Owner'!#REF!*('CF-Owner-Real'!$B51*F$2))</f>
        <v>#REF!</v>
      </c>
      <c r="G51" s="41" t="e">
        <f>IF('CF-Owner'!#REF!=0,"",'CF-Owner'!#REF!*('CF-Owner-Real'!$B51*G$2))</f>
        <v>#REF!</v>
      </c>
      <c r="H51" s="41" t="e">
        <f>IF('CF-Owner'!#REF!=0,"",'CF-Owner'!#REF!*('CF-Owner-Real'!$B51*H$2))</f>
        <v>#REF!</v>
      </c>
      <c r="I51" s="41" t="e">
        <f>IF('CF-Owner'!#REF!=0,"",'CF-Owner'!#REF!*('CF-Owner-Real'!$B51*I$2))</f>
        <v>#REF!</v>
      </c>
      <c r="J51" s="41" t="e">
        <f>IF('CF-Owner'!#REF!=0,"",'CF-Owner'!#REF!*('CF-Owner-Real'!$B51*J$2))</f>
        <v>#REF!</v>
      </c>
      <c r="K51" s="41" t="e">
        <f>IF('CF-Owner'!#REF!=0,"",'CF-Owner'!#REF!*('CF-Owner-Real'!$B51*K$2))</f>
        <v>#REF!</v>
      </c>
      <c r="L51" s="41" t="e">
        <f>IF('CF-Owner'!#REF!=0,"",'CF-Owner'!#REF!*('CF-Owner-Real'!$B51*L$2))</f>
        <v>#REF!</v>
      </c>
      <c r="M51" s="41" t="e">
        <f>IF('CF-Owner'!#REF!=0,"",'CF-Owner'!#REF!*('CF-Owner-Real'!$B51*M$2))</f>
        <v>#REF!</v>
      </c>
      <c r="N51" s="41" t="e">
        <f>IF('CF-Owner'!#REF!=0,"",'CF-Owner'!#REF!*('CF-Owner-Real'!$B51*N$2))</f>
        <v>#REF!</v>
      </c>
      <c r="O51" s="41" t="e">
        <f>IF('CF-Owner'!#REF!=0,"",'CF-Owner'!#REF!*('CF-Owner-Real'!$B51*O$2))</f>
        <v>#REF!</v>
      </c>
      <c r="P51" s="41" t="e">
        <f>IF('CF-Owner'!#REF!=0,"",'CF-Owner'!#REF!*('CF-Owner-Real'!$B51*P$2))</f>
        <v>#REF!</v>
      </c>
      <c r="Q51" s="41" t="e">
        <f>IF('CF-Owner'!#REF!=0,"",'CF-Owner'!#REF!*('CF-Owner-Real'!$B51*Q$2))</f>
        <v>#REF!</v>
      </c>
      <c r="R51" s="83" t="e">
        <f>IF('CF-Owner'!#REF!=0,"",'CF-Owner'!#REF!*('CF-Owner-Real'!$B51*R$2))</f>
        <v>#REF!</v>
      </c>
    </row>
    <row r="52" spans="1:18" ht="14.25" customHeight="1">
      <c r="A52" s="102"/>
      <c r="B52" s="8"/>
      <c r="C52" s="80"/>
      <c r="D52" s="8"/>
      <c r="E52" s="8"/>
      <c r="F52" s="8"/>
      <c r="G52" s="8"/>
      <c r="H52" s="8"/>
      <c r="I52" s="8"/>
      <c r="J52" s="8"/>
      <c r="K52" s="8"/>
      <c r="L52" s="8"/>
      <c r="M52" s="8"/>
      <c r="N52" s="8"/>
      <c r="O52" s="8"/>
      <c r="P52" s="8"/>
      <c r="Q52" s="8"/>
      <c r="R52" s="29"/>
    </row>
    <row r="53" spans="1:18" ht="14.25" customHeight="1">
      <c r="A53" s="103"/>
      <c r="B53" s="8"/>
      <c r="C53" s="80"/>
      <c r="D53" s="104"/>
      <c r="E53" s="104"/>
      <c r="F53" s="104"/>
      <c r="G53" s="104"/>
      <c r="H53" s="104"/>
      <c r="I53" s="104"/>
      <c r="J53" s="104"/>
      <c r="K53" s="104"/>
      <c r="L53" s="104"/>
      <c r="M53" s="104"/>
      <c r="N53" s="104"/>
      <c r="O53" s="104"/>
      <c r="P53" s="104"/>
      <c r="Q53" s="104"/>
      <c r="R53" s="105"/>
    </row>
    <row r="54" spans="1:18" ht="14.25" customHeight="1">
      <c r="A54" s="103"/>
      <c r="B54" s="8"/>
      <c r="C54" s="80"/>
      <c r="D54" s="104"/>
      <c r="E54" s="104"/>
      <c r="F54" s="104"/>
      <c r="G54" s="104"/>
      <c r="H54" s="104"/>
      <c r="I54" s="104"/>
      <c r="J54" s="104"/>
      <c r="K54" s="104"/>
      <c r="L54" s="104"/>
      <c r="M54" s="104"/>
      <c r="N54" s="104"/>
      <c r="O54" s="104"/>
      <c r="P54" s="104"/>
      <c r="Q54" s="104"/>
      <c r="R54" s="105"/>
    </row>
    <row r="55" spans="1:18" ht="14.25" customHeight="1" thickBot="1">
      <c r="A55" s="103"/>
      <c r="B55" s="8"/>
      <c r="C55" s="80"/>
      <c r="D55" s="8"/>
      <c r="E55" s="8"/>
      <c r="F55" s="8"/>
      <c r="G55" s="8"/>
      <c r="H55" s="8"/>
      <c r="I55" s="8"/>
      <c r="J55" s="8"/>
      <c r="K55" s="8"/>
      <c r="L55" s="8"/>
      <c r="M55" s="8"/>
      <c r="N55" s="8"/>
      <c r="O55" s="8"/>
      <c r="P55" s="8"/>
      <c r="Q55" s="8"/>
      <c r="R55" s="59"/>
    </row>
    <row r="56" spans="1:18" ht="14.25" customHeight="1" thickTop="1" thickBot="1">
      <c r="A56" s="15" t="e">
        <f>IF(ISBLANK('CF-Owner'!#REF!),"",'CF-Owner'!#REF!)</f>
        <v>#REF!</v>
      </c>
      <c r="C56" s="72"/>
      <c r="D56" s="16" t="e">
        <f t="shared" ref="D56:R56" si="4">SUM(D29:D51)</f>
        <v>#REF!</v>
      </c>
      <c r="E56" s="16" t="e">
        <f t="shared" si="4"/>
        <v>#REF!</v>
      </c>
      <c r="F56" s="16" t="e">
        <f t="shared" si="4"/>
        <v>#REF!</v>
      </c>
      <c r="G56" s="16" t="e">
        <f t="shared" si="4"/>
        <v>#REF!</v>
      </c>
      <c r="H56" s="16" t="e">
        <f t="shared" si="4"/>
        <v>#REF!</v>
      </c>
      <c r="I56" s="16" t="e">
        <f t="shared" si="4"/>
        <v>#REF!</v>
      </c>
      <c r="J56" s="16" t="e">
        <f t="shared" si="4"/>
        <v>#REF!</v>
      </c>
      <c r="K56" s="16" t="e">
        <f t="shared" si="4"/>
        <v>#REF!</v>
      </c>
      <c r="L56" s="16" t="e">
        <f t="shared" si="4"/>
        <v>#REF!</v>
      </c>
      <c r="M56" s="16" t="e">
        <f t="shared" si="4"/>
        <v>#REF!</v>
      </c>
      <c r="N56" s="16" t="e">
        <f t="shared" ref="N56:Q56" si="5">SUM(N29:N51)</f>
        <v>#REF!</v>
      </c>
      <c r="O56" s="16" t="e">
        <f t="shared" si="5"/>
        <v>#REF!</v>
      </c>
      <c r="P56" s="16" t="e">
        <f t="shared" si="5"/>
        <v>#REF!</v>
      </c>
      <c r="Q56" s="16" t="e">
        <f t="shared" si="5"/>
        <v>#REF!</v>
      </c>
      <c r="R56" s="16" t="e">
        <f t="shared" si="4"/>
        <v>#REF!</v>
      </c>
    </row>
    <row r="57" spans="1:18" ht="14.25" customHeight="1" thickTop="1" thickBot="1">
      <c r="C57" s="72"/>
    </row>
    <row r="58" spans="1:18" ht="14.25" customHeight="1" thickTop="1" thickBot="1">
      <c r="A58" s="21" t="e">
        <f>IF(ISBLANK('CF-Owner'!#REF!),"",'CF-Owner'!#REF!)</f>
        <v>#REF!</v>
      </c>
      <c r="C58" s="72"/>
      <c r="D58" s="16" t="e">
        <f t="shared" ref="D58:R58" si="6">D26-D56</f>
        <v>#REF!</v>
      </c>
      <c r="E58" s="16" t="e">
        <f t="shared" si="6"/>
        <v>#REF!</v>
      </c>
      <c r="F58" s="16" t="e">
        <f t="shared" si="6"/>
        <v>#REF!</v>
      </c>
      <c r="G58" s="16" t="e">
        <f t="shared" si="6"/>
        <v>#REF!</v>
      </c>
      <c r="H58" s="16" t="e">
        <f t="shared" si="6"/>
        <v>#REF!</v>
      </c>
      <c r="I58" s="16" t="e">
        <f t="shared" si="6"/>
        <v>#REF!</v>
      </c>
      <c r="J58" s="16" t="e">
        <f t="shared" si="6"/>
        <v>#REF!</v>
      </c>
      <c r="K58" s="16" t="e">
        <f t="shared" si="6"/>
        <v>#REF!</v>
      </c>
      <c r="L58" s="16" t="e">
        <f t="shared" si="6"/>
        <v>#REF!</v>
      </c>
      <c r="M58" s="16" t="e">
        <f t="shared" si="6"/>
        <v>#REF!</v>
      </c>
      <c r="N58" s="16" t="e">
        <f t="shared" ref="N58:Q58" si="7">N26-N56</f>
        <v>#REF!</v>
      </c>
      <c r="O58" s="16" t="e">
        <f t="shared" si="7"/>
        <v>#REF!</v>
      </c>
      <c r="P58" s="16" t="e">
        <f t="shared" si="7"/>
        <v>#REF!</v>
      </c>
      <c r="Q58" s="16" t="e">
        <f t="shared" si="7"/>
        <v>#REF!</v>
      </c>
      <c r="R58" s="16" t="e">
        <f t="shared" si="6"/>
        <v>#REF!</v>
      </c>
    </row>
    <row r="59" spans="1:18" ht="14.25" customHeight="1" thickTop="1" thickBot="1">
      <c r="C59" s="72"/>
    </row>
    <row r="60" spans="1:18" ht="14.25" customHeight="1" thickTop="1" thickBot="1">
      <c r="A60" s="2" t="e">
        <f>IF(ISBLANK('CF-Owner'!#REF!),"",'CF-Owner'!#REF!)</f>
        <v>#REF!</v>
      </c>
      <c r="B60" s="40" t="e">
        <f>Assumptions!#REF!</f>
        <v>#REF!</v>
      </c>
      <c r="C60" s="72" t="e">
        <f>IF(ISBLANK('CF-Owner'!#REF!),"",'CF-Owner'!#REF!)</f>
        <v>#REF!</v>
      </c>
      <c r="D60" s="22" t="e">
        <f>NPV($B60,E58:R58)+D58</f>
        <v>#REF!</v>
      </c>
      <c r="F60" s="2" t="e">
        <f>'CF-Owner'!#REF!</f>
        <v>#REF!</v>
      </c>
      <c r="I60" s="23" t="str">
        <f>IFERROR(IRR(D58:R58, 0.1),"")</f>
        <v/>
      </c>
      <c r="R60" s="77"/>
    </row>
    <row r="61" spans="1:18" ht="14.25" customHeight="1" thickTop="1">
      <c r="C61" s="72"/>
      <c r="R61" s="77"/>
    </row>
    <row r="62" spans="1:18" ht="14.25" customHeight="1">
      <c r="C62" s="72"/>
    </row>
  </sheetData>
  <printOptions horizontalCentered="1" verticalCentered="1" gridLinesSet="0"/>
  <pageMargins left="0.19685039370078741" right="0.19685039370078741" top="0.19685039370078741" bottom="0.19685039370078741" header="0.19685039370078741" footer="0.19685039370078741"/>
  <pageSetup paperSize="9" scale="52" orientation="landscape"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tCFProjectReal">
    <tabColor theme="9" tint="0.59999389629810485"/>
    <pageSetUpPr fitToPage="1"/>
  </sheetPr>
  <dimension ref="A1:R61"/>
  <sheetViews>
    <sheetView showGridLines="0" zoomScaleNormal="100" workbookViewId="0"/>
  </sheetViews>
  <sheetFormatPr defaultColWidth="9.71875" defaultRowHeight="12.3"/>
  <cols>
    <col min="1" max="1" width="33.71875" customWidth="1"/>
    <col min="2" max="2" width="9.71875" customWidth="1"/>
    <col min="3" max="3" width="18.71875" customWidth="1"/>
    <col min="4" max="18" width="12.71875" customWidth="1"/>
    <col min="19" max="40" width="11.71875" customWidth="1"/>
  </cols>
  <sheetData>
    <row r="1" spans="1:18" ht="15">
      <c r="A1" s="1" t="e">
        <f>'CF-Project'!#REF!</f>
        <v>#REF!</v>
      </c>
      <c r="D1" s="24" t="s">
        <v>149</v>
      </c>
    </row>
    <row r="2" spans="1:18">
      <c r="A2" s="45" t="s">
        <v>146</v>
      </c>
      <c r="D2" s="46" t="e">
        <f>(1+Assumptions!#REF!)^(D3-$D3)</f>
        <v>#REF!</v>
      </c>
      <c r="E2" s="46" t="e">
        <f>(1+Assumptions!#REF!)^(E3-$D3)</f>
        <v>#REF!</v>
      </c>
      <c r="F2" s="46" t="e">
        <f>(1+Assumptions!#REF!)^(F3-$D3)</f>
        <v>#REF!</v>
      </c>
      <c r="G2" s="46" t="e">
        <f>(1+Assumptions!#REF!)^(G3-$D3)</f>
        <v>#REF!</v>
      </c>
      <c r="H2" s="46" t="e">
        <f>(1+Assumptions!#REF!)^(H3-$D3)</f>
        <v>#REF!</v>
      </c>
      <c r="I2" s="46" t="e">
        <f>(1+Assumptions!#REF!)^(I3-$D3)</f>
        <v>#REF!</v>
      </c>
      <c r="J2" s="46" t="e">
        <f>(1+Assumptions!#REF!)^(J3-$D3)</f>
        <v>#REF!</v>
      </c>
      <c r="K2" s="46" t="e">
        <f>(1+Assumptions!#REF!)^(K3-$D3)</f>
        <v>#REF!</v>
      </c>
      <c r="L2" s="46" t="e">
        <f>(1+Assumptions!#REF!)^(L3-$D3)</f>
        <v>#REF!</v>
      </c>
      <c r="M2" s="46" t="e">
        <f>(1+Assumptions!#REF!)^(M3-$D3)</f>
        <v>#REF!</v>
      </c>
      <c r="N2" s="46" t="e">
        <f>(1+Assumptions!#REF!)^(N3-$D3)</f>
        <v>#REF!</v>
      </c>
      <c r="O2" s="46" t="e">
        <f>(1+Assumptions!#REF!)^(O3-$D3)</f>
        <v>#REF!</v>
      </c>
      <c r="P2" s="46" t="e">
        <f>(1+Assumptions!#REF!)^(P3-$D3)</f>
        <v>#REF!</v>
      </c>
      <c r="Q2" s="46" t="e">
        <f>(1+Assumptions!#REF!)^(Q3-$D3)</f>
        <v>#REF!</v>
      </c>
      <c r="R2" s="46" t="e">
        <f>(1+Assumptions!#REF!)^(R3-$D3)</f>
        <v>#REF!</v>
      </c>
    </row>
    <row r="3" spans="1:18">
      <c r="A3" s="13" t="e">
        <f>IF(ISBLANK('CF-Project'!#REF!),"",'CF-Project'!#REF!)</f>
        <v>#REF!</v>
      </c>
      <c r="B3" s="13"/>
      <c r="C3" s="13"/>
      <c r="D3" s="3" t="e">
        <f>'CF-Project'!#REF!</f>
        <v>#REF!</v>
      </c>
      <c r="E3" s="3" t="e">
        <f t="shared" ref="E3:R3" si="0">$D3+COLUMN()-COLUMN($D3)</f>
        <v>#REF!</v>
      </c>
      <c r="F3" s="3" t="e">
        <f t="shared" si="0"/>
        <v>#REF!</v>
      </c>
      <c r="G3" s="3" t="e">
        <f t="shared" si="0"/>
        <v>#REF!</v>
      </c>
      <c r="H3" s="3" t="e">
        <f t="shared" si="0"/>
        <v>#REF!</v>
      </c>
      <c r="I3" s="3" t="e">
        <f t="shared" si="0"/>
        <v>#REF!</v>
      </c>
      <c r="J3" s="3" t="e">
        <f t="shared" si="0"/>
        <v>#REF!</v>
      </c>
      <c r="K3" s="3" t="e">
        <f t="shared" si="0"/>
        <v>#REF!</v>
      </c>
      <c r="L3" s="3" t="e">
        <f t="shared" si="0"/>
        <v>#REF!</v>
      </c>
      <c r="M3" s="3" t="e">
        <f t="shared" si="0"/>
        <v>#REF!</v>
      </c>
      <c r="N3" s="3" t="e">
        <f t="shared" si="0"/>
        <v>#REF!</v>
      </c>
      <c r="O3" s="3" t="e">
        <f t="shared" si="0"/>
        <v>#REF!</v>
      </c>
      <c r="P3" s="3" t="e">
        <f t="shared" si="0"/>
        <v>#REF!</v>
      </c>
      <c r="Q3" s="3" t="e">
        <f t="shared" si="0"/>
        <v>#REF!</v>
      </c>
      <c r="R3" s="60" t="e">
        <f t="shared" si="0"/>
        <v>#REF!</v>
      </c>
    </row>
    <row r="4" spans="1:18">
      <c r="A4" s="79" t="e">
        <f>IF(ISBLANK('CF-Project'!#REF!),"",'CF-Project'!#REF!)</f>
        <v>#REF!</v>
      </c>
      <c r="B4" s="47" t="e">
        <f>IF(ISBLANK('CF-Project'!#REF!),"",'CF-Project'!#REF!)</f>
        <v>#REF!</v>
      </c>
      <c r="D4" s="25" t="e">
        <f>IF('CF-Project'!#REF!=0,"",'CF-Project'!#REF!/D$2)</f>
        <v>#REF!</v>
      </c>
      <c r="E4" s="25" t="e">
        <f>IF('CF-Project'!#REF!=0,"",'CF-Project'!#REF!/E$2)</f>
        <v>#REF!</v>
      </c>
      <c r="F4" s="25" t="e">
        <f>IF('CF-Project'!#REF!=0,"",'CF-Project'!#REF!/F$2)</f>
        <v>#REF!</v>
      </c>
      <c r="G4" s="25" t="e">
        <f>IF('CF-Project'!#REF!=0,"",'CF-Project'!#REF!/G$2)</f>
        <v>#REF!</v>
      </c>
      <c r="H4" s="25" t="e">
        <f>IF('CF-Project'!#REF!=0,"",'CF-Project'!#REF!/H$2)</f>
        <v>#REF!</v>
      </c>
      <c r="I4" s="25" t="e">
        <f>IF('CF-Project'!#REF!=0,"",'CF-Project'!#REF!/I$2)</f>
        <v>#REF!</v>
      </c>
      <c r="J4" s="25" t="e">
        <f>IF('CF-Project'!#REF!=0,"",'CF-Project'!#REF!/J$2)</f>
        <v>#REF!</v>
      </c>
      <c r="K4" s="25" t="e">
        <f>IF('CF-Project'!#REF!=0,"",'CF-Project'!#REF!/K$2)</f>
        <v>#REF!</v>
      </c>
      <c r="L4" s="25" t="e">
        <f>IF('CF-Project'!#REF!=0,"",'CF-Project'!#REF!/L$2)</f>
        <v>#REF!</v>
      </c>
      <c r="M4" s="25" t="e">
        <f>IF('CF-Project'!#REF!=0,"",'CF-Project'!#REF!/M$2)</f>
        <v>#REF!</v>
      </c>
      <c r="N4" s="25" t="e">
        <f>IF('CF-Project'!#REF!=0,"",'CF-Project'!#REF!/N$2)</f>
        <v>#REF!</v>
      </c>
      <c r="O4" s="25" t="e">
        <f>IF('CF-Project'!#REF!=0,"",'CF-Project'!#REF!/O$2)</f>
        <v>#REF!</v>
      </c>
      <c r="P4" s="25" t="e">
        <f>IF('CF-Project'!#REF!=0,"",'CF-Project'!#REF!/P$2)</f>
        <v>#REF!</v>
      </c>
      <c r="Q4" s="25" t="e">
        <f>IF('CF-Project'!#REF!=0,"",'CF-Project'!#REF!/Q$2)</f>
        <v>#REF!</v>
      </c>
      <c r="R4" s="117"/>
    </row>
    <row r="5" spans="1:18">
      <c r="A5" s="6" t="e">
        <f>IF(ISBLANK('CF-Project'!#REF!),"",'CF-Project'!#REF!)</f>
        <v>#REF!</v>
      </c>
      <c r="B5" s="47" t="e">
        <f>IF(ISBLANK('CF-Project'!#REF!),"",'CF-Project'!#REF!)</f>
        <v>#REF!</v>
      </c>
      <c r="D5" s="25" t="e">
        <f>IF('CF-Project'!#REF!=0,"",'CF-Project'!#REF!/D$2)</f>
        <v>#REF!</v>
      </c>
      <c r="E5" s="25" t="e">
        <f>IF('CF-Project'!#REF!=0,"",'CF-Project'!#REF!/E$2)</f>
        <v>#REF!</v>
      </c>
      <c r="F5" s="25" t="e">
        <f>IF('CF-Project'!#REF!=0,"",'CF-Project'!#REF!/F$2)</f>
        <v>#REF!</v>
      </c>
      <c r="G5" s="25" t="e">
        <f>IF('CF-Project'!#REF!=0,"",'CF-Project'!#REF!/G$2)</f>
        <v>#REF!</v>
      </c>
      <c r="H5" s="25" t="e">
        <f>IF('CF-Project'!#REF!=0,"",'CF-Project'!#REF!/H$2)</f>
        <v>#REF!</v>
      </c>
      <c r="I5" s="25" t="e">
        <f>IF('CF-Project'!#REF!=0,"",'CF-Project'!#REF!/I$2)</f>
        <v>#REF!</v>
      </c>
      <c r="J5" s="25" t="e">
        <f>IF('CF-Project'!#REF!=0,"",'CF-Project'!#REF!/J$2)</f>
        <v>#REF!</v>
      </c>
      <c r="K5" s="25" t="e">
        <f>IF('CF-Project'!#REF!=0,"",'CF-Project'!#REF!/K$2)</f>
        <v>#REF!</v>
      </c>
      <c r="L5" s="25" t="e">
        <f>IF('CF-Project'!#REF!=0,"",'CF-Project'!#REF!/L$2)</f>
        <v>#REF!</v>
      </c>
      <c r="M5" s="25" t="e">
        <f>IF('CF-Project'!#REF!=0,"",'CF-Project'!#REF!/M$2)</f>
        <v>#REF!</v>
      </c>
      <c r="N5" s="25" t="e">
        <f>IF('CF-Project'!#REF!=0,"",'CF-Project'!#REF!/N$2)</f>
        <v>#REF!</v>
      </c>
      <c r="O5" s="25" t="e">
        <f>IF('CF-Project'!#REF!=0,"",'CF-Project'!#REF!/O$2)</f>
        <v>#REF!</v>
      </c>
      <c r="P5" s="25" t="e">
        <f>IF('CF-Project'!#REF!=0,"",'CF-Project'!#REF!/P$2)</f>
        <v>#REF!</v>
      </c>
      <c r="Q5" s="25" t="e">
        <f>IF('CF-Project'!#REF!=0,"",'CF-Project'!#REF!/Q$2)</f>
        <v>#REF!</v>
      </c>
      <c r="R5" s="6"/>
    </row>
    <row r="6" spans="1:18">
      <c r="A6" s="6" t="e">
        <f>IF(ISBLANK('CF-Project'!#REF!),"",'CF-Project'!#REF!)</f>
        <v>#REF!</v>
      </c>
      <c r="B6" s="47" t="e">
        <f>IF(ISBLANK('CF-Project'!#REF!),"",'CF-Project'!#REF!)</f>
        <v>#REF!</v>
      </c>
      <c r="D6" s="25" t="e">
        <f>IF('CF-Project'!#REF!=0,"",'CF-Project'!#REF!/D$2)</f>
        <v>#REF!</v>
      </c>
      <c r="E6" s="25" t="e">
        <f>IF('CF-Project'!#REF!=0,"",'CF-Project'!#REF!/E$2)</f>
        <v>#REF!</v>
      </c>
      <c r="F6" s="25" t="e">
        <f>IF('CF-Project'!#REF!=0,"",'CF-Project'!#REF!/F$2)</f>
        <v>#REF!</v>
      </c>
      <c r="G6" s="25" t="e">
        <f>IF('CF-Project'!#REF!=0,"",'CF-Project'!#REF!/G$2)</f>
        <v>#REF!</v>
      </c>
      <c r="H6" s="25" t="e">
        <f>IF('CF-Project'!#REF!=0,"",'CF-Project'!#REF!/H$2)</f>
        <v>#REF!</v>
      </c>
      <c r="I6" s="25" t="e">
        <f>IF('CF-Project'!#REF!=0,"",'CF-Project'!#REF!/I$2)</f>
        <v>#REF!</v>
      </c>
      <c r="J6" s="25" t="e">
        <f>IF('CF-Project'!#REF!=0,"",'CF-Project'!#REF!/J$2)</f>
        <v>#REF!</v>
      </c>
      <c r="K6" s="25" t="e">
        <f>IF('CF-Project'!#REF!=0,"",'CF-Project'!#REF!/K$2)</f>
        <v>#REF!</v>
      </c>
      <c r="L6" s="25" t="e">
        <f>IF('CF-Project'!#REF!=0,"",'CF-Project'!#REF!/L$2)</f>
        <v>#REF!</v>
      </c>
      <c r="M6" s="25" t="e">
        <f>IF('CF-Project'!#REF!=0,"",'CF-Project'!#REF!/M$2)</f>
        <v>#REF!</v>
      </c>
      <c r="N6" s="25" t="e">
        <f>IF('CF-Project'!#REF!=0,"",'CF-Project'!#REF!/N$2)</f>
        <v>#REF!</v>
      </c>
      <c r="O6" s="25" t="e">
        <f>IF('CF-Project'!#REF!=0,"",'CF-Project'!#REF!/O$2)</f>
        <v>#REF!</v>
      </c>
      <c r="P6" s="25" t="e">
        <f>IF('CF-Project'!#REF!=0,"",'CF-Project'!#REF!/P$2)</f>
        <v>#REF!</v>
      </c>
      <c r="Q6" s="25" t="e">
        <f>IF('CF-Project'!#REF!=0,"",'CF-Project'!#REF!/Q$2)</f>
        <v>#REF!</v>
      </c>
      <c r="R6" s="6"/>
    </row>
    <row r="7" spans="1:18">
      <c r="A7" s="6" t="e">
        <f>IF(ISBLANK('CF-Project'!#REF!),"",'CF-Project'!#REF!)</f>
        <v>#REF!</v>
      </c>
      <c r="B7" s="47" t="e">
        <f>IF(ISBLANK('CF-Project'!#REF!),"",'CF-Project'!#REF!)</f>
        <v>#REF!</v>
      </c>
      <c r="D7" s="25" t="e">
        <f>IF('CF-Project'!#REF!=0,"",'CF-Project'!#REF!/D$2)</f>
        <v>#REF!</v>
      </c>
      <c r="E7" s="25" t="e">
        <f>IF('CF-Project'!#REF!=0,"",'CF-Project'!#REF!/E$2)</f>
        <v>#REF!</v>
      </c>
      <c r="F7" s="25" t="e">
        <f>IF('CF-Project'!#REF!=0,"",'CF-Project'!#REF!/F$2)</f>
        <v>#REF!</v>
      </c>
      <c r="G7" s="25" t="e">
        <f>IF('CF-Project'!#REF!=0,"",'CF-Project'!#REF!/G$2)</f>
        <v>#REF!</v>
      </c>
      <c r="H7" s="25" t="e">
        <f>IF('CF-Project'!#REF!=0,"",'CF-Project'!#REF!/H$2)</f>
        <v>#REF!</v>
      </c>
      <c r="I7" s="25" t="e">
        <f>IF('CF-Project'!#REF!=0,"",'CF-Project'!#REF!/I$2)</f>
        <v>#REF!</v>
      </c>
      <c r="J7" s="25" t="e">
        <f>IF('CF-Project'!#REF!=0,"",'CF-Project'!#REF!/J$2)</f>
        <v>#REF!</v>
      </c>
      <c r="K7" s="25" t="e">
        <f>IF('CF-Project'!#REF!=0,"",'CF-Project'!#REF!/K$2)</f>
        <v>#REF!</v>
      </c>
      <c r="L7" s="25" t="e">
        <f>IF('CF-Project'!#REF!=0,"",'CF-Project'!#REF!/L$2)</f>
        <v>#REF!</v>
      </c>
      <c r="M7" s="25" t="e">
        <f>IF('CF-Project'!#REF!=0,"",'CF-Project'!#REF!/M$2)</f>
        <v>#REF!</v>
      </c>
      <c r="N7" s="25" t="e">
        <f>IF('CF-Project'!#REF!=0,"",'CF-Project'!#REF!/N$2)</f>
        <v>#REF!</v>
      </c>
      <c r="O7" s="25" t="e">
        <f>IF('CF-Project'!#REF!=0,"",'CF-Project'!#REF!/O$2)</f>
        <v>#REF!</v>
      </c>
      <c r="P7" s="25" t="e">
        <f>IF('CF-Project'!#REF!=0,"",'CF-Project'!#REF!/P$2)</f>
        <v>#REF!</v>
      </c>
      <c r="Q7" s="25" t="e">
        <f>IF('CF-Project'!#REF!=0,"",'CF-Project'!#REF!/Q$2)</f>
        <v>#REF!</v>
      </c>
      <c r="R7" s="6"/>
    </row>
    <row r="8" spans="1:18">
      <c r="A8" s="31" t="e">
        <f>IF(ISBLANK('CF-Project'!#REF!),"",'CF-Project'!#REF!)</f>
        <v>#REF!</v>
      </c>
      <c r="B8" s="47" t="e">
        <f>IF(ISBLANK('CF-Project'!#REF!),"",'CF-Project'!#REF!)</f>
        <v>#REF!</v>
      </c>
      <c r="D8" s="25" t="e">
        <f>IF('CF-Project'!#REF!=0,"",'CF-Project'!#REF!/D$2)</f>
        <v>#REF!</v>
      </c>
      <c r="E8" s="25" t="e">
        <f>IF('CF-Project'!#REF!=0,"",'CF-Project'!#REF!/E$2)</f>
        <v>#REF!</v>
      </c>
      <c r="F8" s="25" t="e">
        <f>IF('CF-Project'!#REF!=0,"",'CF-Project'!#REF!/F$2)</f>
        <v>#REF!</v>
      </c>
      <c r="G8" s="25" t="e">
        <f>IF('CF-Project'!#REF!=0,"",'CF-Project'!#REF!/G$2)</f>
        <v>#REF!</v>
      </c>
      <c r="H8" s="25" t="e">
        <f>IF('CF-Project'!#REF!=0,"",'CF-Project'!#REF!/H$2)</f>
        <v>#REF!</v>
      </c>
      <c r="I8" s="25" t="e">
        <f>IF('CF-Project'!#REF!=0,"",'CF-Project'!#REF!/I$2)</f>
        <v>#REF!</v>
      </c>
      <c r="J8" s="25" t="e">
        <f>IF('CF-Project'!#REF!=0,"",'CF-Project'!#REF!/J$2)</f>
        <v>#REF!</v>
      </c>
      <c r="K8" s="25" t="e">
        <f>IF('CF-Project'!#REF!=0,"",'CF-Project'!#REF!/K$2)</f>
        <v>#REF!</v>
      </c>
      <c r="L8" s="25" t="e">
        <f>IF('CF-Project'!#REF!=0,"",'CF-Project'!#REF!/L$2)</f>
        <v>#REF!</v>
      </c>
      <c r="M8" s="25" t="e">
        <f>IF('CF-Project'!#REF!=0,"",'CF-Project'!#REF!/M$2)</f>
        <v>#REF!</v>
      </c>
      <c r="N8" s="25" t="e">
        <f>IF('CF-Project'!#REF!=0,"",'CF-Project'!#REF!/N$2)</f>
        <v>#REF!</v>
      </c>
      <c r="O8" s="25" t="e">
        <f>IF('CF-Project'!#REF!=0,"",'CF-Project'!#REF!/O$2)</f>
        <v>#REF!</v>
      </c>
      <c r="P8" s="25" t="e">
        <f>IF('CF-Project'!#REF!=0,"",'CF-Project'!#REF!/P$2)</f>
        <v>#REF!</v>
      </c>
      <c r="Q8" s="25" t="e">
        <f>IF('CF-Project'!#REF!=0,"",'CF-Project'!#REF!/Q$2)</f>
        <v>#REF!</v>
      </c>
      <c r="R8" s="6"/>
    </row>
    <row r="9" spans="1:18">
      <c r="A9" t="e">
        <f>IF(ISBLANK('CF-Project'!#REF!),"",'CF-Project'!#REF!)</f>
        <v>#REF!</v>
      </c>
      <c r="B9" s="36"/>
      <c r="C9" s="44"/>
      <c r="R9" s="9"/>
    </row>
    <row r="10" spans="1:18">
      <c r="A10" s="26" t="e">
        <f>IF(ISBLANK('CF-Project'!#REF!),"",'CF-Project'!#REF!)</f>
        <v>#REF!</v>
      </c>
      <c r="B10" s="36"/>
      <c r="C10" s="44"/>
      <c r="R10" s="9"/>
    </row>
    <row r="11" spans="1:18">
      <c r="A11" t="e">
        <f>IF(ISBLANK('CF-Project'!#REF!),"",'CF-Project'!#REF!)</f>
        <v>#REF!</v>
      </c>
      <c r="B11" s="36"/>
      <c r="C11" s="44"/>
      <c r="R11" s="9"/>
    </row>
    <row r="12" spans="1:18">
      <c r="A12" s="79" t="e">
        <f>IF(ISBLANK('CF-Project'!#REF!),"",'CF-Project'!#REF!)</f>
        <v>#REF!</v>
      </c>
      <c r="B12" s="58"/>
      <c r="C12" s="44" t="e">
        <f>IF(ISBLANK('CF-Project'!#REF!),"",'CF-Project'!#REF!)</f>
        <v>#REF!</v>
      </c>
      <c r="D12" s="25" t="e">
        <f>IF('CF-Project'!#REF!=0,"",'CF-Project'!#REF!/D$2)</f>
        <v>#REF!</v>
      </c>
      <c r="E12" s="25" t="e">
        <f>IF('CF-Project'!#REF!=0,"",'CF-Project'!#REF!/E$2)</f>
        <v>#REF!</v>
      </c>
      <c r="F12" s="25" t="e">
        <f>IF('CF-Project'!#REF!=0,"",'CF-Project'!#REF!/F$2)</f>
        <v>#REF!</v>
      </c>
      <c r="G12" s="25" t="e">
        <f>IF('CF-Project'!#REF!=0,"",'CF-Project'!#REF!/G$2)</f>
        <v>#REF!</v>
      </c>
      <c r="H12" s="25" t="e">
        <f>IF('CF-Project'!#REF!=0,"",'CF-Project'!#REF!/H$2)</f>
        <v>#REF!</v>
      </c>
      <c r="I12" s="25" t="e">
        <f>IF('CF-Project'!#REF!=0,"",'CF-Project'!#REF!/I$2)</f>
        <v>#REF!</v>
      </c>
      <c r="J12" s="25" t="e">
        <f>IF('CF-Project'!#REF!=0,"",'CF-Project'!#REF!/J$2)</f>
        <v>#REF!</v>
      </c>
      <c r="K12" s="25" t="e">
        <f>IF('CF-Project'!#REF!=0,"",'CF-Project'!#REF!/K$2)</f>
        <v>#REF!</v>
      </c>
      <c r="L12" s="25" t="e">
        <f>IF('CF-Project'!#REF!=0,"",'CF-Project'!#REF!/L$2)</f>
        <v>#REF!</v>
      </c>
      <c r="M12" s="25" t="e">
        <f>IF('CF-Project'!#REF!=0,"",'CF-Project'!#REF!/M$2)</f>
        <v>#REF!</v>
      </c>
      <c r="N12" s="25" t="e">
        <f>IF('CF-Project'!#REF!=0,"",'CF-Project'!#REF!/N$2)</f>
        <v>#REF!</v>
      </c>
      <c r="O12" s="25" t="e">
        <f>IF('CF-Project'!#REF!=0,"",'CF-Project'!#REF!/O$2)</f>
        <v>#REF!</v>
      </c>
      <c r="P12" s="25" t="e">
        <f>IF('CF-Project'!#REF!=0,"",'CF-Project'!#REF!/P$2)</f>
        <v>#REF!</v>
      </c>
      <c r="Q12" s="25" t="e">
        <f>IF('CF-Project'!#REF!=0,"",'CF-Project'!#REF!/Q$2)</f>
        <v>#REF!</v>
      </c>
      <c r="R12" s="9"/>
    </row>
    <row r="13" spans="1:18">
      <c r="A13" s="6" t="e">
        <f>IF(ISBLANK('CF-Project'!#REF!),"",'CF-Project'!#REF!)</f>
        <v>#REF!</v>
      </c>
      <c r="B13" s="58"/>
      <c r="C13" s="44" t="e">
        <f>IF(ISBLANK('CF-Project'!#REF!),"",'CF-Project'!#REF!)</f>
        <v>#REF!</v>
      </c>
      <c r="D13" s="25" t="e">
        <f>IF('CF-Project'!#REF!=0,"",'CF-Project'!#REF!/D$2)</f>
        <v>#REF!</v>
      </c>
      <c r="E13" s="25" t="e">
        <f>IF('CF-Project'!#REF!=0,"",'CF-Project'!#REF!/E$2)</f>
        <v>#REF!</v>
      </c>
      <c r="F13" s="25" t="e">
        <f>IF('CF-Project'!#REF!=0,"",'CF-Project'!#REF!/F$2)</f>
        <v>#REF!</v>
      </c>
      <c r="G13" s="25" t="e">
        <f>IF('CF-Project'!#REF!=0,"",'CF-Project'!#REF!/G$2)</f>
        <v>#REF!</v>
      </c>
      <c r="H13" s="25" t="e">
        <f>IF('CF-Project'!#REF!=0,"",'CF-Project'!#REF!/H$2)</f>
        <v>#REF!</v>
      </c>
      <c r="I13" s="25" t="e">
        <f>IF('CF-Project'!#REF!=0,"",'CF-Project'!#REF!/I$2)</f>
        <v>#REF!</v>
      </c>
      <c r="J13" s="25" t="e">
        <f>IF('CF-Project'!#REF!=0,"",'CF-Project'!#REF!/J$2)</f>
        <v>#REF!</v>
      </c>
      <c r="K13" s="25" t="e">
        <f>IF('CF-Project'!#REF!=0,"",'CF-Project'!#REF!/K$2)</f>
        <v>#REF!</v>
      </c>
      <c r="L13" s="25" t="e">
        <f>IF('CF-Project'!#REF!=0,"",'CF-Project'!#REF!/L$2)</f>
        <v>#REF!</v>
      </c>
      <c r="M13" s="25" t="e">
        <f>IF('CF-Project'!#REF!=0,"",'CF-Project'!#REF!/M$2)</f>
        <v>#REF!</v>
      </c>
      <c r="N13" s="25" t="e">
        <f>IF('CF-Project'!#REF!=0,"",'CF-Project'!#REF!/N$2)</f>
        <v>#REF!</v>
      </c>
      <c r="O13" s="25" t="e">
        <f>IF('CF-Project'!#REF!=0,"",'CF-Project'!#REF!/O$2)</f>
        <v>#REF!</v>
      </c>
      <c r="P13" s="25" t="e">
        <f>IF('CF-Project'!#REF!=0,"",'CF-Project'!#REF!/P$2)</f>
        <v>#REF!</v>
      </c>
      <c r="Q13" s="25" t="e">
        <f>IF('CF-Project'!#REF!=0,"",'CF-Project'!#REF!/Q$2)</f>
        <v>#REF!</v>
      </c>
      <c r="R13" s="9"/>
    </row>
    <row r="14" spans="1:18">
      <c r="A14" s="6" t="e">
        <f>IF(ISBLANK('CF-Project'!#REF!),"",'CF-Project'!#REF!)</f>
        <v>#REF!</v>
      </c>
      <c r="B14" s="58"/>
      <c r="C14" s="44" t="e">
        <f>IF(ISBLANK('CF-Project'!#REF!),"",'CF-Project'!#REF!)</f>
        <v>#REF!</v>
      </c>
      <c r="D14" s="25" t="e">
        <f>IF('CF-Project'!#REF!=0,"",'CF-Project'!#REF!/D$2)</f>
        <v>#REF!</v>
      </c>
      <c r="E14" s="25" t="e">
        <f>IF('CF-Project'!#REF!=0,"",'CF-Project'!#REF!/E$2)</f>
        <v>#REF!</v>
      </c>
      <c r="F14" s="25" t="e">
        <f>IF('CF-Project'!#REF!=0,"",'CF-Project'!#REF!/F$2)</f>
        <v>#REF!</v>
      </c>
      <c r="G14" s="25" t="e">
        <f>IF('CF-Project'!#REF!=0,"",'CF-Project'!#REF!/G$2)</f>
        <v>#REF!</v>
      </c>
      <c r="H14" s="25" t="e">
        <f>IF('CF-Project'!#REF!=0,"",'CF-Project'!#REF!/H$2)</f>
        <v>#REF!</v>
      </c>
      <c r="I14" s="25" t="e">
        <f>IF('CF-Project'!#REF!=0,"",'CF-Project'!#REF!/I$2)</f>
        <v>#REF!</v>
      </c>
      <c r="J14" s="25" t="e">
        <f>IF('CF-Project'!#REF!=0,"",'CF-Project'!#REF!/J$2)</f>
        <v>#REF!</v>
      </c>
      <c r="K14" s="25" t="e">
        <f>IF('CF-Project'!#REF!=0,"",'CF-Project'!#REF!/K$2)</f>
        <v>#REF!</v>
      </c>
      <c r="L14" s="25" t="e">
        <f>IF('CF-Project'!#REF!=0,"",'CF-Project'!#REF!/L$2)</f>
        <v>#REF!</v>
      </c>
      <c r="M14" s="25" t="e">
        <f>IF('CF-Project'!#REF!=0,"",'CF-Project'!#REF!/M$2)</f>
        <v>#REF!</v>
      </c>
      <c r="N14" s="25" t="e">
        <f>IF('CF-Project'!#REF!=0,"",'CF-Project'!#REF!/N$2)</f>
        <v>#REF!</v>
      </c>
      <c r="O14" s="25" t="e">
        <f>IF('CF-Project'!#REF!=0,"",'CF-Project'!#REF!/O$2)</f>
        <v>#REF!</v>
      </c>
      <c r="P14" s="25" t="e">
        <f>IF('CF-Project'!#REF!=0,"",'CF-Project'!#REF!/P$2)</f>
        <v>#REF!</v>
      </c>
      <c r="Q14" s="25" t="e">
        <f>IF('CF-Project'!#REF!=0,"",'CF-Project'!#REF!/Q$2)</f>
        <v>#REF!</v>
      </c>
      <c r="R14" s="9"/>
    </row>
    <row r="15" spans="1:18">
      <c r="A15" s="6" t="e">
        <f>IF(ISBLANK('CF-Project'!#REF!),"",'CF-Project'!#REF!)</f>
        <v>#REF!</v>
      </c>
      <c r="B15" s="58"/>
      <c r="C15" s="44" t="e">
        <f>IF(ISBLANK('CF-Project'!#REF!),"",'CF-Project'!#REF!)</f>
        <v>#REF!</v>
      </c>
      <c r="D15" s="25" t="e">
        <f>IF('CF-Project'!#REF!=0,"",'CF-Project'!#REF!/D$2)</f>
        <v>#REF!</v>
      </c>
      <c r="E15" s="25" t="e">
        <f>IF('CF-Project'!#REF!=0,"",'CF-Project'!#REF!/E$2)</f>
        <v>#REF!</v>
      </c>
      <c r="F15" s="25" t="e">
        <f>IF('CF-Project'!#REF!=0,"",'CF-Project'!#REF!/F$2)</f>
        <v>#REF!</v>
      </c>
      <c r="G15" s="25" t="e">
        <f>IF('CF-Project'!#REF!=0,"",'CF-Project'!#REF!/G$2)</f>
        <v>#REF!</v>
      </c>
      <c r="H15" s="25" t="e">
        <f>IF('CF-Project'!#REF!=0,"",'CF-Project'!#REF!/H$2)</f>
        <v>#REF!</v>
      </c>
      <c r="I15" s="25" t="e">
        <f>IF('CF-Project'!#REF!=0,"",'CF-Project'!#REF!/I$2)</f>
        <v>#REF!</v>
      </c>
      <c r="J15" s="25" t="e">
        <f>IF('CF-Project'!#REF!=0,"",'CF-Project'!#REF!/J$2)</f>
        <v>#REF!</v>
      </c>
      <c r="K15" s="25" t="e">
        <f>IF('CF-Project'!#REF!=0,"",'CF-Project'!#REF!/K$2)</f>
        <v>#REF!</v>
      </c>
      <c r="L15" s="25" t="e">
        <f>IF('CF-Project'!#REF!=0,"",'CF-Project'!#REF!/L$2)</f>
        <v>#REF!</v>
      </c>
      <c r="M15" s="25" t="e">
        <f>IF('CF-Project'!#REF!=0,"",'CF-Project'!#REF!/M$2)</f>
        <v>#REF!</v>
      </c>
      <c r="N15" s="25" t="e">
        <f>IF('CF-Project'!#REF!=0,"",'CF-Project'!#REF!/N$2)</f>
        <v>#REF!</v>
      </c>
      <c r="O15" s="25" t="e">
        <f>IF('CF-Project'!#REF!=0,"",'CF-Project'!#REF!/O$2)</f>
        <v>#REF!</v>
      </c>
      <c r="P15" s="25" t="e">
        <f>IF('CF-Project'!#REF!=0,"",'CF-Project'!#REF!/P$2)</f>
        <v>#REF!</v>
      </c>
      <c r="Q15" s="25" t="e">
        <f>IF('CF-Project'!#REF!=0,"",'CF-Project'!#REF!/Q$2)</f>
        <v>#REF!</v>
      </c>
      <c r="R15" s="9"/>
    </row>
    <row r="16" spans="1:18">
      <c r="A16" s="31" t="e">
        <f>IF(ISBLANK('CF-Project'!#REF!),"",'CF-Project'!#REF!)</f>
        <v>#REF!</v>
      </c>
      <c r="B16" s="58"/>
      <c r="C16" s="44" t="e">
        <f>IF(ISBLANK('CF-Project'!#REF!),"",'CF-Project'!#REF!)</f>
        <v>#REF!</v>
      </c>
      <c r="D16" s="25" t="e">
        <f>IF('CF-Project'!#REF!=0,"",'CF-Project'!#REF!/D$2)</f>
        <v>#REF!</v>
      </c>
      <c r="E16" s="25" t="e">
        <f>IF('CF-Project'!#REF!=0,"",'CF-Project'!#REF!/E$2)</f>
        <v>#REF!</v>
      </c>
      <c r="F16" s="25" t="e">
        <f>IF('CF-Project'!#REF!=0,"",'CF-Project'!#REF!/F$2)</f>
        <v>#REF!</v>
      </c>
      <c r="G16" s="25" t="e">
        <f>IF('CF-Project'!#REF!=0,"",'CF-Project'!#REF!/G$2)</f>
        <v>#REF!</v>
      </c>
      <c r="H16" s="25" t="e">
        <f>IF('CF-Project'!#REF!=0,"",'CF-Project'!#REF!/H$2)</f>
        <v>#REF!</v>
      </c>
      <c r="I16" s="25" t="e">
        <f>IF('CF-Project'!#REF!=0,"",'CF-Project'!#REF!/I$2)</f>
        <v>#REF!</v>
      </c>
      <c r="J16" s="25" t="e">
        <f>IF('CF-Project'!#REF!=0,"",'CF-Project'!#REF!/J$2)</f>
        <v>#REF!</v>
      </c>
      <c r="K16" s="25" t="e">
        <f>IF('CF-Project'!#REF!=0,"",'CF-Project'!#REF!/K$2)</f>
        <v>#REF!</v>
      </c>
      <c r="L16" s="25" t="e">
        <f>IF('CF-Project'!#REF!=0,"",'CF-Project'!#REF!/L$2)</f>
        <v>#REF!</v>
      </c>
      <c r="M16" s="25" t="e">
        <f>IF('CF-Project'!#REF!=0,"",'CF-Project'!#REF!/M$2)</f>
        <v>#REF!</v>
      </c>
      <c r="N16" s="25" t="e">
        <f>IF('CF-Project'!#REF!=0,"",'CF-Project'!#REF!/N$2)</f>
        <v>#REF!</v>
      </c>
      <c r="O16" s="25" t="e">
        <f>IF('CF-Project'!#REF!=0,"",'CF-Project'!#REF!/O$2)</f>
        <v>#REF!</v>
      </c>
      <c r="P16" s="25" t="e">
        <f>IF('CF-Project'!#REF!=0,"",'CF-Project'!#REF!/P$2)</f>
        <v>#REF!</v>
      </c>
      <c r="Q16" s="25" t="e">
        <f>IF('CF-Project'!#REF!=0,"",'CF-Project'!#REF!/Q$2)</f>
        <v>#REF!</v>
      </c>
      <c r="R16" s="9"/>
    </row>
    <row r="17" spans="1:18">
      <c r="A17" s="8"/>
      <c r="B17" s="58"/>
      <c r="C17" s="44"/>
      <c r="D17" s="81"/>
      <c r="E17" s="81"/>
      <c r="F17" s="81"/>
      <c r="G17" s="81"/>
      <c r="H17" s="81"/>
      <c r="I17" s="81"/>
      <c r="J17" s="81"/>
      <c r="K17" s="81"/>
      <c r="L17" s="81"/>
      <c r="M17" s="81"/>
      <c r="N17" s="81"/>
      <c r="O17" s="81"/>
      <c r="P17" s="81"/>
      <c r="Q17" s="81"/>
      <c r="R17" s="9"/>
    </row>
    <row r="18" spans="1:18" ht="12.6" thickBot="1">
      <c r="A18" s="13" t="e">
        <f>IF(ISBLANK('CF-Project'!#REF!),"",'CF-Project'!#REF!)</f>
        <v>#REF!</v>
      </c>
      <c r="B18" s="36"/>
      <c r="C18" s="44"/>
      <c r="D18" s="56" t="e">
        <f t="shared" ref="D18:M18" si="1">SUM(D12:D17)</f>
        <v>#REF!</v>
      </c>
      <c r="E18" s="56" t="e">
        <f t="shared" si="1"/>
        <v>#REF!</v>
      </c>
      <c r="F18" s="56" t="e">
        <f t="shared" si="1"/>
        <v>#REF!</v>
      </c>
      <c r="G18" s="56" t="e">
        <f t="shared" si="1"/>
        <v>#REF!</v>
      </c>
      <c r="H18" s="56" t="e">
        <f t="shared" si="1"/>
        <v>#REF!</v>
      </c>
      <c r="I18" s="56" t="e">
        <f t="shared" si="1"/>
        <v>#REF!</v>
      </c>
      <c r="J18" s="56" t="e">
        <f t="shared" si="1"/>
        <v>#REF!</v>
      </c>
      <c r="K18" s="56" t="e">
        <f t="shared" si="1"/>
        <v>#REF!</v>
      </c>
      <c r="L18" s="56" t="e">
        <f t="shared" si="1"/>
        <v>#REF!</v>
      </c>
      <c r="M18" s="56" t="e">
        <f t="shared" si="1"/>
        <v>#REF!</v>
      </c>
      <c r="N18" s="56" t="e">
        <f t="shared" ref="N18:Q18" si="2">SUM(N12:N17)</f>
        <v>#REF!</v>
      </c>
      <c r="O18" s="56" t="e">
        <f t="shared" si="2"/>
        <v>#REF!</v>
      </c>
      <c r="P18" s="56" t="e">
        <f t="shared" si="2"/>
        <v>#REF!</v>
      </c>
      <c r="Q18" s="56" t="e">
        <f t="shared" si="2"/>
        <v>#REF!</v>
      </c>
      <c r="R18" s="9"/>
    </row>
    <row r="19" spans="1:18" ht="12.6" thickTop="1">
      <c r="A19" t="e">
        <f>IF(ISBLANK('CF-Project'!#REF!),"",'CF-Project'!#REF!)</f>
        <v>#REF!</v>
      </c>
      <c r="B19" s="58"/>
      <c r="C19" s="44"/>
      <c r="D19" s="8" t="e">
        <f>IF('CF-Project'!#REF!=0,"",'CF-Project'!#REF!/D$2)</f>
        <v>#REF!</v>
      </c>
      <c r="E19" s="8" t="e">
        <f>IF('CF-Project'!#REF!=0,"",'CF-Project'!#REF!/E$2)</f>
        <v>#REF!</v>
      </c>
      <c r="F19" s="8" t="e">
        <f>IF('CF-Project'!#REF!=0,"",'CF-Project'!#REF!/F$2)</f>
        <v>#REF!</v>
      </c>
      <c r="G19" s="8" t="e">
        <f>IF('CF-Project'!#REF!=0,"",'CF-Project'!#REF!/G$2)</f>
        <v>#REF!</v>
      </c>
      <c r="H19" s="8" t="e">
        <f>IF('CF-Project'!#REF!=0,"",'CF-Project'!#REF!/H$2)</f>
        <v>#REF!</v>
      </c>
      <c r="I19" s="8" t="e">
        <f>IF('CF-Project'!#REF!=0,"",'CF-Project'!#REF!/I$2)</f>
        <v>#REF!</v>
      </c>
      <c r="J19" s="8" t="e">
        <f>IF('CF-Project'!#REF!=0,"",'CF-Project'!#REF!/J$2)</f>
        <v>#REF!</v>
      </c>
      <c r="K19" s="8" t="e">
        <f>IF('CF-Project'!#REF!=0,"",'CF-Project'!#REF!/K$2)</f>
        <v>#REF!</v>
      </c>
      <c r="L19" s="8" t="e">
        <f>IF('CF-Project'!#REF!=0,"",'CF-Project'!#REF!/L$2)</f>
        <v>#REF!</v>
      </c>
      <c r="M19" s="8" t="e">
        <f>IF('CF-Project'!#REF!=0,"",'CF-Project'!#REF!/M$2)</f>
        <v>#REF!</v>
      </c>
      <c r="N19" s="8" t="e">
        <f>IF('CF-Project'!#REF!=0,"",'CF-Project'!#REF!/N$2)</f>
        <v>#REF!</v>
      </c>
      <c r="O19" s="8" t="e">
        <f>IF('CF-Project'!#REF!=0,"",'CF-Project'!#REF!/O$2)</f>
        <v>#REF!</v>
      </c>
      <c r="P19" s="8" t="e">
        <f>IF('CF-Project'!#REF!=0,"",'CF-Project'!#REF!/P$2)</f>
        <v>#REF!</v>
      </c>
      <c r="Q19" s="8" t="e">
        <f>IF('CF-Project'!#REF!=0,"",'CF-Project'!#REF!/Q$2)</f>
        <v>#REF!</v>
      </c>
      <c r="R19" s="29" t="e">
        <f>IF(ISBLANK('CF-Project'!#REF!),"",'CF-Project'!#REF!/R$2*$B19)</f>
        <v>#REF!</v>
      </c>
    </row>
    <row r="20" spans="1:18">
      <c r="A20" t="e">
        <f>IF(ISBLANK('CF-Project'!#REF!),"",'CF-Project'!#REF!)</f>
        <v>#REF!</v>
      </c>
      <c r="B20" s="58"/>
      <c r="C20" s="44"/>
      <c r="D20" s="8" t="e">
        <f>IF('CF-Project'!#REF!=0,"",'CF-Project'!#REF!/D$2)</f>
        <v>#REF!</v>
      </c>
      <c r="E20" s="8" t="e">
        <f>IF('CF-Project'!#REF!=0,"",'CF-Project'!#REF!/E$2)</f>
        <v>#REF!</v>
      </c>
      <c r="F20" s="8" t="e">
        <f>IF('CF-Project'!#REF!=0,"",'CF-Project'!#REF!/F$2)</f>
        <v>#REF!</v>
      </c>
      <c r="G20" s="8" t="e">
        <f>IF('CF-Project'!#REF!=0,"",'CF-Project'!#REF!/G$2)</f>
        <v>#REF!</v>
      </c>
      <c r="H20" s="8" t="e">
        <f>IF('CF-Project'!#REF!=0,"",'CF-Project'!#REF!/H$2)</f>
        <v>#REF!</v>
      </c>
      <c r="I20" s="8" t="e">
        <f>IF('CF-Project'!#REF!=0,"",'CF-Project'!#REF!/I$2)</f>
        <v>#REF!</v>
      </c>
      <c r="J20" s="8" t="e">
        <f>IF('CF-Project'!#REF!=0,"",'CF-Project'!#REF!/J$2)</f>
        <v>#REF!</v>
      </c>
      <c r="K20" s="8" t="e">
        <f>IF('CF-Project'!#REF!=0,"",'CF-Project'!#REF!/K$2)</f>
        <v>#REF!</v>
      </c>
      <c r="L20" s="8" t="e">
        <f>IF('CF-Project'!#REF!=0,"",'CF-Project'!#REF!/L$2)</f>
        <v>#REF!</v>
      </c>
      <c r="M20" s="8" t="e">
        <f>IF('CF-Project'!#REF!=0,"",'CF-Project'!#REF!/M$2)</f>
        <v>#REF!</v>
      </c>
      <c r="N20" s="8" t="e">
        <f>IF('CF-Project'!#REF!=0,"",'CF-Project'!#REF!/N$2)</f>
        <v>#REF!</v>
      </c>
      <c r="O20" s="8" t="e">
        <f>IF('CF-Project'!#REF!=0,"",'CF-Project'!#REF!/O$2)</f>
        <v>#REF!</v>
      </c>
      <c r="P20" s="8" t="e">
        <f>IF('CF-Project'!#REF!=0,"",'CF-Project'!#REF!/P$2)</f>
        <v>#REF!</v>
      </c>
      <c r="Q20" s="8" t="e">
        <f>IF('CF-Project'!#REF!=0,"",'CF-Project'!#REF!/Q$2)</f>
        <v>#REF!</v>
      </c>
      <c r="R20" s="29" t="e">
        <f>IF('CF-Project'!#REF!=0,"",'CF-Project'!#REF!/R$2)</f>
        <v>#REF!</v>
      </c>
    </row>
    <row r="21" spans="1:18">
      <c r="A21" t="e">
        <f>IF(ISBLANK('CF-Project'!#REF!),"",'CF-Project'!#REF!)</f>
        <v>#REF!</v>
      </c>
      <c r="B21" s="58"/>
      <c r="C21" s="44"/>
      <c r="D21" s="8" t="e">
        <f>IF('CF-Project'!#REF!=0,"",'CF-Project'!#REF!/D$2)</f>
        <v>#REF!</v>
      </c>
      <c r="E21" s="8" t="e">
        <f>IF('CF-Project'!#REF!=0,"",'CF-Project'!#REF!/E$2)</f>
        <v>#REF!</v>
      </c>
      <c r="F21" s="8" t="e">
        <f>IF('CF-Project'!#REF!=0,"",'CF-Project'!#REF!/F$2)</f>
        <v>#REF!</v>
      </c>
      <c r="G21" s="8" t="e">
        <f>IF('CF-Project'!#REF!=0,"",'CF-Project'!#REF!/G$2)</f>
        <v>#REF!</v>
      </c>
      <c r="H21" s="8" t="e">
        <f>IF('CF-Project'!#REF!=0,"",'CF-Project'!#REF!/H$2)</f>
        <v>#REF!</v>
      </c>
      <c r="I21" s="8" t="e">
        <f>IF('CF-Project'!#REF!=0,"",'CF-Project'!#REF!/I$2)</f>
        <v>#REF!</v>
      </c>
      <c r="J21" s="8" t="e">
        <f>IF('CF-Project'!#REF!=0,"",'CF-Project'!#REF!/J$2)</f>
        <v>#REF!</v>
      </c>
      <c r="K21" s="8" t="e">
        <f>IF('CF-Project'!#REF!=0,"",'CF-Project'!#REF!/K$2)</f>
        <v>#REF!</v>
      </c>
      <c r="L21" s="8" t="e">
        <f>IF('CF-Project'!#REF!=0,"",'CF-Project'!#REF!/L$2)</f>
        <v>#REF!</v>
      </c>
      <c r="M21" s="8" t="e">
        <f>IF('CF-Project'!#REF!=0,"",'CF-Project'!#REF!/M$2)</f>
        <v>#REF!</v>
      </c>
      <c r="N21" s="8" t="e">
        <f>IF('CF-Project'!#REF!=0,"",'CF-Project'!#REF!/N$2)</f>
        <v>#REF!</v>
      </c>
      <c r="O21" s="8" t="e">
        <f>IF('CF-Project'!#REF!=0,"",'CF-Project'!#REF!/O$2)</f>
        <v>#REF!</v>
      </c>
      <c r="P21" s="8" t="e">
        <f>IF('CF-Project'!#REF!=0,"",'CF-Project'!#REF!/P$2)</f>
        <v>#REF!</v>
      </c>
      <c r="Q21" s="8" t="e">
        <f>IF('CF-Project'!#REF!=0,"",'CF-Project'!#REF!/Q$2)</f>
        <v>#REF!</v>
      </c>
      <c r="R21" s="29" t="e">
        <f>IF('CF-Project'!#REF!=0,"",'CF-Project'!#REF!/R$2)</f>
        <v>#REF!</v>
      </c>
    </row>
    <row r="22" spans="1:18">
      <c r="A22" t="e">
        <f>IF(ISBLANK('CF-Project'!#REF!),"",'CF-Project'!#REF!)</f>
        <v>#REF!</v>
      </c>
      <c r="B22" s="58"/>
      <c r="C22" s="44"/>
      <c r="D22" s="8" t="e">
        <f>IF('CF-Project'!#REF!=0,"",'CF-Project'!#REF!/D$2)</f>
        <v>#REF!</v>
      </c>
      <c r="E22" s="8" t="e">
        <f>IF('CF-Project'!#REF!=0,"",'CF-Project'!#REF!/E$2)</f>
        <v>#REF!</v>
      </c>
      <c r="F22" s="8" t="e">
        <f>IF('CF-Project'!#REF!=0,"",'CF-Project'!#REF!/F$2)</f>
        <v>#REF!</v>
      </c>
      <c r="G22" s="8" t="e">
        <f>IF('CF-Project'!#REF!=0,"",'CF-Project'!#REF!/G$2)</f>
        <v>#REF!</v>
      </c>
      <c r="H22" s="8" t="e">
        <f>IF('CF-Project'!#REF!=0,"",'CF-Project'!#REF!/H$2)</f>
        <v>#REF!</v>
      </c>
      <c r="I22" s="8" t="e">
        <f>IF('CF-Project'!#REF!=0,"",'CF-Project'!#REF!/I$2)</f>
        <v>#REF!</v>
      </c>
      <c r="J22" s="8" t="e">
        <f>IF('CF-Project'!#REF!=0,"",'CF-Project'!#REF!/J$2)</f>
        <v>#REF!</v>
      </c>
      <c r="K22" s="8" t="e">
        <f>IF('CF-Project'!#REF!=0,"",'CF-Project'!#REF!/K$2)</f>
        <v>#REF!</v>
      </c>
      <c r="L22" s="8" t="e">
        <f>IF('CF-Project'!#REF!=0,"",'CF-Project'!#REF!/L$2)</f>
        <v>#REF!</v>
      </c>
      <c r="M22" s="8" t="e">
        <f>IF('CF-Project'!#REF!=0,"",'CF-Project'!#REF!/M$2)</f>
        <v>#REF!</v>
      </c>
      <c r="N22" s="8" t="e">
        <f>IF('CF-Project'!#REF!=0,"",'CF-Project'!#REF!/N$2)</f>
        <v>#REF!</v>
      </c>
      <c r="O22" s="8" t="e">
        <f>IF('CF-Project'!#REF!=0,"",'CF-Project'!#REF!/O$2)</f>
        <v>#REF!</v>
      </c>
      <c r="P22" s="8" t="e">
        <f>IF('CF-Project'!#REF!=0,"",'CF-Project'!#REF!/P$2)</f>
        <v>#REF!</v>
      </c>
      <c r="Q22" s="8" t="e">
        <f>IF('CF-Project'!#REF!=0,"",'CF-Project'!#REF!/Q$2)</f>
        <v>#REF!</v>
      </c>
      <c r="R22" s="29" t="e">
        <f>IF('CF-Project'!#REF!=0,"",'CF-Project'!#REF!/R$2)</f>
        <v>#REF!</v>
      </c>
    </row>
    <row r="23" spans="1:18">
      <c r="A23" t="e">
        <f>IF(ISBLANK('CF-Project'!#REF!),"",'CF-Project'!#REF!)</f>
        <v>#REF!</v>
      </c>
      <c r="B23" s="58"/>
      <c r="C23" s="44"/>
      <c r="D23" s="8" t="e">
        <f>IF('CF-Project'!#REF!=0,"",'CF-Project'!#REF!/D$2)</f>
        <v>#REF!</v>
      </c>
      <c r="E23" s="8" t="e">
        <f>IF('CF-Project'!#REF!=0,"",'CF-Project'!#REF!/E$2)</f>
        <v>#REF!</v>
      </c>
      <c r="F23" s="8" t="e">
        <f>IF('CF-Project'!#REF!=0,"",'CF-Project'!#REF!/F$2)</f>
        <v>#REF!</v>
      </c>
      <c r="G23" s="8" t="e">
        <f>IF('CF-Project'!#REF!=0,"",'CF-Project'!#REF!/G$2)</f>
        <v>#REF!</v>
      </c>
      <c r="H23" s="8" t="e">
        <f>IF('CF-Project'!#REF!=0,"",'CF-Project'!#REF!/H$2)</f>
        <v>#REF!</v>
      </c>
      <c r="I23" s="8" t="e">
        <f>IF('CF-Project'!#REF!=0,"",'CF-Project'!#REF!/I$2)</f>
        <v>#REF!</v>
      </c>
      <c r="J23" s="8" t="e">
        <f>IF('CF-Project'!#REF!=0,"",'CF-Project'!#REF!/J$2)</f>
        <v>#REF!</v>
      </c>
      <c r="K23" s="8" t="e">
        <f>IF('CF-Project'!#REF!=0,"",'CF-Project'!#REF!/K$2)</f>
        <v>#REF!</v>
      </c>
      <c r="L23" s="8" t="e">
        <f>IF('CF-Project'!#REF!=0,"",'CF-Project'!#REF!/L$2)</f>
        <v>#REF!</v>
      </c>
      <c r="M23" s="8" t="e">
        <f>IF('CF-Project'!#REF!=0,"",'CF-Project'!#REF!/M$2)</f>
        <v>#REF!</v>
      </c>
      <c r="N23" s="8" t="e">
        <f>IF('CF-Project'!#REF!=0,"",'CF-Project'!#REF!/N$2)</f>
        <v>#REF!</v>
      </c>
      <c r="O23" s="8" t="e">
        <f>IF('CF-Project'!#REF!=0,"",'CF-Project'!#REF!/O$2)</f>
        <v>#REF!</v>
      </c>
      <c r="P23" s="8" t="e">
        <f>IF('CF-Project'!#REF!=0,"",'CF-Project'!#REF!/P$2)</f>
        <v>#REF!</v>
      </c>
      <c r="Q23" s="8" t="e">
        <f>IF('CF-Project'!#REF!=0,"",'CF-Project'!#REF!/Q$2)</f>
        <v>#REF!</v>
      </c>
      <c r="R23" s="29" t="e">
        <f>IF('CF-Project'!#REF!=0,"",'CF-Project'!#REF!/R$2)</f>
        <v>#REF!</v>
      </c>
    </row>
    <row r="24" spans="1:18">
      <c r="B24" s="58"/>
      <c r="C24" s="44"/>
      <c r="D24" s="8"/>
      <c r="E24" s="8"/>
      <c r="F24" s="8"/>
      <c r="G24" s="8"/>
      <c r="H24" s="8"/>
      <c r="I24" s="8"/>
      <c r="J24" s="8"/>
      <c r="K24" s="8"/>
      <c r="L24" s="8"/>
      <c r="M24" s="8"/>
      <c r="N24" s="8"/>
      <c r="O24" s="8"/>
      <c r="P24" s="8"/>
      <c r="Q24" s="8"/>
      <c r="R24" s="29"/>
    </row>
    <row r="25" spans="1:18" ht="12.6" thickBot="1">
      <c r="B25" s="36"/>
      <c r="C25" s="44"/>
      <c r="R25" s="59"/>
    </row>
    <row r="26" spans="1:18" ht="12.9" thickTop="1" thickBot="1">
      <c r="A26" s="26" t="e">
        <f>IF(ISBLANK('CF-Project'!#REF!),"",'CF-Project'!#REF!)</f>
        <v>#REF!</v>
      </c>
      <c r="B26" s="36"/>
      <c r="C26" s="44"/>
      <c r="D26" s="16" t="e">
        <f t="shared" ref="D26:R26" si="3">SUM(D18:D25)</f>
        <v>#REF!</v>
      </c>
      <c r="E26" s="16" t="e">
        <f t="shared" si="3"/>
        <v>#REF!</v>
      </c>
      <c r="F26" s="16" t="e">
        <f t="shared" si="3"/>
        <v>#REF!</v>
      </c>
      <c r="G26" s="16" t="e">
        <f t="shared" si="3"/>
        <v>#REF!</v>
      </c>
      <c r="H26" s="16" t="e">
        <f t="shared" si="3"/>
        <v>#REF!</v>
      </c>
      <c r="I26" s="16" t="e">
        <f t="shared" si="3"/>
        <v>#REF!</v>
      </c>
      <c r="J26" s="16" t="e">
        <f t="shared" si="3"/>
        <v>#REF!</v>
      </c>
      <c r="K26" s="16" t="e">
        <f t="shared" si="3"/>
        <v>#REF!</v>
      </c>
      <c r="L26" s="16" t="e">
        <f t="shared" si="3"/>
        <v>#REF!</v>
      </c>
      <c r="M26" s="16" t="e">
        <f t="shared" si="3"/>
        <v>#REF!</v>
      </c>
      <c r="N26" s="16" t="e">
        <f t="shared" si="3"/>
        <v>#REF!</v>
      </c>
      <c r="O26" s="16" t="e">
        <f t="shared" si="3"/>
        <v>#REF!</v>
      </c>
      <c r="P26" s="16" t="e">
        <f t="shared" si="3"/>
        <v>#REF!</v>
      </c>
      <c r="Q26" s="16" t="e">
        <f t="shared" si="3"/>
        <v>#REF!</v>
      </c>
      <c r="R26" s="16" t="e">
        <f t="shared" si="3"/>
        <v>#REF!</v>
      </c>
    </row>
    <row r="27" spans="1:18" ht="12.9" thickTop="1" thickBot="1">
      <c r="B27" s="36"/>
      <c r="C27" s="44"/>
      <c r="R27" s="61"/>
    </row>
    <row r="28" spans="1:18" ht="12.9" thickTop="1" thickBot="1">
      <c r="A28" s="16" t="e">
        <f>IF(ISBLANK('CF-Project'!#REF!),"",'CF-Project'!#REF!)</f>
        <v>#REF!</v>
      </c>
      <c r="B28" s="36"/>
      <c r="C28" s="44"/>
      <c r="R28" s="29"/>
    </row>
    <row r="29" spans="1:18" ht="12.6" thickTop="1">
      <c r="A29" t="e">
        <f>IF(ISBLANK('CF-Project'!#REF!),"",'CF-Project'!#REF!)</f>
        <v>#REF!</v>
      </c>
      <c r="B29" s="58"/>
      <c r="C29" s="44"/>
      <c r="D29" s="8" t="e">
        <f>IF('CF-Project'!#REF!=0,"",'CF-Project'!#REF!/D$2*B29)</f>
        <v>#REF!</v>
      </c>
      <c r="R29" s="29"/>
    </row>
    <row r="30" spans="1:18" ht="12.6">
      <c r="A30" s="27" t="e">
        <f>IF(ISBLANK('CF-Project'!#REF!),"",'CF-Project'!#REF!)</f>
        <v>#REF!</v>
      </c>
      <c r="B30" s="62"/>
      <c r="C30" s="44"/>
      <c r="R30" s="29"/>
    </row>
    <row r="31" spans="1:18">
      <c r="A31" t="e">
        <f>IF(ISBLANK('CF-Project'!#REF!),"",'CF-Project'!#REF!)</f>
        <v>#REF!</v>
      </c>
      <c r="B31" s="58"/>
      <c r="C31" s="44" t="e">
        <f>IF(ISBLANK('CF-Project'!#REF!),"",'CF-Project'!#REF!)</f>
        <v>#REF!</v>
      </c>
      <c r="D31" s="25" t="e">
        <f>IF(('CF-Project'!#REF!)=0,"",'CF-Project'!#REF!/D$2*$B31)</f>
        <v>#REF!</v>
      </c>
      <c r="E31" s="25" t="e">
        <f>IF(('CF-Project'!#REF!)=0,"",'CF-Project'!#REF!/E$2*$B31)</f>
        <v>#REF!</v>
      </c>
      <c r="F31" s="25" t="e">
        <f>IF(('CF-Project'!#REF!)=0,"",'CF-Project'!#REF!/F$2*$B31)</f>
        <v>#REF!</v>
      </c>
      <c r="G31" s="25" t="e">
        <f>IF(('CF-Project'!#REF!)=0,"",'CF-Project'!#REF!/G$2*$B31)</f>
        <v>#REF!</v>
      </c>
      <c r="H31" s="25" t="e">
        <f>IF(('CF-Project'!#REF!)=0,"",'CF-Project'!#REF!/H$2*$B31)</f>
        <v>#REF!</v>
      </c>
      <c r="I31" s="25" t="e">
        <f>IF(('CF-Project'!#REF!)=0,"",'CF-Project'!#REF!/I$2*$B31)</f>
        <v>#REF!</v>
      </c>
      <c r="J31" s="25" t="e">
        <f>IF(('CF-Project'!#REF!)=0,"",'CF-Project'!#REF!/J$2*$B31)</f>
        <v>#REF!</v>
      </c>
      <c r="K31" s="25" t="e">
        <f>IF(('CF-Project'!#REF!)=0,"",'CF-Project'!#REF!/K$2*$B31)</f>
        <v>#REF!</v>
      </c>
      <c r="L31" s="25" t="e">
        <f>IF(('CF-Project'!#REF!)=0,"",'CF-Project'!#REF!/L$2*$B31)</f>
        <v>#REF!</v>
      </c>
      <c r="M31" s="25" t="e">
        <f>IF(('CF-Project'!#REF!)=0,"",'CF-Project'!#REF!/M$2*$B31)</f>
        <v>#REF!</v>
      </c>
      <c r="N31" s="25" t="e">
        <f>IF(('CF-Project'!#REF!)=0,"",'CF-Project'!#REF!/N$2*$B31)</f>
        <v>#REF!</v>
      </c>
      <c r="O31" s="25" t="e">
        <f>IF(('CF-Project'!#REF!)=0,"",'CF-Project'!#REF!/O$2*$B31)</f>
        <v>#REF!</v>
      </c>
      <c r="P31" s="25" t="e">
        <f>IF(('CF-Project'!#REF!)=0,"",'CF-Project'!#REF!/P$2*$B31)</f>
        <v>#REF!</v>
      </c>
      <c r="Q31" s="25" t="e">
        <f>IF(('CF-Project'!#REF!)=0,"",'CF-Project'!#REF!/Q$2*$B31)</f>
        <v>#REF!</v>
      </c>
      <c r="R31" s="29"/>
    </row>
    <row r="32" spans="1:18">
      <c r="A32" t="e">
        <f>IF(ISBLANK('CF-Project'!#REF!),"",'CF-Project'!#REF!)</f>
        <v>#REF!</v>
      </c>
      <c r="B32" s="58"/>
      <c r="C32" s="44" t="e">
        <f>IF(ISBLANK('CF-Project'!#REF!),"",'CF-Project'!#REF!)</f>
        <v>#REF!</v>
      </c>
      <c r="D32" s="25" t="e">
        <f>IF(('CF-Project'!#REF!)=0,"",'CF-Project'!#REF!/D$2*$B32)</f>
        <v>#REF!</v>
      </c>
      <c r="E32" s="25" t="e">
        <f>IF(('CF-Project'!#REF!)=0,"",'CF-Project'!#REF!/E$2*$B32)</f>
        <v>#REF!</v>
      </c>
      <c r="F32" s="25" t="e">
        <f>IF(('CF-Project'!#REF!)=0,"",'CF-Project'!#REF!/F$2*$B32)</f>
        <v>#REF!</v>
      </c>
      <c r="G32" s="25" t="e">
        <f>IF(('CF-Project'!#REF!)=0,"",'CF-Project'!#REF!/G$2*$B32)</f>
        <v>#REF!</v>
      </c>
      <c r="H32" s="25" t="e">
        <f>IF(('CF-Project'!#REF!)=0,"",'CF-Project'!#REF!/H$2*$B32)</f>
        <v>#REF!</v>
      </c>
      <c r="I32" s="25" t="e">
        <f>IF(('CF-Project'!#REF!)=0,"",'CF-Project'!#REF!/I$2*$B32)</f>
        <v>#REF!</v>
      </c>
      <c r="J32" s="25" t="e">
        <f>IF(('CF-Project'!#REF!)=0,"",'CF-Project'!#REF!/J$2*$B32)</f>
        <v>#REF!</v>
      </c>
      <c r="K32" s="25" t="e">
        <f>IF(('CF-Project'!#REF!)=0,"",'CF-Project'!#REF!/K$2*$B32)</f>
        <v>#REF!</v>
      </c>
      <c r="L32" s="25" t="e">
        <f>IF(('CF-Project'!#REF!)=0,"",'CF-Project'!#REF!/L$2*$B32)</f>
        <v>#REF!</v>
      </c>
      <c r="M32" s="25" t="e">
        <f>IF(('CF-Project'!#REF!)=0,"",'CF-Project'!#REF!/M$2*$B32)</f>
        <v>#REF!</v>
      </c>
      <c r="N32" s="25" t="e">
        <f>IF(('CF-Project'!#REF!)=0,"",'CF-Project'!#REF!/N$2*$B32)</f>
        <v>#REF!</v>
      </c>
      <c r="O32" s="25" t="e">
        <f>IF(('CF-Project'!#REF!)=0,"",'CF-Project'!#REF!/O$2*$B32)</f>
        <v>#REF!</v>
      </c>
      <c r="P32" s="25" t="e">
        <f>IF(('CF-Project'!#REF!)=0,"",'CF-Project'!#REF!/P$2*$B32)</f>
        <v>#REF!</v>
      </c>
      <c r="Q32" s="25" t="e">
        <f>IF(('CF-Project'!#REF!)=0,"",'CF-Project'!#REF!/Q$2*$B32)</f>
        <v>#REF!</v>
      </c>
      <c r="R32" s="29"/>
    </row>
    <row r="33" spans="1:18">
      <c r="A33" t="e">
        <f>IF(ISBLANK('CF-Project'!#REF!),"",'CF-Project'!#REF!)</f>
        <v>#REF!</v>
      </c>
      <c r="B33" s="58"/>
      <c r="C33" s="44" t="e">
        <f>IF(ISBLANK('CF-Project'!#REF!),"",'CF-Project'!#REF!)</f>
        <v>#REF!</v>
      </c>
      <c r="D33" s="25" t="e">
        <f>IF(('CF-Project'!#REF!)=0,"",'CF-Project'!#REF!/D$2*$B33)</f>
        <v>#REF!</v>
      </c>
      <c r="E33" s="25" t="e">
        <f>IF(('CF-Project'!#REF!)=0,"",'CF-Project'!#REF!/E$2*$B33)</f>
        <v>#REF!</v>
      </c>
      <c r="F33" s="25" t="e">
        <f>IF(('CF-Project'!#REF!)=0,"",'CF-Project'!#REF!/F$2*$B33)</f>
        <v>#REF!</v>
      </c>
      <c r="G33" s="25" t="e">
        <f>IF(('CF-Project'!#REF!)=0,"",'CF-Project'!#REF!/G$2*$B33)</f>
        <v>#REF!</v>
      </c>
      <c r="H33" s="25" t="e">
        <f>IF(('CF-Project'!#REF!)=0,"",'CF-Project'!#REF!/H$2*$B33)</f>
        <v>#REF!</v>
      </c>
      <c r="I33" s="25" t="e">
        <f>IF(('CF-Project'!#REF!)=0,"",'CF-Project'!#REF!/I$2*$B33)</f>
        <v>#REF!</v>
      </c>
      <c r="J33" s="25" t="e">
        <f>IF(('CF-Project'!#REF!)=0,"",'CF-Project'!#REF!/J$2*$B33)</f>
        <v>#REF!</v>
      </c>
      <c r="K33" s="25" t="e">
        <f>IF(('CF-Project'!#REF!)=0,"",'CF-Project'!#REF!/K$2*$B33)</f>
        <v>#REF!</v>
      </c>
      <c r="L33" s="25" t="e">
        <f>IF(('CF-Project'!#REF!)=0,"",'CF-Project'!#REF!/L$2*$B33)</f>
        <v>#REF!</v>
      </c>
      <c r="M33" s="25" t="e">
        <f>IF(('CF-Project'!#REF!)=0,"",'CF-Project'!#REF!/M$2*$B33)</f>
        <v>#REF!</v>
      </c>
      <c r="N33" s="25" t="e">
        <f>IF(('CF-Project'!#REF!)=0,"",'CF-Project'!#REF!/N$2*$B33)</f>
        <v>#REF!</v>
      </c>
      <c r="O33" s="25" t="e">
        <f>IF(('CF-Project'!#REF!)=0,"",'CF-Project'!#REF!/O$2*$B33)</f>
        <v>#REF!</v>
      </c>
      <c r="P33" s="25" t="e">
        <f>IF(('CF-Project'!#REF!)=0,"",'CF-Project'!#REF!/P$2*$B33)</f>
        <v>#REF!</v>
      </c>
      <c r="Q33" s="25" t="e">
        <f>IF(('CF-Project'!#REF!)=0,"",'CF-Project'!#REF!/Q$2*$B33)</f>
        <v>#REF!</v>
      </c>
      <c r="R33" s="29"/>
    </row>
    <row r="34" spans="1:18">
      <c r="A34" t="e">
        <f>IF(ISBLANK('CF-Project'!#REF!),"",'CF-Project'!#REF!)</f>
        <v>#REF!</v>
      </c>
      <c r="B34" s="58"/>
      <c r="C34" s="44" t="e">
        <f>IF(ISBLANK('CF-Project'!#REF!),"",'CF-Project'!#REF!)</f>
        <v>#REF!</v>
      </c>
      <c r="D34" s="25" t="e">
        <f>IF(('CF-Project'!#REF!)=0,"",'CF-Project'!#REF!/D$2*$B34)</f>
        <v>#REF!</v>
      </c>
      <c r="E34" s="25" t="e">
        <f>IF(('CF-Project'!#REF!)=0,"",'CF-Project'!#REF!/E$2*$B34)</f>
        <v>#REF!</v>
      </c>
      <c r="F34" s="25" t="e">
        <f>IF(('CF-Project'!#REF!)=0,"",'CF-Project'!#REF!/F$2*$B34)</f>
        <v>#REF!</v>
      </c>
      <c r="G34" s="25" t="e">
        <f>IF(('CF-Project'!#REF!)=0,"",'CF-Project'!#REF!/G$2*$B34)</f>
        <v>#REF!</v>
      </c>
      <c r="H34" s="25" t="e">
        <f>IF(('CF-Project'!#REF!)=0,"",'CF-Project'!#REF!/H$2*$B34)</f>
        <v>#REF!</v>
      </c>
      <c r="I34" s="25" t="e">
        <f>IF(('CF-Project'!#REF!)=0,"",'CF-Project'!#REF!/I$2*$B34)</f>
        <v>#REF!</v>
      </c>
      <c r="J34" s="25" t="e">
        <f>IF(('CF-Project'!#REF!)=0,"",'CF-Project'!#REF!/J$2*$B34)</f>
        <v>#REF!</v>
      </c>
      <c r="K34" s="25" t="e">
        <f>IF(('CF-Project'!#REF!)=0,"",'CF-Project'!#REF!/K$2*$B34)</f>
        <v>#REF!</v>
      </c>
      <c r="L34" s="25" t="e">
        <f>IF(('CF-Project'!#REF!)=0,"",'CF-Project'!#REF!/L$2*$B34)</f>
        <v>#REF!</v>
      </c>
      <c r="M34" s="25" t="e">
        <f>IF(('CF-Project'!#REF!)=0,"",'CF-Project'!#REF!/M$2*$B34)</f>
        <v>#REF!</v>
      </c>
      <c r="N34" s="25" t="e">
        <f>IF(('CF-Project'!#REF!)=0,"",'CF-Project'!#REF!/N$2*$B34)</f>
        <v>#REF!</v>
      </c>
      <c r="O34" s="25" t="e">
        <f>IF(('CF-Project'!#REF!)=0,"",'CF-Project'!#REF!/O$2*$B34)</f>
        <v>#REF!</v>
      </c>
      <c r="P34" s="25" t="e">
        <f>IF(('CF-Project'!#REF!)=0,"",'CF-Project'!#REF!/P$2*$B34)</f>
        <v>#REF!</v>
      </c>
      <c r="Q34" s="25" t="e">
        <f>IF(('CF-Project'!#REF!)=0,"",'CF-Project'!#REF!/Q$2*$B34)</f>
        <v>#REF!</v>
      </c>
      <c r="R34" s="29"/>
    </row>
    <row r="35" spans="1:18">
      <c r="A35" t="e">
        <f>IF(ISBLANK('CF-Project'!#REF!),"",'CF-Project'!#REF!)</f>
        <v>#REF!</v>
      </c>
      <c r="B35" s="58"/>
      <c r="C35" s="44" t="e">
        <f>IF(ISBLANK('CF-Project'!#REF!),"",'CF-Project'!#REF!)</f>
        <v>#REF!</v>
      </c>
      <c r="D35" s="25" t="e">
        <f>IF(('CF-Project'!#REF!)=0,"",'CF-Project'!#REF!/D$2*$B35)</f>
        <v>#REF!</v>
      </c>
      <c r="E35" s="25" t="e">
        <f>IF(('CF-Project'!#REF!)=0,"",'CF-Project'!#REF!/E$2*$B35)</f>
        <v>#REF!</v>
      </c>
      <c r="F35" s="25" t="e">
        <f>IF(('CF-Project'!#REF!)=0,"",'CF-Project'!#REF!/F$2*$B35)</f>
        <v>#REF!</v>
      </c>
      <c r="G35" s="25" t="e">
        <f>IF(('CF-Project'!#REF!)=0,"",'CF-Project'!#REF!/G$2*$B35)</f>
        <v>#REF!</v>
      </c>
      <c r="H35" s="25" t="e">
        <f>IF(('CF-Project'!#REF!)=0,"",'CF-Project'!#REF!/H$2*$B35)</f>
        <v>#REF!</v>
      </c>
      <c r="I35" s="25" t="e">
        <f>IF(('CF-Project'!#REF!)=0,"",'CF-Project'!#REF!/I$2*$B35)</f>
        <v>#REF!</v>
      </c>
      <c r="J35" s="25" t="e">
        <f>IF(('CF-Project'!#REF!)=0,"",'CF-Project'!#REF!/J$2*$B35)</f>
        <v>#REF!</v>
      </c>
      <c r="K35" s="25" t="e">
        <f>IF(('CF-Project'!#REF!)=0,"",'CF-Project'!#REF!/K$2*$B35)</f>
        <v>#REF!</v>
      </c>
      <c r="L35" s="25" t="e">
        <f>IF(('CF-Project'!#REF!)=0,"",'CF-Project'!#REF!/L$2*$B35)</f>
        <v>#REF!</v>
      </c>
      <c r="M35" s="25" t="e">
        <f>IF(('CF-Project'!#REF!)=0,"",'CF-Project'!#REF!/M$2*$B35)</f>
        <v>#REF!</v>
      </c>
      <c r="N35" s="25" t="e">
        <f>IF(('CF-Project'!#REF!)=0,"",'CF-Project'!#REF!/N$2*$B35)</f>
        <v>#REF!</v>
      </c>
      <c r="O35" s="25" t="e">
        <f>IF(('CF-Project'!#REF!)=0,"",'CF-Project'!#REF!/O$2*$B35)</f>
        <v>#REF!</v>
      </c>
      <c r="P35" s="25" t="e">
        <f>IF(('CF-Project'!#REF!)=0,"",'CF-Project'!#REF!/P$2*$B35)</f>
        <v>#REF!</v>
      </c>
      <c r="Q35" s="25" t="e">
        <f>IF(('CF-Project'!#REF!)=0,"",'CF-Project'!#REF!/Q$2*$B35)</f>
        <v>#REF!</v>
      </c>
      <c r="R35" s="29"/>
    </row>
    <row r="36" spans="1:18" ht="12.6">
      <c r="A36" s="27" t="e">
        <f>IF(ISBLANK('CF-Project'!#REF!),"",'CF-Project'!#REF!)</f>
        <v>#REF!</v>
      </c>
      <c r="B36" s="36"/>
      <c r="C36" s="44"/>
      <c r="R36" s="29"/>
    </row>
    <row r="37" spans="1:18">
      <c r="A37" s="79" t="e">
        <f>IF(ISBLANK('CF-Project'!#REF!),"",'CF-Project'!#REF!)</f>
        <v>#REF!</v>
      </c>
      <c r="B37" s="58"/>
      <c r="C37" s="44" t="e">
        <f>IF(ISBLANK('CF-Project'!#REF!),"",'CF-Project'!#REF!)</f>
        <v>#REF!</v>
      </c>
      <c r="D37" s="25" t="e">
        <f>IF('CF-Project'!#REF!=0,"",'CF-Project'!#REF!/D$2)</f>
        <v>#REF!</v>
      </c>
      <c r="E37" s="25" t="e">
        <f>IF('CF-Project'!#REF!=0,"",'CF-Project'!#REF!/E$2)</f>
        <v>#REF!</v>
      </c>
      <c r="F37" s="25" t="e">
        <f>IF('CF-Project'!#REF!=0,"",'CF-Project'!#REF!/F$2)</f>
        <v>#REF!</v>
      </c>
      <c r="G37" s="25" t="e">
        <f>IF('CF-Project'!#REF!=0,"",'CF-Project'!#REF!/G$2)</f>
        <v>#REF!</v>
      </c>
      <c r="H37" s="25" t="e">
        <f>IF('CF-Project'!#REF!=0,"",'CF-Project'!#REF!/H$2)</f>
        <v>#REF!</v>
      </c>
      <c r="I37" s="25" t="e">
        <f>IF('CF-Project'!#REF!=0,"",'CF-Project'!#REF!/I$2)</f>
        <v>#REF!</v>
      </c>
      <c r="J37" s="25" t="e">
        <f>IF('CF-Project'!#REF!=0,"",'CF-Project'!#REF!/J$2)</f>
        <v>#REF!</v>
      </c>
      <c r="K37" s="25" t="e">
        <f>IF('CF-Project'!#REF!=0,"",'CF-Project'!#REF!/K$2)</f>
        <v>#REF!</v>
      </c>
      <c r="L37" s="25" t="e">
        <f>IF('CF-Project'!#REF!=0,"",'CF-Project'!#REF!/L$2)</f>
        <v>#REF!</v>
      </c>
      <c r="M37" s="25" t="e">
        <f>IF('CF-Project'!#REF!=0,"",'CF-Project'!#REF!/M$2)</f>
        <v>#REF!</v>
      </c>
      <c r="N37" s="25" t="e">
        <f>IF('CF-Project'!#REF!=0,"",'CF-Project'!#REF!/N$2)</f>
        <v>#REF!</v>
      </c>
      <c r="O37" s="25" t="e">
        <f>IF('CF-Project'!#REF!=0,"",'CF-Project'!#REF!/O$2)</f>
        <v>#REF!</v>
      </c>
      <c r="P37" s="25" t="e">
        <f>IF('CF-Project'!#REF!=0,"",'CF-Project'!#REF!/P$2)</f>
        <v>#REF!</v>
      </c>
      <c r="Q37" s="25" t="e">
        <f>IF('CF-Project'!#REF!=0,"",'CF-Project'!#REF!/Q$2)</f>
        <v>#REF!</v>
      </c>
      <c r="R37" s="29"/>
    </row>
    <row r="38" spans="1:18">
      <c r="A38" s="6" t="e">
        <f>IF(ISBLANK('CF-Project'!#REF!),"",'CF-Project'!#REF!)</f>
        <v>#REF!</v>
      </c>
      <c r="B38" s="58"/>
      <c r="C38" s="44" t="e">
        <f>IF(ISBLANK('CF-Project'!#REF!),"",'CF-Project'!#REF!)</f>
        <v>#REF!</v>
      </c>
      <c r="D38" s="25" t="e">
        <f>IF('CF-Project'!#REF!=0,"",'CF-Project'!#REF!/D$2)</f>
        <v>#REF!</v>
      </c>
      <c r="E38" s="25" t="e">
        <f>IF('CF-Project'!#REF!=0,"",'CF-Project'!#REF!/E$2)</f>
        <v>#REF!</v>
      </c>
      <c r="F38" s="25" t="e">
        <f>IF('CF-Project'!#REF!=0,"",'CF-Project'!#REF!/F$2)</f>
        <v>#REF!</v>
      </c>
      <c r="G38" s="25" t="e">
        <f>IF('CF-Project'!#REF!=0,"",'CF-Project'!#REF!/G$2)</f>
        <v>#REF!</v>
      </c>
      <c r="H38" s="25" t="e">
        <f>IF('CF-Project'!#REF!=0,"",'CF-Project'!#REF!/H$2)</f>
        <v>#REF!</v>
      </c>
      <c r="I38" s="25" t="e">
        <f>IF('CF-Project'!#REF!=0,"",'CF-Project'!#REF!/I$2)</f>
        <v>#REF!</v>
      </c>
      <c r="J38" s="25" t="e">
        <f>IF('CF-Project'!#REF!=0,"",'CF-Project'!#REF!/J$2)</f>
        <v>#REF!</v>
      </c>
      <c r="K38" s="25" t="e">
        <f>IF('CF-Project'!#REF!=0,"",'CF-Project'!#REF!/K$2)</f>
        <v>#REF!</v>
      </c>
      <c r="L38" s="25" t="e">
        <f>IF('CF-Project'!#REF!=0,"",'CF-Project'!#REF!/L$2)</f>
        <v>#REF!</v>
      </c>
      <c r="M38" s="25" t="e">
        <f>IF('CF-Project'!#REF!=0,"",'CF-Project'!#REF!/M$2)</f>
        <v>#REF!</v>
      </c>
      <c r="N38" s="25" t="e">
        <f>IF('CF-Project'!#REF!=0,"",'CF-Project'!#REF!/N$2)</f>
        <v>#REF!</v>
      </c>
      <c r="O38" s="25" t="e">
        <f>IF('CF-Project'!#REF!=0,"",'CF-Project'!#REF!/O$2)</f>
        <v>#REF!</v>
      </c>
      <c r="P38" s="25" t="e">
        <f>IF('CF-Project'!#REF!=0,"",'CF-Project'!#REF!/P$2)</f>
        <v>#REF!</v>
      </c>
      <c r="Q38" s="25" t="e">
        <f>IF('CF-Project'!#REF!=0,"",'CF-Project'!#REF!/Q$2)</f>
        <v>#REF!</v>
      </c>
      <c r="R38" s="29"/>
    </row>
    <row r="39" spans="1:18">
      <c r="A39" s="6" t="e">
        <f>IF(ISBLANK('CF-Project'!#REF!),"",'CF-Project'!#REF!)</f>
        <v>#REF!</v>
      </c>
      <c r="B39" s="58"/>
      <c r="C39" s="44" t="e">
        <f>IF(ISBLANK('CF-Project'!#REF!),"",'CF-Project'!#REF!)</f>
        <v>#REF!</v>
      </c>
      <c r="D39" s="25" t="e">
        <f>IF('CF-Project'!#REF!=0,"",'CF-Project'!#REF!/D$2)</f>
        <v>#REF!</v>
      </c>
      <c r="E39" s="25" t="e">
        <f>IF('CF-Project'!#REF!=0,"",'CF-Project'!#REF!/E$2)</f>
        <v>#REF!</v>
      </c>
      <c r="F39" s="25" t="e">
        <f>IF('CF-Project'!#REF!=0,"",'CF-Project'!#REF!/F$2)</f>
        <v>#REF!</v>
      </c>
      <c r="G39" s="25" t="e">
        <f>IF('CF-Project'!#REF!=0,"",'CF-Project'!#REF!/G$2)</f>
        <v>#REF!</v>
      </c>
      <c r="H39" s="25" t="e">
        <f>IF('CF-Project'!#REF!=0,"",'CF-Project'!#REF!/H$2)</f>
        <v>#REF!</v>
      </c>
      <c r="I39" s="25" t="e">
        <f>IF('CF-Project'!#REF!=0,"",'CF-Project'!#REF!/I$2)</f>
        <v>#REF!</v>
      </c>
      <c r="J39" s="25" t="e">
        <f>IF('CF-Project'!#REF!=0,"",'CF-Project'!#REF!/J$2)</f>
        <v>#REF!</v>
      </c>
      <c r="K39" s="25" t="e">
        <f>IF('CF-Project'!#REF!=0,"",'CF-Project'!#REF!/K$2)</f>
        <v>#REF!</v>
      </c>
      <c r="L39" s="25" t="e">
        <f>IF('CF-Project'!#REF!=0,"",'CF-Project'!#REF!/L$2)</f>
        <v>#REF!</v>
      </c>
      <c r="M39" s="25" t="e">
        <f>IF('CF-Project'!#REF!=0,"",'CF-Project'!#REF!/M$2)</f>
        <v>#REF!</v>
      </c>
      <c r="N39" s="25" t="e">
        <f>IF('CF-Project'!#REF!=0,"",'CF-Project'!#REF!/N$2)</f>
        <v>#REF!</v>
      </c>
      <c r="O39" s="25" t="e">
        <f>IF('CF-Project'!#REF!=0,"",'CF-Project'!#REF!/O$2)</f>
        <v>#REF!</v>
      </c>
      <c r="P39" s="25" t="e">
        <f>IF('CF-Project'!#REF!=0,"",'CF-Project'!#REF!/P$2)</f>
        <v>#REF!</v>
      </c>
      <c r="Q39" s="25" t="e">
        <f>IF('CF-Project'!#REF!=0,"",'CF-Project'!#REF!/Q$2)</f>
        <v>#REF!</v>
      </c>
      <c r="R39" s="29"/>
    </row>
    <row r="40" spans="1:18">
      <c r="A40" s="6" t="e">
        <f>IF(ISBLANK('CF-Project'!#REF!),"",'CF-Project'!#REF!)</f>
        <v>#REF!</v>
      </c>
      <c r="B40" s="58"/>
      <c r="C40" s="44" t="e">
        <f>IF(ISBLANK('CF-Project'!#REF!),"",'CF-Project'!#REF!)</f>
        <v>#REF!</v>
      </c>
      <c r="D40" s="25" t="e">
        <f>IF('CF-Project'!#REF!=0,"",'CF-Project'!#REF!/D$2)</f>
        <v>#REF!</v>
      </c>
      <c r="E40" s="25" t="e">
        <f>IF('CF-Project'!#REF!=0,"",'CF-Project'!#REF!/E$2)</f>
        <v>#REF!</v>
      </c>
      <c r="F40" s="25" t="e">
        <f>IF('CF-Project'!#REF!=0,"",'CF-Project'!#REF!/F$2)</f>
        <v>#REF!</v>
      </c>
      <c r="G40" s="25" t="e">
        <f>IF('CF-Project'!#REF!=0,"",'CF-Project'!#REF!/G$2)</f>
        <v>#REF!</v>
      </c>
      <c r="H40" s="25" t="e">
        <f>IF('CF-Project'!#REF!=0,"",'CF-Project'!#REF!/H$2)</f>
        <v>#REF!</v>
      </c>
      <c r="I40" s="25" t="e">
        <f>IF('CF-Project'!#REF!=0,"",'CF-Project'!#REF!/I$2)</f>
        <v>#REF!</v>
      </c>
      <c r="J40" s="25" t="e">
        <f>IF('CF-Project'!#REF!=0,"",'CF-Project'!#REF!/J$2)</f>
        <v>#REF!</v>
      </c>
      <c r="K40" s="25" t="e">
        <f>IF('CF-Project'!#REF!=0,"",'CF-Project'!#REF!/K$2)</f>
        <v>#REF!</v>
      </c>
      <c r="L40" s="25" t="e">
        <f>IF('CF-Project'!#REF!=0,"",'CF-Project'!#REF!/L$2)</f>
        <v>#REF!</v>
      </c>
      <c r="M40" s="25" t="e">
        <f>IF('CF-Project'!#REF!=0,"",'CF-Project'!#REF!/M$2)</f>
        <v>#REF!</v>
      </c>
      <c r="N40" s="25" t="e">
        <f>IF('CF-Project'!#REF!=0,"",'CF-Project'!#REF!/N$2)</f>
        <v>#REF!</v>
      </c>
      <c r="O40" s="25" t="e">
        <f>IF('CF-Project'!#REF!=0,"",'CF-Project'!#REF!/O$2)</f>
        <v>#REF!</v>
      </c>
      <c r="P40" s="25" t="e">
        <f>IF('CF-Project'!#REF!=0,"",'CF-Project'!#REF!/P$2)</f>
        <v>#REF!</v>
      </c>
      <c r="Q40" s="25" t="e">
        <f>IF('CF-Project'!#REF!=0,"",'CF-Project'!#REF!/Q$2)</f>
        <v>#REF!</v>
      </c>
      <c r="R40" s="29"/>
    </row>
    <row r="41" spans="1:18">
      <c r="A41" s="31" t="e">
        <f>IF(ISBLANK('CF-Project'!#REF!),"",'CF-Project'!#REF!)</f>
        <v>#REF!</v>
      </c>
      <c r="B41" s="58"/>
      <c r="C41" s="44" t="e">
        <f>IF(ISBLANK('CF-Project'!#REF!),"",'CF-Project'!#REF!)</f>
        <v>#REF!</v>
      </c>
      <c r="D41" s="25" t="e">
        <f>IF('CF-Project'!#REF!=0,"",'CF-Project'!#REF!/D$2)</f>
        <v>#REF!</v>
      </c>
      <c r="E41" s="25" t="e">
        <f>IF('CF-Project'!#REF!=0,"",'CF-Project'!#REF!/E$2)</f>
        <v>#REF!</v>
      </c>
      <c r="F41" s="25" t="e">
        <f>IF('CF-Project'!#REF!=0,"",'CF-Project'!#REF!/F$2)</f>
        <v>#REF!</v>
      </c>
      <c r="G41" s="25" t="e">
        <f>IF('CF-Project'!#REF!=0,"",'CF-Project'!#REF!/G$2)</f>
        <v>#REF!</v>
      </c>
      <c r="H41" s="25" t="e">
        <f>IF('CF-Project'!#REF!=0,"",'CF-Project'!#REF!/H$2)</f>
        <v>#REF!</v>
      </c>
      <c r="I41" s="25" t="e">
        <f>IF('CF-Project'!#REF!=0,"",'CF-Project'!#REF!/I$2)</f>
        <v>#REF!</v>
      </c>
      <c r="J41" s="25" t="e">
        <f>IF('CF-Project'!#REF!=0,"",'CF-Project'!#REF!/J$2)</f>
        <v>#REF!</v>
      </c>
      <c r="K41" s="25" t="e">
        <f>IF('CF-Project'!#REF!=0,"",'CF-Project'!#REF!/K$2)</f>
        <v>#REF!</v>
      </c>
      <c r="L41" s="25" t="e">
        <f>IF('CF-Project'!#REF!=0,"",'CF-Project'!#REF!/L$2)</f>
        <v>#REF!</v>
      </c>
      <c r="M41" s="25" t="e">
        <f>IF('CF-Project'!#REF!=0,"",'CF-Project'!#REF!/M$2)</f>
        <v>#REF!</v>
      </c>
      <c r="N41" s="25" t="e">
        <f>IF('CF-Project'!#REF!=0,"",'CF-Project'!#REF!/N$2)</f>
        <v>#REF!</v>
      </c>
      <c r="O41" s="25" t="e">
        <f>IF('CF-Project'!#REF!=0,"",'CF-Project'!#REF!/O$2)</f>
        <v>#REF!</v>
      </c>
      <c r="P41" s="25" t="e">
        <f>IF('CF-Project'!#REF!=0,"",'CF-Project'!#REF!/P$2)</f>
        <v>#REF!</v>
      </c>
      <c r="Q41" s="25" t="e">
        <f>IF('CF-Project'!#REF!=0,"",'CF-Project'!#REF!/Q$2)</f>
        <v>#REF!</v>
      </c>
      <c r="R41" s="29"/>
    </row>
    <row r="42" spans="1:18">
      <c r="A42" s="6" t="e">
        <f>IF(ISBLANK('CF-Project'!#REF!),"",'CF-Project'!#REF!)</f>
        <v>#REF!</v>
      </c>
      <c r="B42" s="58"/>
      <c r="C42" s="44" t="e">
        <f>IF(ISBLANK('CF-Project'!#REF!),"",'CF-Project'!#REF!)</f>
        <v>#REF!</v>
      </c>
      <c r="D42" s="25" t="e">
        <f>IF('CF-Project'!#REF!=0,"",'CF-Project'!#REF!/D$2)</f>
        <v>#REF!</v>
      </c>
      <c r="E42" s="25" t="e">
        <f>IF('CF-Project'!#REF!=0,"",'CF-Project'!#REF!/E$2)</f>
        <v>#REF!</v>
      </c>
      <c r="F42" s="25" t="e">
        <f>IF('CF-Project'!#REF!=0,"",'CF-Project'!#REF!/F$2)</f>
        <v>#REF!</v>
      </c>
      <c r="G42" s="25" t="e">
        <f>IF('CF-Project'!#REF!=0,"",'CF-Project'!#REF!/G$2)</f>
        <v>#REF!</v>
      </c>
      <c r="H42" s="25" t="e">
        <f>IF('CF-Project'!#REF!=0,"",'CF-Project'!#REF!/H$2)</f>
        <v>#REF!</v>
      </c>
      <c r="I42" s="25" t="e">
        <f>IF('CF-Project'!#REF!=0,"",'CF-Project'!#REF!/I$2)</f>
        <v>#REF!</v>
      </c>
      <c r="J42" s="25" t="e">
        <f>IF('CF-Project'!#REF!=0,"",'CF-Project'!#REF!/J$2)</f>
        <v>#REF!</v>
      </c>
      <c r="K42" s="25" t="e">
        <f>IF('CF-Project'!#REF!=0,"",'CF-Project'!#REF!/K$2)</f>
        <v>#REF!</v>
      </c>
      <c r="L42" s="25" t="e">
        <f>IF('CF-Project'!#REF!=0,"",'CF-Project'!#REF!/L$2)</f>
        <v>#REF!</v>
      </c>
      <c r="M42" s="25" t="e">
        <f>IF('CF-Project'!#REF!=0,"",'CF-Project'!#REF!/M$2)</f>
        <v>#REF!</v>
      </c>
      <c r="N42" s="25" t="e">
        <f>IF('CF-Project'!#REF!=0,"",'CF-Project'!#REF!/N$2)</f>
        <v>#REF!</v>
      </c>
      <c r="O42" s="25" t="e">
        <f>IF('CF-Project'!#REF!=0,"",'CF-Project'!#REF!/O$2)</f>
        <v>#REF!</v>
      </c>
      <c r="P42" s="25" t="e">
        <f>IF('CF-Project'!#REF!=0,"",'CF-Project'!#REF!/P$2)</f>
        <v>#REF!</v>
      </c>
      <c r="Q42" s="25" t="e">
        <f>IF('CF-Project'!#REF!=0,"",'CF-Project'!#REF!/Q$2)</f>
        <v>#REF!</v>
      </c>
      <c r="R42" s="29"/>
    </row>
    <row r="43" spans="1:18">
      <c r="A43" s="6" t="e">
        <f>IF(ISBLANK('CF-Project'!#REF!),"",'CF-Project'!#REF!)</f>
        <v>#REF!</v>
      </c>
      <c r="B43" s="58"/>
      <c r="C43" s="44" t="e">
        <f>IF(ISBLANK('CF-Project'!#REF!),"",'CF-Project'!#REF!)</f>
        <v>#REF!</v>
      </c>
      <c r="D43" s="25" t="e">
        <f>IF('CF-Project'!#REF!=0,"",'CF-Project'!#REF!/D$2)</f>
        <v>#REF!</v>
      </c>
      <c r="E43" s="25" t="e">
        <f>IF('CF-Project'!#REF!=0,"",'CF-Project'!#REF!/E$2)</f>
        <v>#REF!</v>
      </c>
      <c r="F43" s="25" t="e">
        <f>IF('CF-Project'!#REF!=0,"",'CF-Project'!#REF!/F$2)</f>
        <v>#REF!</v>
      </c>
      <c r="G43" s="25" t="e">
        <f>IF('CF-Project'!#REF!=0,"",'CF-Project'!#REF!/G$2)</f>
        <v>#REF!</v>
      </c>
      <c r="H43" s="25" t="e">
        <f>IF('CF-Project'!#REF!=0,"",'CF-Project'!#REF!/H$2)</f>
        <v>#REF!</v>
      </c>
      <c r="I43" s="25" t="e">
        <f>IF('CF-Project'!#REF!=0,"",'CF-Project'!#REF!/I$2)</f>
        <v>#REF!</v>
      </c>
      <c r="J43" s="25" t="e">
        <f>IF('CF-Project'!#REF!=0,"",'CF-Project'!#REF!/J$2)</f>
        <v>#REF!</v>
      </c>
      <c r="K43" s="25" t="e">
        <f>IF('CF-Project'!#REF!=0,"",'CF-Project'!#REF!/K$2)</f>
        <v>#REF!</v>
      </c>
      <c r="L43" s="25" t="e">
        <f>IF('CF-Project'!#REF!=0,"",'CF-Project'!#REF!/L$2)</f>
        <v>#REF!</v>
      </c>
      <c r="M43" s="25" t="e">
        <f>IF('CF-Project'!#REF!=0,"",'CF-Project'!#REF!/M$2)</f>
        <v>#REF!</v>
      </c>
      <c r="N43" s="25" t="e">
        <f>IF('CF-Project'!#REF!=0,"",'CF-Project'!#REF!/N$2)</f>
        <v>#REF!</v>
      </c>
      <c r="O43" s="25" t="e">
        <f>IF('CF-Project'!#REF!=0,"",'CF-Project'!#REF!/O$2)</f>
        <v>#REF!</v>
      </c>
      <c r="P43" s="25" t="e">
        <f>IF('CF-Project'!#REF!=0,"",'CF-Project'!#REF!/P$2)</f>
        <v>#REF!</v>
      </c>
      <c r="Q43" s="25" t="e">
        <f>IF('CF-Project'!#REF!=0,"",'CF-Project'!#REF!/Q$2)</f>
        <v>#REF!</v>
      </c>
      <c r="R43" s="29"/>
    </row>
    <row r="44" spans="1:18">
      <c r="A44" s="6" t="e">
        <f>IF(ISBLANK('CF-Project'!#REF!),"",'CF-Project'!#REF!)</f>
        <v>#REF!</v>
      </c>
      <c r="B44" s="58"/>
      <c r="C44" s="44" t="e">
        <f>IF(ISBLANK('CF-Project'!#REF!),"",'CF-Project'!#REF!)</f>
        <v>#REF!</v>
      </c>
      <c r="D44" s="25" t="e">
        <f>IF('CF-Project'!#REF!=0,"",'CF-Project'!#REF!/D$2)</f>
        <v>#REF!</v>
      </c>
      <c r="E44" s="25" t="e">
        <f>IF('CF-Project'!#REF!=0,"",'CF-Project'!#REF!/E$2)</f>
        <v>#REF!</v>
      </c>
      <c r="F44" s="25" t="e">
        <f>IF('CF-Project'!#REF!=0,"",'CF-Project'!#REF!/F$2)</f>
        <v>#REF!</v>
      </c>
      <c r="G44" s="25" t="e">
        <f>IF('CF-Project'!#REF!=0,"",'CF-Project'!#REF!/G$2)</f>
        <v>#REF!</v>
      </c>
      <c r="H44" s="25" t="e">
        <f>IF('CF-Project'!#REF!=0,"",'CF-Project'!#REF!/H$2)</f>
        <v>#REF!</v>
      </c>
      <c r="I44" s="25" t="e">
        <f>IF('CF-Project'!#REF!=0,"",'CF-Project'!#REF!/I$2)</f>
        <v>#REF!</v>
      </c>
      <c r="J44" s="25" t="e">
        <f>IF('CF-Project'!#REF!=0,"",'CF-Project'!#REF!/J$2)</f>
        <v>#REF!</v>
      </c>
      <c r="K44" s="25" t="e">
        <f>IF('CF-Project'!#REF!=0,"",'CF-Project'!#REF!/K$2)</f>
        <v>#REF!</v>
      </c>
      <c r="L44" s="25" t="e">
        <f>IF('CF-Project'!#REF!=0,"",'CF-Project'!#REF!/L$2)</f>
        <v>#REF!</v>
      </c>
      <c r="M44" s="25" t="e">
        <f>IF('CF-Project'!#REF!=0,"",'CF-Project'!#REF!/M$2)</f>
        <v>#REF!</v>
      </c>
      <c r="N44" s="25" t="e">
        <f>IF('CF-Project'!#REF!=0,"",'CF-Project'!#REF!/N$2)</f>
        <v>#REF!</v>
      </c>
      <c r="O44" s="25" t="e">
        <f>IF('CF-Project'!#REF!=0,"",'CF-Project'!#REF!/O$2)</f>
        <v>#REF!</v>
      </c>
      <c r="P44" s="25" t="e">
        <f>IF('CF-Project'!#REF!=0,"",'CF-Project'!#REF!/P$2)</f>
        <v>#REF!</v>
      </c>
      <c r="Q44" s="25" t="e">
        <f>IF('CF-Project'!#REF!=0,"",'CF-Project'!#REF!/Q$2)</f>
        <v>#REF!</v>
      </c>
      <c r="R44" s="29"/>
    </row>
    <row r="45" spans="1:18">
      <c r="A45" s="6" t="e">
        <f>IF(ISBLANK('CF-Project'!#REF!),"",'CF-Project'!#REF!)</f>
        <v>#REF!</v>
      </c>
      <c r="B45" s="58"/>
      <c r="C45" s="44" t="e">
        <f>IF(ISBLANK('CF-Project'!#REF!),"",'CF-Project'!#REF!)</f>
        <v>#REF!</v>
      </c>
      <c r="D45" s="25" t="e">
        <f>IF('CF-Project'!#REF!=0,"",'CF-Project'!#REF!/D$2)</f>
        <v>#REF!</v>
      </c>
      <c r="E45" s="25" t="e">
        <f>IF('CF-Project'!#REF!=0,"",'CF-Project'!#REF!/E$2)</f>
        <v>#REF!</v>
      </c>
      <c r="F45" s="25" t="e">
        <f>IF('CF-Project'!#REF!=0,"",'CF-Project'!#REF!/F$2)</f>
        <v>#REF!</v>
      </c>
      <c r="G45" s="25" t="e">
        <f>IF('CF-Project'!#REF!=0,"",'CF-Project'!#REF!/G$2)</f>
        <v>#REF!</v>
      </c>
      <c r="H45" s="25" t="e">
        <f>IF('CF-Project'!#REF!=0,"",'CF-Project'!#REF!/H$2)</f>
        <v>#REF!</v>
      </c>
      <c r="I45" s="25" t="e">
        <f>IF('CF-Project'!#REF!=0,"",'CF-Project'!#REF!/I$2)</f>
        <v>#REF!</v>
      </c>
      <c r="J45" s="25" t="e">
        <f>IF('CF-Project'!#REF!=0,"",'CF-Project'!#REF!/J$2)</f>
        <v>#REF!</v>
      </c>
      <c r="K45" s="25" t="e">
        <f>IF('CF-Project'!#REF!=0,"",'CF-Project'!#REF!/K$2)</f>
        <v>#REF!</v>
      </c>
      <c r="L45" s="25" t="e">
        <f>IF('CF-Project'!#REF!=0,"",'CF-Project'!#REF!/L$2)</f>
        <v>#REF!</v>
      </c>
      <c r="M45" s="25" t="e">
        <f>IF('CF-Project'!#REF!=0,"",'CF-Project'!#REF!/M$2)</f>
        <v>#REF!</v>
      </c>
      <c r="N45" s="25" t="e">
        <f>IF('CF-Project'!#REF!=0,"",'CF-Project'!#REF!/N$2)</f>
        <v>#REF!</v>
      </c>
      <c r="O45" s="25" t="e">
        <f>IF('CF-Project'!#REF!=0,"",'CF-Project'!#REF!/O$2)</f>
        <v>#REF!</v>
      </c>
      <c r="P45" s="25" t="e">
        <f>IF('CF-Project'!#REF!=0,"",'CF-Project'!#REF!/P$2)</f>
        <v>#REF!</v>
      </c>
      <c r="Q45" s="25" t="e">
        <f>IF('CF-Project'!#REF!=0,"",'CF-Project'!#REF!/Q$2)</f>
        <v>#REF!</v>
      </c>
      <c r="R45" s="29"/>
    </row>
    <row r="46" spans="1:18">
      <c r="A46" s="31" t="e">
        <f>IF(ISBLANK('CF-Project'!#REF!),"",'CF-Project'!#REF!)</f>
        <v>#REF!</v>
      </c>
      <c r="B46" s="58"/>
      <c r="C46" s="44" t="e">
        <f>IF(ISBLANK('CF-Project'!#REF!),"",'CF-Project'!#REF!)</f>
        <v>#REF!</v>
      </c>
      <c r="D46" s="25" t="e">
        <f>IF('CF-Project'!#REF!=0,"",'CF-Project'!#REF!/D$2)</f>
        <v>#REF!</v>
      </c>
      <c r="E46" s="25" t="e">
        <f>IF('CF-Project'!#REF!=0,"",'CF-Project'!#REF!/E$2)</f>
        <v>#REF!</v>
      </c>
      <c r="F46" s="25" t="e">
        <f>IF('CF-Project'!#REF!=0,"",'CF-Project'!#REF!/F$2)</f>
        <v>#REF!</v>
      </c>
      <c r="G46" s="25" t="e">
        <f>IF('CF-Project'!#REF!=0,"",'CF-Project'!#REF!/G$2)</f>
        <v>#REF!</v>
      </c>
      <c r="H46" s="25" t="e">
        <f>IF('CF-Project'!#REF!=0,"",'CF-Project'!#REF!/H$2)</f>
        <v>#REF!</v>
      </c>
      <c r="I46" s="25" t="e">
        <f>IF('CF-Project'!#REF!=0,"",'CF-Project'!#REF!/I$2)</f>
        <v>#REF!</v>
      </c>
      <c r="J46" s="25" t="e">
        <f>IF('CF-Project'!#REF!=0,"",'CF-Project'!#REF!/J$2)</f>
        <v>#REF!</v>
      </c>
      <c r="K46" s="25" t="e">
        <f>IF('CF-Project'!#REF!=0,"",'CF-Project'!#REF!/K$2)</f>
        <v>#REF!</v>
      </c>
      <c r="L46" s="25" t="e">
        <f>IF('CF-Project'!#REF!=0,"",'CF-Project'!#REF!/L$2)</f>
        <v>#REF!</v>
      </c>
      <c r="M46" s="25" t="e">
        <f>IF('CF-Project'!#REF!=0,"",'CF-Project'!#REF!/M$2)</f>
        <v>#REF!</v>
      </c>
      <c r="N46" s="25" t="e">
        <f>IF('CF-Project'!#REF!=0,"",'CF-Project'!#REF!/N$2)</f>
        <v>#REF!</v>
      </c>
      <c r="O46" s="25" t="e">
        <f>IF('CF-Project'!#REF!=0,"",'CF-Project'!#REF!/O$2)</f>
        <v>#REF!</v>
      </c>
      <c r="P46" s="25" t="e">
        <f>IF('CF-Project'!#REF!=0,"",'CF-Project'!#REF!/P$2)</f>
        <v>#REF!</v>
      </c>
      <c r="Q46" s="25" t="e">
        <f>IF('CF-Project'!#REF!=0,"",'CF-Project'!#REF!/Q$2)</f>
        <v>#REF!</v>
      </c>
      <c r="R46" s="29"/>
    </row>
    <row r="47" spans="1:18">
      <c r="A47" t="e">
        <f>IF(ISBLANK('CF-Project'!#REF!),"",'CF-Project'!#REF!)</f>
        <v>#REF!</v>
      </c>
      <c r="B47" s="58"/>
      <c r="C47" t="e">
        <f>IF(ISBLANK('CF-Project'!#REF!),"",'CF-Project'!#REF!)</f>
        <v>#REF!</v>
      </c>
      <c r="D47" s="25" t="e">
        <f>IF('CF-Project'!#REF!=0,"",'CF-Project'!#REF!/D$2)</f>
        <v>#REF!</v>
      </c>
      <c r="E47" s="25" t="e">
        <f>IF('CF-Project'!#REF!=0,"",'CF-Project'!#REF!/E$2)</f>
        <v>#REF!</v>
      </c>
      <c r="F47" s="25" t="e">
        <f>IF('CF-Project'!#REF!=0,"",'CF-Project'!#REF!/F$2)</f>
        <v>#REF!</v>
      </c>
      <c r="G47" s="25" t="e">
        <f>IF('CF-Project'!#REF!=0,"",'CF-Project'!#REF!/G$2)</f>
        <v>#REF!</v>
      </c>
      <c r="H47" s="25" t="e">
        <f>IF('CF-Project'!#REF!=0,"",'CF-Project'!#REF!/H$2)</f>
        <v>#REF!</v>
      </c>
      <c r="I47" s="25" t="e">
        <f>IF('CF-Project'!#REF!=0,"",'CF-Project'!#REF!/I$2)</f>
        <v>#REF!</v>
      </c>
      <c r="J47" s="25" t="e">
        <f>IF('CF-Project'!#REF!=0,"",'CF-Project'!#REF!/J$2)</f>
        <v>#REF!</v>
      </c>
      <c r="K47" s="25" t="e">
        <f>IF('CF-Project'!#REF!=0,"",'CF-Project'!#REF!/K$2)</f>
        <v>#REF!</v>
      </c>
      <c r="L47" s="25" t="e">
        <f>IF('CF-Project'!#REF!=0,"",'CF-Project'!#REF!/L$2)</f>
        <v>#REF!</v>
      </c>
      <c r="M47" s="25" t="e">
        <f>IF('CF-Project'!#REF!=0,"",'CF-Project'!#REF!/M$2)</f>
        <v>#REF!</v>
      </c>
      <c r="N47" s="25" t="e">
        <f>IF('CF-Project'!#REF!=0,"",'CF-Project'!#REF!/N$2)</f>
        <v>#REF!</v>
      </c>
      <c r="O47" s="25" t="e">
        <f>IF('CF-Project'!#REF!=0,"",'CF-Project'!#REF!/O$2)</f>
        <v>#REF!</v>
      </c>
      <c r="P47" s="25" t="e">
        <f>IF('CF-Project'!#REF!=0,"",'CF-Project'!#REF!/P$2)</f>
        <v>#REF!</v>
      </c>
      <c r="Q47" s="25" t="e">
        <f>IF('CF-Project'!#REF!=0,"",'CF-Project'!#REF!/Q$2)</f>
        <v>#REF!</v>
      </c>
      <c r="R47" s="29"/>
    </row>
    <row r="48" spans="1:18">
      <c r="A48" t="e">
        <f>IF(ISBLANK('CF-Project'!#REF!),"",'CF-Project'!#REF!)</f>
        <v>#REF!</v>
      </c>
      <c r="B48" s="63"/>
      <c r="C48" t="e">
        <f>IF(ISBLANK('CF-Project'!#REF!),"",'CF-Project'!#REF!)</f>
        <v>#REF!</v>
      </c>
      <c r="D48" s="53"/>
      <c r="E48" s="18"/>
      <c r="F48" s="18"/>
      <c r="G48" s="18"/>
      <c r="H48" s="18"/>
      <c r="I48" s="18"/>
      <c r="J48" s="18"/>
      <c r="K48" s="18"/>
      <c r="L48" s="18"/>
      <c r="M48" s="18"/>
      <c r="N48" s="18"/>
      <c r="O48" s="18"/>
      <c r="P48" s="18"/>
      <c r="Q48" s="18"/>
      <c r="R48" s="29"/>
    </row>
    <row r="49" spans="1:18">
      <c r="A49" t="e">
        <f>IF(ISBLANK('CF-Project'!#REF!),"",'CF-Project'!#REF!)</f>
        <v>#REF!</v>
      </c>
      <c r="B49" s="58"/>
      <c r="D49" s="51" t="e">
        <f>IF('CF-Project'!#REF!=0,"",'CF-Project'!#REF!*('CF-Project-Real'!$B49*D$2))</f>
        <v>#REF!</v>
      </c>
      <c r="E49" s="51" t="e">
        <f>IF('CF-Project'!#REF!=0,"",'CF-Project'!#REF!*('CF-Project-Real'!$B49*E$2))</f>
        <v>#REF!</v>
      </c>
      <c r="F49" s="51" t="e">
        <f>IF('CF-Project'!#REF!=0,"",'CF-Project'!#REF!*('CF-Project-Real'!$B49*F$2))</f>
        <v>#REF!</v>
      </c>
      <c r="G49" s="51" t="e">
        <f>IF('CF-Project'!#REF!=0,"",'CF-Project'!#REF!*('CF-Project-Real'!$B49*G$2))</f>
        <v>#REF!</v>
      </c>
      <c r="H49" s="51" t="e">
        <f>IF('CF-Project'!#REF!=0,"",'CF-Project'!#REF!*('CF-Project-Real'!$B49*H$2))</f>
        <v>#REF!</v>
      </c>
      <c r="I49" s="51" t="e">
        <f>IF('CF-Project'!#REF!=0,"",'CF-Project'!#REF!*('CF-Project-Real'!$B49*I$2))</f>
        <v>#REF!</v>
      </c>
      <c r="J49" s="51" t="e">
        <f>IF('CF-Project'!#REF!=0,"",'CF-Project'!#REF!*('CF-Project-Real'!$B49*J$2))</f>
        <v>#REF!</v>
      </c>
      <c r="K49" s="51" t="e">
        <f>IF('CF-Project'!#REF!=0,"",'CF-Project'!#REF!*('CF-Project-Real'!$B49*K$2))</f>
        <v>#REF!</v>
      </c>
      <c r="L49" s="51" t="e">
        <f>IF('CF-Project'!#REF!=0,"",'CF-Project'!#REF!*('CF-Project-Real'!$B49*L$2))</f>
        <v>#REF!</v>
      </c>
      <c r="M49" s="51" t="e">
        <f>IF('CF-Project'!#REF!=0,"",'CF-Project'!#REF!*('CF-Project-Real'!$B49*M$2))</f>
        <v>#REF!</v>
      </c>
      <c r="N49" s="51" t="e">
        <f>IF('CF-Project'!#REF!=0,"",'CF-Project'!#REF!*('CF-Project-Real'!$B49*N$2))</f>
        <v>#REF!</v>
      </c>
      <c r="O49" s="51" t="e">
        <f>IF('CF-Project'!#REF!=0,"",'CF-Project'!#REF!*('CF-Project-Real'!$B49*O$2))</f>
        <v>#REF!</v>
      </c>
      <c r="P49" s="51" t="e">
        <f>IF('CF-Project'!#REF!=0,"",'CF-Project'!#REF!*('CF-Project-Real'!$B49*P$2))</f>
        <v>#REF!</v>
      </c>
      <c r="Q49" s="51" t="e">
        <f>IF('CF-Project'!#REF!=0,"",'CF-Project'!#REF!*('CF-Project-Real'!$B49*Q$2))</f>
        <v>#REF!</v>
      </c>
      <c r="R49" s="6" t="e">
        <f>IF('CF-Project'!#REF!=0,"",'CF-Project'!#REF!*('CF-Project-Real'!$B49*R$2))</f>
        <v>#REF!</v>
      </c>
    </row>
    <row r="50" spans="1:18">
      <c r="A50" t="e">
        <f>IF(ISBLANK('CF-Project'!#REF!),"",'CF-Project'!#REF!)</f>
        <v>#REF!</v>
      </c>
      <c r="B50" s="58"/>
      <c r="D50" s="51" t="e">
        <f>IF('CF-Project'!#REF!=0,"",'CF-Project'!#REF!*('CF-Project-Real'!$B50*D$2))</f>
        <v>#REF!</v>
      </c>
      <c r="E50" s="51" t="e">
        <f>IF('CF-Project'!#REF!=0,"",'CF-Project'!#REF!*('CF-Project-Real'!$B50*E$2))</f>
        <v>#REF!</v>
      </c>
      <c r="F50" s="51" t="e">
        <f>IF('CF-Project'!#REF!=0,"",'CF-Project'!#REF!*('CF-Project-Real'!$B50*F$2))</f>
        <v>#REF!</v>
      </c>
      <c r="G50" s="51" t="e">
        <f>IF('CF-Project'!#REF!=0,"",'CF-Project'!#REF!*('CF-Project-Real'!$B50*G$2))</f>
        <v>#REF!</v>
      </c>
      <c r="H50" s="51" t="e">
        <f>IF('CF-Project'!#REF!=0,"",'CF-Project'!#REF!*('CF-Project-Real'!$B50*H$2))</f>
        <v>#REF!</v>
      </c>
      <c r="I50" s="51" t="e">
        <f>IF('CF-Project'!#REF!=0,"",'CF-Project'!#REF!*('CF-Project-Real'!$B50*I$2))</f>
        <v>#REF!</v>
      </c>
      <c r="J50" s="51" t="e">
        <f>IF('CF-Project'!#REF!=0,"",'CF-Project'!#REF!*('CF-Project-Real'!$B50*J$2))</f>
        <v>#REF!</v>
      </c>
      <c r="K50" s="51" t="e">
        <f>IF('CF-Project'!#REF!=0,"",'CF-Project'!#REF!*('CF-Project-Real'!$B50*K$2))</f>
        <v>#REF!</v>
      </c>
      <c r="L50" s="51" t="e">
        <f>IF('CF-Project'!#REF!=0,"",'CF-Project'!#REF!*('CF-Project-Real'!$B50*L$2))</f>
        <v>#REF!</v>
      </c>
      <c r="M50" s="51" t="e">
        <f>IF('CF-Project'!#REF!=0,"",'CF-Project'!#REF!*('CF-Project-Real'!$B50*M$2))</f>
        <v>#REF!</v>
      </c>
      <c r="N50" s="51" t="e">
        <f>IF('CF-Project'!#REF!=0,"",'CF-Project'!#REF!*('CF-Project-Real'!$B50*N$2))</f>
        <v>#REF!</v>
      </c>
      <c r="O50" s="51" t="e">
        <f>IF('CF-Project'!#REF!=0,"",'CF-Project'!#REF!*('CF-Project-Real'!$B50*O$2))</f>
        <v>#REF!</v>
      </c>
      <c r="P50" s="51" t="e">
        <f>IF('CF-Project'!#REF!=0,"",'CF-Project'!#REF!*('CF-Project-Real'!$B50*P$2))</f>
        <v>#REF!</v>
      </c>
      <c r="Q50" s="51" t="e">
        <f>IF('CF-Project'!#REF!=0,"",'CF-Project'!#REF!*('CF-Project-Real'!$B50*Q$2))</f>
        <v>#REF!</v>
      </c>
      <c r="R50" s="29" t="e">
        <f>IF('CF-Project'!#REF!=0,"",'CF-Project'!#REF!*('CF-Project-Real'!$B50*R$2))</f>
        <v>#REF!</v>
      </c>
    </row>
    <row r="51" spans="1:18">
      <c r="A51" t="e">
        <f>IF(ISBLANK('CF-Project'!#REF!),"",'CF-Project'!#REF!)</f>
        <v>#REF!</v>
      </c>
      <c r="B51" s="58"/>
      <c r="D51" s="51" t="e">
        <f>IF('CF-Project'!#REF!=0,"",'CF-Project'!#REF!*('CF-Project-Real'!$B51*D$2))</f>
        <v>#REF!</v>
      </c>
      <c r="E51" s="51" t="e">
        <f>IF('CF-Project'!#REF!=0,"",'CF-Project'!#REF!*('CF-Project-Real'!$B51*E$2))</f>
        <v>#REF!</v>
      </c>
      <c r="F51" s="51" t="e">
        <f>IF('CF-Project'!#REF!=0,"",'CF-Project'!#REF!*('CF-Project-Real'!$B51*F$2))</f>
        <v>#REF!</v>
      </c>
      <c r="G51" s="51" t="e">
        <f>IF('CF-Project'!#REF!=0,"",'CF-Project'!#REF!*('CF-Project-Real'!$B51*G$2))</f>
        <v>#REF!</v>
      </c>
      <c r="H51" s="51" t="e">
        <f>IF('CF-Project'!#REF!=0,"",'CF-Project'!#REF!*('CF-Project-Real'!$B51*H$2))</f>
        <v>#REF!</v>
      </c>
      <c r="I51" s="51" t="e">
        <f>IF('CF-Project'!#REF!=0,"",'CF-Project'!#REF!*('CF-Project-Real'!$B51*I$2))</f>
        <v>#REF!</v>
      </c>
      <c r="J51" s="51" t="e">
        <f>IF('CF-Project'!#REF!=0,"",'CF-Project'!#REF!*('CF-Project-Real'!$B51*J$2))</f>
        <v>#REF!</v>
      </c>
      <c r="K51" s="51" t="e">
        <f>IF('CF-Project'!#REF!=0,"",'CF-Project'!#REF!*('CF-Project-Real'!$B51*K$2))</f>
        <v>#REF!</v>
      </c>
      <c r="L51" s="51" t="e">
        <f>IF('CF-Project'!#REF!=0,"",'CF-Project'!#REF!*('CF-Project-Real'!$B51*L$2))</f>
        <v>#REF!</v>
      </c>
      <c r="M51" s="51" t="e">
        <f>IF('CF-Project'!#REF!=0,"",'CF-Project'!#REF!*('CF-Project-Real'!$B51*M$2))</f>
        <v>#REF!</v>
      </c>
      <c r="N51" s="51" t="e">
        <f>IF('CF-Project'!#REF!=0,"",'CF-Project'!#REF!*('CF-Project-Real'!$B51*N$2))</f>
        <v>#REF!</v>
      </c>
      <c r="O51" s="51" t="e">
        <f>IF('CF-Project'!#REF!=0,"",'CF-Project'!#REF!*('CF-Project-Real'!$B51*O$2))</f>
        <v>#REF!</v>
      </c>
      <c r="P51" s="51" t="e">
        <f>IF('CF-Project'!#REF!=0,"",'CF-Project'!#REF!*('CF-Project-Real'!$B51*P$2))</f>
        <v>#REF!</v>
      </c>
      <c r="Q51" s="51" t="e">
        <f>IF('CF-Project'!#REF!=0,"",'CF-Project'!#REF!*('CF-Project-Real'!$B51*Q$2))</f>
        <v>#REF!</v>
      </c>
      <c r="R51" s="29" t="e">
        <f>IF('CF-Project'!#REF!=0,"",'CF-Project'!#REF!*('CF-Project-Real'!$B51*R$2))</f>
        <v>#REF!</v>
      </c>
    </row>
    <row r="52" spans="1:18">
      <c r="B52" s="58"/>
      <c r="D52" s="8"/>
      <c r="E52" s="8"/>
      <c r="F52" s="8"/>
      <c r="G52" s="8"/>
      <c r="H52" s="8"/>
      <c r="I52" s="8"/>
      <c r="J52" s="8"/>
      <c r="K52" s="8"/>
      <c r="L52" s="8"/>
      <c r="M52" s="8"/>
      <c r="N52" s="8"/>
      <c r="O52" s="8"/>
      <c r="P52" s="8"/>
      <c r="Q52" s="8"/>
      <c r="R52" s="29"/>
    </row>
    <row r="53" spans="1:18">
      <c r="B53" s="58"/>
      <c r="D53" s="8"/>
      <c r="E53" s="8"/>
      <c r="F53" s="8"/>
      <c r="G53" s="8"/>
      <c r="H53" s="8"/>
      <c r="I53" s="8"/>
      <c r="J53" s="8"/>
      <c r="K53" s="8"/>
      <c r="L53" s="8"/>
      <c r="M53" s="8"/>
      <c r="N53" s="8"/>
      <c r="O53" s="8"/>
      <c r="P53" s="8"/>
      <c r="Q53" s="8"/>
      <c r="R53" s="29"/>
    </row>
    <row r="54" spans="1:18">
      <c r="B54" s="58"/>
      <c r="D54" s="8"/>
      <c r="E54" s="8"/>
      <c r="F54" s="8"/>
      <c r="G54" s="8"/>
      <c r="H54" s="8"/>
      <c r="I54" s="8"/>
      <c r="J54" s="8"/>
      <c r="K54" s="8"/>
      <c r="L54" s="8"/>
      <c r="M54" s="8"/>
      <c r="N54" s="8"/>
      <c r="O54" s="8"/>
      <c r="P54" s="8"/>
      <c r="Q54" s="8"/>
      <c r="R54" s="29"/>
    </row>
    <row r="55" spans="1:18" ht="12.6" thickBot="1">
      <c r="R55" s="59"/>
    </row>
    <row r="56" spans="1:18" ht="12.9" thickTop="1" thickBot="1">
      <c r="A56" s="16" t="e">
        <f>IF(ISBLANK('CF-Project'!#REF!),"",'CF-Project'!#REF!)</f>
        <v>#REF!</v>
      </c>
      <c r="D56" s="16" t="e">
        <f t="shared" ref="D56:R56" si="4">SUM(D29:D51)</f>
        <v>#REF!</v>
      </c>
      <c r="E56" s="16" t="e">
        <f t="shared" si="4"/>
        <v>#REF!</v>
      </c>
      <c r="F56" s="16" t="e">
        <f t="shared" si="4"/>
        <v>#REF!</v>
      </c>
      <c r="G56" s="16" t="e">
        <f t="shared" si="4"/>
        <v>#REF!</v>
      </c>
      <c r="H56" s="16" t="e">
        <f t="shared" si="4"/>
        <v>#REF!</v>
      </c>
      <c r="I56" s="16" t="e">
        <f t="shared" si="4"/>
        <v>#REF!</v>
      </c>
      <c r="J56" s="16" t="e">
        <f t="shared" si="4"/>
        <v>#REF!</v>
      </c>
      <c r="K56" s="16" t="e">
        <f t="shared" si="4"/>
        <v>#REF!</v>
      </c>
      <c r="L56" s="16" t="e">
        <f t="shared" si="4"/>
        <v>#REF!</v>
      </c>
      <c r="M56" s="16" t="e">
        <f t="shared" si="4"/>
        <v>#REF!</v>
      </c>
      <c r="N56" s="16" t="e">
        <f t="shared" ref="N56:Q56" si="5">SUM(N29:N51)</f>
        <v>#REF!</v>
      </c>
      <c r="O56" s="16" t="e">
        <f t="shared" si="5"/>
        <v>#REF!</v>
      </c>
      <c r="P56" s="16" t="e">
        <f t="shared" si="5"/>
        <v>#REF!</v>
      </c>
      <c r="Q56" s="16" t="e">
        <f t="shared" si="5"/>
        <v>#REF!</v>
      </c>
      <c r="R56" s="16" t="e">
        <f t="shared" si="4"/>
        <v>#REF!</v>
      </c>
    </row>
    <row r="57" spans="1:18" ht="12.9" thickTop="1" thickBot="1"/>
    <row r="58" spans="1:18" ht="12.9" thickTop="1" thickBot="1">
      <c r="A58" s="16" t="e">
        <f>IF(ISBLANK('CF-Project'!#REF!),"",'CF-Project'!#REF!)</f>
        <v>#REF!</v>
      </c>
      <c r="D58" s="16" t="e">
        <f t="shared" ref="D58:R58" si="6">D26-D56</f>
        <v>#REF!</v>
      </c>
      <c r="E58" s="16" t="e">
        <f t="shared" si="6"/>
        <v>#REF!</v>
      </c>
      <c r="F58" s="16" t="e">
        <f t="shared" si="6"/>
        <v>#REF!</v>
      </c>
      <c r="G58" s="16" t="e">
        <f t="shared" si="6"/>
        <v>#REF!</v>
      </c>
      <c r="H58" s="16" t="e">
        <f t="shared" si="6"/>
        <v>#REF!</v>
      </c>
      <c r="I58" s="16" t="e">
        <f t="shared" si="6"/>
        <v>#REF!</v>
      </c>
      <c r="J58" s="16" t="e">
        <f t="shared" si="6"/>
        <v>#REF!</v>
      </c>
      <c r="K58" s="16" t="e">
        <f t="shared" si="6"/>
        <v>#REF!</v>
      </c>
      <c r="L58" s="16" t="e">
        <f t="shared" si="6"/>
        <v>#REF!</v>
      </c>
      <c r="M58" s="16" t="e">
        <f t="shared" si="6"/>
        <v>#REF!</v>
      </c>
      <c r="N58" s="16" t="e">
        <f t="shared" ref="N58:Q58" si="7">N26-N56</f>
        <v>#REF!</v>
      </c>
      <c r="O58" s="16" t="e">
        <f t="shared" si="7"/>
        <v>#REF!</v>
      </c>
      <c r="P58" s="16" t="e">
        <f t="shared" si="7"/>
        <v>#REF!</v>
      </c>
      <c r="Q58" s="16" t="e">
        <f t="shared" si="7"/>
        <v>#REF!</v>
      </c>
      <c r="R58" s="16" t="e">
        <f t="shared" si="6"/>
        <v>#REF!</v>
      </c>
    </row>
    <row r="59" spans="1:18" ht="12.9" thickTop="1" thickBot="1"/>
    <row r="60" spans="1:18" ht="12.9" thickTop="1" thickBot="1">
      <c r="A60" s="13" t="e">
        <f>IF(ISBLANK('CF-Project'!#REF!),"",'CF-Project'!#REF!)</f>
        <v>#REF!</v>
      </c>
      <c r="B60" s="54" t="e">
        <f>ROUND((0.095*BS!#REF!)*(1-0.1)+(0.03*BS!#REF!)+('CF-Project'!#REF!*(1-BS!#REF!)),3)</f>
        <v>#REF!</v>
      </c>
      <c r="C60" t="e">
        <f>IF(ISBLANK('CF-Project'!#REF!),"",'CF-Project'!#REF!)</f>
        <v>#REF!</v>
      </c>
      <c r="D60" s="16" t="e">
        <f>NPV($B60,E58:R58)+D58</f>
        <v>#REF!</v>
      </c>
      <c r="F60" s="13" t="e">
        <f>'CF-Project'!#REF!</f>
        <v>#REF!</v>
      </c>
      <c r="I60" s="55" t="str">
        <f>IFERROR(IRR(D58:R58, 0.1),"")</f>
        <v/>
      </c>
    </row>
    <row r="61" spans="1:18" ht="12.6" thickTop="1"/>
  </sheetData>
  <printOptions horizontalCentered="1" verticalCentered="1" gridLinesSet="0"/>
  <pageMargins left="0.19685039370078741" right="0.19685039370078741" top="0.19685039370078741" bottom="0.19685039370078741" header="0.19685039370078741" footer="0.19685039370078741"/>
  <pageSetup paperSize="9" scale="52"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tCFEconomy">
    <tabColor theme="9"/>
    <pageSetUpPr fitToPage="1"/>
  </sheetPr>
  <dimension ref="A1:R61"/>
  <sheetViews>
    <sheetView showGridLines="0" zoomScaleNormal="100" workbookViewId="0"/>
  </sheetViews>
  <sheetFormatPr defaultColWidth="9.71875" defaultRowHeight="12.3"/>
  <cols>
    <col min="1" max="1" width="33.71875" customWidth="1"/>
    <col min="2" max="2" width="9.71875" customWidth="1"/>
    <col min="3" max="3" width="18.71875" customWidth="1"/>
    <col min="4" max="18" width="12.71875" customWidth="1"/>
    <col min="19" max="40" width="11.71875" customWidth="1"/>
  </cols>
  <sheetData>
    <row r="1" spans="1:18" ht="15">
      <c r="A1" s="1" t="e">
        <f>'CF-Owner'!#REF!</f>
        <v>#REF!</v>
      </c>
      <c r="D1" s="24" t="s">
        <v>145</v>
      </c>
    </row>
    <row r="2" spans="1:18">
      <c r="A2" s="45" t="s">
        <v>146</v>
      </c>
      <c r="B2" s="13" t="s">
        <v>147</v>
      </c>
      <c r="D2" s="46" t="e">
        <f>(1+Assumptions!#REF!)^(D3-$D3)</f>
        <v>#REF!</v>
      </c>
      <c r="E2" s="46" t="e">
        <f>(1+Assumptions!#REF!)^(E3-$D3)</f>
        <v>#REF!</v>
      </c>
      <c r="F2" s="46" t="e">
        <f>(1+Assumptions!#REF!)^(F3-$D3)</f>
        <v>#REF!</v>
      </c>
      <c r="G2" s="46" t="e">
        <f>(1+Assumptions!#REF!)^(G3-$D3)</f>
        <v>#REF!</v>
      </c>
      <c r="H2" s="46" t="e">
        <f>(1+Assumptions!#REF!)^(H3-$D3)</f>
        <v>#REF!</v>
      </c>
      <c r="I2" s="46" t="e">
        <f>(1+Assumptions!#REF!)^(I3-$D3)</f>
        <v>#REF!</v>
      </c>
      <c r="J2" s="46" t="e">
        <f>(1+Assumptions!#REF!)^(J3-$D3)</f>
        <v>#REF!</v>
      </c>
      <c r="K2" s="46" t="e">
        <f>(1+Assumptions!#REF!)^(K3-$D3)</f>
        <v>#REF!</v>
      </c>
      <c r="L2" s="46" t="e">
        <f>(1+Assumptions!#REF!)^(L3-$D3)</f>
        <v>#REF!</v>
      </c>
      <c r="M2" s="46" t="e">
        <f>(1+Assumptions!#REF!)^(M3-$D3)</f>
        <v>#REF!</v>
      </c>
      <c r="N2" s="46" t="e">
        <f>(1+Assumptions!#REF!)^(N3-$D3)</f>
        <v>#REF!</v>
      </c>
      <c r="O2" s="46" t="e">
        <f>(1+Assumptions!#REF!)^(O3-$D3)</f>
        <v>#REF!</v>
      </c>
      <c r="P2" s="46" t="e">
        <f>(1+Assumptions!#REF!)^(P3-$D3)</f>
        <v>#REF!</v>
      </c>
      <c r="Q2" s="46" t="e">
        <f>(1+Assumptions!#REF!)^(Q3-$D3)</f>
        <v>#REF!</v>
      </c>
      <c r="R2" s="46" t="e">
        <f>(1+Assumptions!#REF!)^(R3-$D3)</f>
        <v>#REF!</v>
      </c>
    </row>
    <row r="3" spans="1:18">
      <c r="A3" s="13" t="e">
        <f>IF(ISBLANK('CF-Owner'!#REF!),"",'CF-Owner'!#REF!)</f>
        <v>#REF!</v>
      </c>
      <c r="B3" s="13"/>
      <c r="C3" s="13"/>
      <c r="D3" s="3" t="e">
        <f>'CF-Owner'!#REF!</f>
        <v>#REF!</v>
      </c>
      <c r="E3" s="3" t="e">
        <f t="shared" ref="E3:R3" si="0">$D3+COLUMN()-COLUMN($D3)</f>
        <v>#REF!</v>
      </c>
      <c r="F3" s="3" t="e">
        <f t="shared" si="0"/>
        <v>#REF!</v>
      </c>
      <c r="G3" s="3" t="e">
        <f t="shared" si="0"/>
        <v>#REF!</v>
      </c>
      <c r="H3" s="3" t="e">
        <f t="shared" si="0"/>
        <v>#REF!</v>
      </c>
      <c r="I3" s="3" t="e">
        <f t="shared" si="0"/>
        <v>#REF!</v>
      </c>
      <c r="J3" s="3" t="e">
        <f t="shared" si="0"/>
        <v>#REF!</v>
      </c>
      <c r="K3" s="3" t="e">
        <f t="shared" si="0"/>
        <v>#REF!</v>
      </c>
      <c r="L3" s="3" t="e">
        <f t="shared" si="0"/>
        <v>#REF!</v>
      </c>
      <c r="M3" s="3" t="e">
        <f t="shared" si="0"/>
        <v>#REF!</v>
      </c>
      <c r="N3" s="3" t="e">
        <f t="shared" si="0"/>
        <v>#REF!</v>
      </c>
      <c r="O3" s="3" t="e">
        <f t="shared" si="0"/>
        <v>#REF!</v>
      </c>
      <c r="P3" s="3" t="e">
        <f t="shared" si="0"/>
        <v>#REF!</v>
      </c>
      <c r="Q3" s="3" t="e">
        <f t="shared" si="0"/>
        <v>#REF!</v>
      </c>
      <c r="R3" s="60" t="e">
        <f t="shared" si="0"/>
        <v>#REF!</v>
      </c>
    </row>
    <row r="4" spans="1:18">
      <c r="A4" s="79" t="e">
        <f>IF(ISBLANK('CF-Owner'!#REF!),"",'CF-Owner'!#REF!)</f>
        <v>#REF!</v>
      </c>
      <c r="B4" s="47" t="e">
        <f>IF(ISBLANK('CF-Owner'!#REF!),"",'CF-Owner'!#REF!)</f>
        <v>#REF!</v>
      </c>
      <c r="D4" s="25" t="e">
        <f>IF('CF-Owner'!#REF!=0,"",'CF-Owner'!#REF!/D$2)</f>
        <v>#REF!</v>
      </c>
      <c r="E4" s="25" t="e">
        <f>IF('CF-Owner'!#REF!=0,"",'CF-Owner'!#REF!/E$2)</f>
        <v>#REF!</v>
      </c>
      <c r="F4" s="25" t="e">
        <f>IF('CF-Owner'!#REF!=0,"",'CF-Owner'!#REF!/F$2)</f>
        <v>#REF!</v>
      </c>
      <c r="G4" s="25" t="e">
        <f>IF('CF-Owner'!#REF!=0,"",'CF-Owner'!#REF!/G$2)</f>
        <v>#REF!</v>
      </c>
      <c r="H4" s="25" t="e">
        <f>IF('CF-Owner'!#REF!=0,"",'CF-Owner'!#REF!/H$2)</f>
        <v>#REF!</v>
      </c>
      <c r="I4" s="25" t="e">
        <f>IF('CF-Owner'!#REF!=0,"",'CF-Owner'!#REF!/I$2)</f>
        <v>#REF!</v>
      </c>
      <c r="J4" s="25" t="e">
        <f>IF('CF-Owner'!#REF!=0,"",'CF-Owner'!#REF!/J$2)</f>
        <v>#REF!</v>
      </c>
      <c r="K4" s="25" t="e">
        <f>IF('CF-Owner'!#REF!=0,"",'CF-Owner'!#REF!/K$2)</f>
        <v>#REF!</v>
      </c>
      <c r="L4" s="25" t="e">
        <f>IF('CF-Owner'!#REF!=0,"",'CF-Owner'!#REF!/L$2)</f>
        <v>#REF!</v>
      </c>
      <c r="M4" s="25" t="e">
        <f>IF('CF-Owner'!#REF!=0,"",'CF-Owner'!#REF!/M$2)</f>
        <v>#REF!</v>
      </c>
      <c r="N4" s="25" t="e">
        <f>IF('CF-Owner'!#REF!=0,"",'CF-Owner'!#REF!/N$2)</f>
        <v>#REF!</v>
      </c>
      <c r="O4" s="25" t="e">
        <f>IF('CF-Owner'!#REF!=0,"",'CF-Owner'!#REF!/O$2)</f>
        <v>#REF!</v>
      </c>
      <c r="P4" s="25" t="e">
        <f>IF('CF-Owner'!#REF!=0,"",'CF-Owner'!#REF!/P$2)</f>
        <v>#REF!</v>
      </c>
      <c r="Q4" s="25" t="e">
        <f>IF('CF-Owner'!#REF!=0,"",'CF-Owner'!#REF!/Q$2)</f>
        <v>#REF!</v>
      </c>
      <c r="R4" s="117"/>
    </row>
    <row r="5" spans="1:18">
      <c r="A5" s="6" t="e">
        <f>IF(ISBLANK('CF-Owner'!#REF!),"",'CF-Owner'!#REF!)</f>
        <v>#REF!</v>
      </c>
      <c r="B5" s="47" t="e">
        <f>IF(ISBLANK('CF-Owner'!#REF!),"",'CF-Owner'!#REF!)</f>
        <v>#REF!</v>
      </c>
      <c r="D5" s="25" t="e">
        <f>IF('CF-Owner'!#REF!=0,"",'CF-Owner'!#REF!/D$2)</f>
        <v>#REF!</v>
      </c>
      <c r="E5" s="25" t="e">
        <f>IF('CF-Owner'!#REF!=0,"",'CF-Owner'!#REF!/E$2)</f>
        <v>#REF!</v>
      </c>
      <c r="F5" s="25" t="e">
        <f>IF('CF-Owner'!#REF!=0,"",'CF-Owner'!#REF!/F$2)</f>
        <v>#REF!</v>
      </c>
      <c r="G5" s="25" t="e">
        <f>IF('CF-Owner'!#REF!=0,"",'CF-Owner'!#REF!/G$2)</f>
        <v>#REF!</v>
      </c>
      <c r="H5" s="25" t="e">
        <f>IF('CF-Owner'!#REF!=0,"",'CF-Owner'!#REF!/H$2)</f>
        <v>#REF!</v>
      </c>
      <c r="I5" s="25" t="e">
        <f>IF('CF-Owner'!#REF!=0,"",'CF-Owner'!#REF!/I$2)</f>
        <v>#REF!</v>
      </c>
      <c r="J5" s="25" t="e">
        <f>IF('CF-Owner'!#REF!=0,"",'CF-Owner'!#REF!/J$2)</f>
        <v>#REF!</v>
      </c>
      <c r="K5" s="25" t="e">
        <f>IF('CF-Owner'!#REF!=0,"",'CF-Owner'!#REF!/K$2)</f>
        <v>#REF!</v>
      </c>
      <c r="L5" s="25" t="e">
        <f>IF('CF-Owner'!#REF!=0,"",'CF-Owner'!#REF!/L$2)</f>
        <v>#REF!</v>
      </c>
      <c r="M5" s="25" t="e">
        <f>IF('CF-Owner'!#REF!=0,"",'CF-Owner'!#REF!/M$2)</f>
        <v>#REF!</v>
      </c>
      <c r="N5" s="25" t="e">
        <f>IF('CF-Owner'!#REF!=0,"",'CF-Owner'!#REF!/N$2)</f>
        <v>#REF!</v>
      </c>
      <c r="O5" s="25" t="e">
        <f>IF('CF-Owner'!#REF!=0,"",'CF-Owner'!#REF!/O$2)</f>
        <v>#REF!</v>
      </c>
      <c r="P5" s="25" t="e">
        <f>IF('CF-Owner'!#REF!=0,"",'CF-Owner'!#REF!/P$2)</f>
        <v>#REF!</v>
      </c>
      <c r="Q5" s="25" t="e">
        <f>IF('CF-Owner'!#REF!=0,"",'CF-Owner'!#REF!/Q$2)</f>
        <v>#REF!</v>
      </c>
      <c r="R5" s="6"/>
    </row>
    <row r="6" spans="1:18">
      <c r="A6" s="6" t="e">
        <f>IF(ISBLANK('CF-Owner'!#REF!),"",'CF-Owner'!#REF!)</f>
        <v>#REF!</v>
      </c>
      <c r="B6" s="47" t="e">
        <f>IF(ISBLANK('CF-Owner'!#REF!),"",'CF-Owner'!#REF!)</f>
        <v>#REF!</v>
      </c>
      <c r="D6" s="25" t="e">
        <f>IF('CF-Owner'!#REF!=0,"",'CF-Owner'!#REF!/D$2)</f>
        <v>#REF!</v>
      </c>
      <c r="E6" s="25" t="e">
        <f>IF('CF-Owner'!#REF!=0,"",'CF-Owner'!#REF!/E$2)</f>
        <v>#REF!</v>
      </c>
      <c r="F6" s="25" t="e">
        <f>IF('CF-Owner'!#REF!=0,"",'CF-Owner'!#REF!/F$2)</f>
        <v>#REF!</v>
      </c>
      <c r="G6" s="25" t="e">
        <f>IF('CF-Owner'!#REF!=0,"",'CF-Owner'!#REF!/G$2)</f>
        <v>#REF!</v>
      </c>
      <c r="H6" s="25" t="e">
        <f>IF('CF-Owner'!#REF!=0,"",'CF-Owner'!#REF!/H$2)</f>
        <v>#REF!</v>
      </c>
      <c r="I6" s="25" t="e">
        <f>IF('CF-Owner'!#REF!=0,"",'CF-Owner'!#REF!/I$2)</f>
        <v>#REF!</v>
      </c>
      <c r="J6" s="25" t="e">
        <f>IF('CF-Owner'!#REF!=0,"",'CF-Owner'!#REF!/J$2)</f>
        <v>#REF!</v>
      </c>
      <c r="K6" s="25" t="e">
        <f>IF('CF-Owner'!#REF!=0,"",'CF-Owner'!#REF!/K$2)</f>
        <v>#REF!</v>
      </c>
      <c r="L6" s="25" t="e">
        <f>IF('CF-Owner'!#REF!=0,"",'CF-Owner'!#REF!/L$2)</f>
        <v>#REF!</v>
      </c>
      <c r="M6" s="25" t="e">
        <f>IF('CF-Owner'!#REF!=0,"",'CF-Owner'!#REF!/M$2)</f>
        <v>#REF!</v>
      </c>
      <c r="N6" s="25" t="e">
        <f>IF('CF-Owner'!#REF!=0,"",'CF-Owner'!#REF!/N$2)</f>
        <v>#REF!</v>
      </c>
      <c r="O6" s="25" t="e">
        <f>IF('CF-Owner'!#REF!=0,"",'CF-Owner'!#REF!/O$2)</f>
        <v>#REF!</v>
      </c>
      <c r="P6" s="25" t="e">
        <f>IF('CF-Owner'!#REF!=0,"",'CF-Owner'!#REF!/P$2)</f>
        <v>#REF!</v>
      </c>
      <c r="Q6" s="25" t="e">
        <f>IF('CF-Owner'!#REF!=0,"",'CF-Owner'!#REF!/Q$2)</f>
        <v>#REF!</v>
      </c>
      <c r="R6" s="6"/>
    </row>
    <row r="7" spans="1:18">
      <c r="A7" s="6" t="e">
        <f>IF(ISBLANK('CF-Owner'!#REF!),"",'CF-Owner'!#REF!)</f>
        <v>#REF!</v>
      </c>
      <c r="B7" s="47" t="e">
        <f>IF(ISBLANK('CF-Owner'!#REF!),"",'CF-Owner'!#REF!)</f>
        <v>#REF!</v>
      </c>
      <c r="D7" s="25" t="e">
        <f>IF('CF-Owner'!#REF!=0,"",'CF-Owner'!#REF!/D$2)</f>
        <v>#REF!</v>
      </c>
      <c r="E7" s="25" t="e">
        <f>IF('CF-Owner'!#REF!=0,"",'CF-Owner'!#REF!/E$2)</f>
        <v>#REF!</v>
      </c>
      <c r="F7" s="25" t="e">
        <f>IF('CF-Owner'!#REF!=0,"",'CF-Owner'!#REF!/F$2)</f>
        <v>#REF!</v>
      </c>
      <c r="G7" s="25" t="e">
        <f>IF('CF-Owner'!#REF!=0,"",'CF-Owner'!#REF!/G$2)</f>
        <v>#REF!</v>
      </c>
      <c r="H7" s="25" t="e">
        <f>IF('CF-Owner'!#REF!=0,"",'CF-Owner'!#REF!/H$2)</f>
        <v>#REF!</v>
      </c>
      <c r="I7" s="25" t="e">
        <f>IF('CF-Owner'!#REF!=0,"",'CF-Owner'!#REF!/I$2)</f>
        <v>#REF!</v>
      </c>
      <c r="J7" s="25" t="e">
        <f>IF('CF-Owner'!#REF!=0,"",'CF-Owner'!#REF!/J$2)</f>
        <v>#REF!</v>
      </c>
      <c r="K7" s="25" t="e">
        <f>IF('CF-Owner'!#REF!=0,"",'CF-Owner'!#REF!/K$2)</f>
        <v>#REF!</v>
      </c>
      <c r="L7" s="25" t="e">
        <f>IF('CF-Owner'!#REF!=0,"",'CF-Owner'!#REF!/L$2)</f>
        <v>#REF!</v>
      </c>
      <c r="M7" s="25" t="e">
        <f>IF('CF-Owner'!#REF!=0,"",'CF-Owner'!#REF!/M$2)</f>
        <v>#REF!</v>
      </c>
      <c r="N7" s="25" t="e">
        <f>IF('CF-Owner'!#REF!=0,"",'CF-Owner'!#REF!/N$2)</f>
        <v>#REF!</v>
      </c>
      <c r="O7" s="25" t="e">
        <f>IF('CF-Owner'!#REF!=0,"",'CF-Owner'!#REF!/O$2)</f>
        <v>#REF!</v>
      </c>
      <c r="P7" s="25" t="e">
        <f>IF('CF-Owner'!#REF!=0,"",'CF-Owner'!#REF!/P$2)</f>
        <v>#REF!</v>
      </c>
      <c r="Q7" s="25" t="e">
        <f>IF('CF-Owner'!#REF!=0,"",'CF-Owner'!#REF!/Q$2)</f>
        <v>#REF!</v>
      </c>
      <c r="R7" s="6"/>
    </row>
    <row r="8" spans="1:18">
      <c r="A8" s="31" t="e">
        <f>IF(ISBLANK('CF-Owner'!#REF!),"",'CF-Owner'!#REF!)</f>
        <v>#REF!</v>
      </c>
      <c r="B8" s="47" t="e">
        <f>IF(ISBLANK('CF-Owner'!#REF!),"",'CF-Owner'!#REF!)</f>
        <v>#REF!</v>
      </c>
      <c r="D8" s="25" t="e">
        <f>IF('CF-Owner'!#REF!=0,"",'CF-Owner'!#REF!/D$2)</f>
        <v>#REF!</v>
      </c>
      <c r="E8" s="25" t="e">
        <f>IF('CF-Owner'!#REF!=0,"",'CF-Owner'!#REF!/E$2)</f>
        <v>#REF!</v>
      </c>
      <c r="F8" s="25" t="e">
        <f>IF('CF-Owner'!#REF!=0,"",'CF-Owner'!#REF!/F$2)</f>
        <v>#REF!</v>
      </c>
      <c r="G8" s="25" t="e">
        <f>IF('CF-Owner'!#REF!=0,"",'CF-Owner'!#REF!/G$2)</f>
        <v>#REF!</v>
      </c>
      <c r="H8" s="25" t="e">
        <f>IF('CF-Owner'!#REF!=0,"",'CF-Owner'!#REF!/H$2)</f>
        <v>#REF!</v>
      </c>
      <c r="I8" s="25" t="e">
        <f>IF('CF-Owner'!#REF!=0,"",'CF-Owner'!#REF!/I$2)</f>
        <v>#REF!</v>
      </c>
      <c r="J8" s="25" t="e">
        <f>IF('CF-Owner'!#REF!=0,"",'CF-Owner'!#REF!/J$2)</f>
        <v>#REF!</v>
      </c>
      <c r="K8" s="25" t="e">
        <f>IF('CF-Owner'!#REF!=0,"",'CF-Owner'!#REF!/K$2)</f>
        <v>#REF!</v>
      </c>
      <c r="L8" s="25" t="e">
        <f>IF('CF-Owner'!#REF!=0,"",'CF-Owner'!#REF!/L$2)</f>
        <v>#REF!</v>
      </c>
      <c r="M8" s="25" t="e">
        <f>IF('CF-Owner'!#REF!=0,"",'CF-Owner'!#REF!/M$2)</f>
        <v>#REF!</v>
      </c>
      <c r="N8" s="25" t="e">
        <f>IF('CF-Owner'!#REF!=0,"",'CF-Owner'!#REF!/N$2)</f>
        <v>#REF!</v>
      </c>
      <c r="O8" s="25" t="e">
        <f>IF('CF-Owner'!#REF!=0,"",'CF-Owner'!#REF!/O$2)</f>
        <v>#REF!</v>
      </c>
      <c r="P8" s="25" t="e">
        <f>IF('CF-Owner'!#REF!=0,"",'CF-Owner'!#REF!/P$2)</f>
        <v>#REF!</v>
      </c>
      <c r="Q8" s="25" t="e">
        <f>IF('CF-Owner'!#REF!=0,"",'CF-Owner'!#REF!/Q$2)</f>
        <v>#REF!</v>
      </c>
      <c r="R8" s="6"/>
    </row>
    <row r="9" spans="1:18">
      <c r="A9" t="e">
        <f>IF(ISBLANK('CF-Owner'!#REF!),"",'CF-Owner'!#REF!)</f>
        <v>#REF!</v>
      </c>
      <c r="C9" s="44"/>
      <c r="R9" s="9"/>
    </row>
    <row r="10" spans="1:18">
      <c r="A10" s="26" t="e">
        <f>IF(ISBLANK('CF-Owner'!#REF!),"",'CF-Owner'!#REF!)</f>
        <v>#REF!</v>
      </c>
      <c r="C10" s="44"/>
      <c r="R10" s="9"/>
    </row>
    <row r="11" spans="1:18">
      <c r="A11" t="e">
        <f>IF(ISBLANK('CF-Owner'!#REF!),"",'CF-Owner'!#REF!)</f>
        <v>#REF!</v>
      </c>
      <c r="C11" s="44"/>
      <c r="R11" s="9"/>
    </row>
    <row r="12" spans="1:18">
      <c r="A12" s="79" t="e">
        <f>IF(ISBLANK('CF-Owner'!#REF!),"",'CF-Owner'!#REF!)</f>
        <v>#REF!</v>
      </c>
      <c r="B12" s="113">
        <v>1</v>
      </c>
      <c r="C12" s="44" t="e">
        <f>IF(ISBLANK('CF-Owner'!#REF!),"",'CF-Owner'!#REF!)</f>
        <v>#REF!</v>
      </c>
      <c r="D12" s="25" t="e">
        <f>IF('CF-Owner'!#REF!=0,"",'CF-Owner'!#REF!/D$2*$B12)</f>
        <v>#REF!</v>
      </c>
      <c r="E12" s="25" t="e">
        <f>IF('CF-Owner'!#REF!=0,"",'CF-Owner'!#REF!/E$2*$B12)</f>
        <v>#REF!</v>
      </c>
      <c r="F12" s="25" t="e">
        <f>IF('CF-Owner'!#REF!=0,"",'CF-Owner'!#REF!/F$2*$B12)</f>
        <v>#REF!</v>
      </c>
      <c r="G12" s="25" t="e">
        <f>IF('CF-Owner'!#REF!=0,"",'CF-Owner'!#REF!/G$2*$B12)</f>
        <v>#REF!</v>
      </c>
      <c r="H12" s="25" t="e">
        <f>IF('CF-Owner'!#REF!=0,"",'CF-Owner'!#REF!/H$2*$B12)</f>
        <v>#REF!</v>
      </c>
      <c r="I12" s="25" t="e">
        <f>IF('CF-Owner'!#REF!=0,"",'CF-Owner'!#REF!/I$2*$B12)</f>
        <v>#REF!</v>
      </c>
      <c r="J12" s="25" t="e">
        <f>IF('CF-Owner'!#REF!=0,"",'CF-Owner'!#REF!/J$2*$B12)</f>
        <v>#REF!</v>
      </c>
      <c r="K12" s="25" t="e">
        <f>IF('CF-Owner'!#REF!=0,"",'CF-Owner'!#REF!/K$2*$B12)</f>
        <v>#REF!</v>
      </c>
      <c r="L12" s="25" t="e">
        <f>IF('CF-Owner'!#REF!=0,"",'CF-Owner'!#REF!/L$2*$B12)</f>
        <v>#REF!</v>
      </c>
      <c r="M12" s="25" t="e">
        <f>IF('CF-Owner'!#REF!=0,"",'CF-Owner'!#REF!/M$2*$B12)</f>
        <v>#REF!</v>
      </c>
      <c r="N12" s="25" t="e">
        <f>IF('CF-Owner'!#REF!=0,"",'CF-Owner'!#REF!/N$2*$B12)</f>
        <v>#REF!</v>
      </c>
      <c r="O12" s="25" t="e">
        <f>IF('CF-Owner'!#REF!=0,"",'CF-Owner'!#REF!/O$2*$B12)</f>
        <v>#REF!</v>
      </c>
      <c r="P12" s="25" t="e">
        <f>IF('CF-Owner'!#REF!=0,"",'CF-Owner'!#REF!/P$2*$B12)</f>
        <v>#REF!</v>
      </c>
      <c r="Q12" s="25" t="e">
        <f>IF('CF-Owner'!#REF!=0,"",'CF-Owner'!#REF!/Q$2*$B12)</f>
        <v>#REF!</v>
      </c>
      <c r="R12" s="9"/>
    </row>
    <row r="13" spans="1:18">
      <c r="A13" s="6" t="e">
        <f>IF(ISBLANK('CF-Owner'!#REF!),"",'CF-Owner'!#REF!)</f>
        <v>#REF!</v>
      </c>
      <c r="B13" s="113">
        <v>1</v>
      </c>
      <c r="C13" s="44" t="e">
        <f>IF(ISBLANK('CF-Owner'!#REF!),"",'CF-Owner'!#REF!)</f>
        <v>#REF!</v>
      </c>
      <c r="D13" s="25" t="e">
        <f>IF('CF-Owner'!#REF!=0,"",'CF-Owner'!#REF!/D$2*$B13)</f>
        <v>#REF!</v>
      </c>
      <c r="E13" s="25" t="e">
        <f>IF('CF-Owner'!#REF!=0,"",'CF-Owner'!#REF!/E$2*$B13)</f>
        <v>#REF!</v>
      </c>
      <c r="F13" s="25" t="e">
        <f>IF('CF-Owner'!#REF!=0,"",'CF-Owner'!#REF!/F$2*$B13)</f>
        <v>#REF!</v>
      </c>
      <c r="G13" s="25" t="e">
        <f>IF('CF-Owner'!#REF!=0,"",'CF-Owner'!#REF!/G$2*$B13)</f>
        <v>#REF!</v>
      </c>
      <c r="H13" s="25" t="e">
        <f>IF('CF-Owner'!#REF!=0,"",'CF-Owner'!#REF!/H$2*$B13)</f>
        <v>#REF!</v>
      </c>
      <c r="I13" s="25" t="e">
        <f>IF('CF-Owner'!#REF!=0,"",'CF-Owner'!#REF!/I$2*$B13)</f>
        <v>#REF!</v>
      </c>
      <c r="J13" s="25" t="e">
        <f>IF('CF-Owner'!#REF!=0,"",'CF-Owner'!#REF!/J$2*$B13)</f>
        <v>#REF!</v>
      </c>
      <c r="K13" s="25" t="e">
        <f>IF('CF-Owner'!#REF!=0,"",'CF-Owner'!#REF!/K$2*$B13)</f>
        <v>#REF!</v>
      </c>
      <c r="L13" s="25" t="e">
        <f>IF('CF-Owner'!#REF!=0,"",'CF-Owner'!#REF!/L$2*$B13)</f>
        <v>#REF!</v>
      </c>
      <c r="M13" s="25" t="e">
        <f>IF('CF-Owner'!#REF!=0,"",'CF-Owner'!#REF!/M$2*$B13)</f>
        <v>#REF!</v>
      </c>
      <c r="N13" s="25" t="e">
        <f>IF('CF-Owner'!#REF!=0,"",'CF-Owner'!#REF!/N$2*$B13)</f>
        <v>#REF!</v>
      </c>
      <c r="O13" s="25" t="e">
        <f>IF('CF-Owner'!#REF!=0,"",'CF-Owner'!#REF!/O$2*$B13)</f>
        <v>#REF!</v>
      </c>
      <c r="P13" s="25" t="e">
        <f>IF('CF-Owner'!#REF!=0,"",'CF-Owner'!#REF!/P$2*$B13)</f>
        <v>#REF!</v>
      </c>
      <c r="Q13" s="25" t="e">
        <f>IF('CF-Owner'!#REF!=0,"",'CF-Owner'!#REF!/Q$2*$B13)</f>
        <v>#REF!</v>
      </c>
      <c r="R13" s="9"/>
    </row>
    <row r="14" spans="1:18">
      <c r="A14" s="6" t="e">
        <f>IF(ISBLANK('CF-Owner'!#REF!),"",'CF-Owner'!#REF!)</f>
        <v>#REF!</v>
      </c>
      <c r="B14" s="113">
        <v>1</v>
      </c>
      <c r="C14" s="44" t="e">
        <f>IF(ISBLANK('CF-Owner'!#REF!),"",'CF-Owner'!#REF!)</f>
        <v>#REF!</v>
      </c>
      <c r="D14" s="25" t="e">
        <f>IF('CF-Owner'!#REF!=0,"",'CF-Owner'!#REF!/D$2*$B14)</f>
        <v>#REF!</v>
      </c>
      <c r="E14" s="25" t="e">
        <f>IF('CF-Owner'!#REF!=0,"",'CF-Owner'!#REF!/E$2*$B14)</f>
        <v>#REF!</v>
      </c>
      <c r="F14" s="25" t="e">
        <f>IF('CF-Owner'!#REF!=0,"",'CF-Owner'!#REF!/F$2*$B14)</f>
        <v>#REF!</v>
      </c>
      <c r="G14" s="25" t="e">
        <f>IF('CF-Owner'!#REF!=0,"",'CF-Owner'!#REF!/G$2*$B14)</f>
        <v>#REF!</v>
      </c>
      <c r="H14" s="25" t="e">
        <f>IF('CF-Owner'!#REF!=0,"",'CF-Owner'!#REF!/H$2*$B14)</f>
        <v>#REF!</v>
      </c>
      <c r="I14" s="25" t="e">
        <f>IF('CF-Owner'!#REF!=0,"",'CF-Owner'!#REF!/I$2*$B14)</f>
        <v>#REF!</v>
      </c>
      <c r="J14" s="25" t="e">
        <f>IF('CF-Owner'!#REF!=0,"",'CF-Owner'!#REF!/J$2*$B14)</f>
        <v>#REF!</v>
      </c>
      <c r="K14" s="25" t="e">
        <f>IF('CF-Owner'!#REF!=0,"",'CF-Owner'!#REF!/K$2*$B14)</f>
        <v>#REF!</v>
      </c>
      <c r="L14" s="25" t="e">
        <f>IF('CF-Owner'!#REF!=0,"",'CF-Owner'!#REF!/L$2*$B14)</f>
        <v>#REF!</v>
      </c>
      <c r="M14" s="25" t="e">
        <f>IF('CF-Owner'!#REF!=0,"",'CF-Owner'!#REF!/M$2*$B14)</f>
        <v>#REF!</v>
      </c>
      <c r="N14" s="25" t="e">
        <f>IF('CF-Owner'!#REF!=0,"",'CF-Owner'!#REF!/N$2*$B14)</f>
        <v>#REF!</v>
      </c>
      <c r="O14" s="25" t="e">
        <f>IF('CF-Owner'!#REF!=0,"",'CF-Owner'!#REF!/O$2*$B14)</f>
        <v>#REF!</v>
      </c>
      <c r="P14" s="25" t="e">
        <f>IF('CF-Owner'!#REF!=0,"",'CF-Owner'!#REF!/P$2*$B14)</f>
        <v>#REF!</v>
      </c>
      <c r="Q14" s="25" t="e">
        <f>IF('CF-Owner'!#REF!=0,"",'CF-Owner'!#REF!/Q$2*$B14)</f>
        <v>#REF!</v>
      </c>
      <c r="R14" s="9"/>
    </row>
    <row r="15" spans="1:18">
      <c r="A15" s="6" t="e">
        <f>IF(ISBLANK('CF-Owner'!#REF!),"",'CF-Owner'!#REF!)</f>
        <v>#REF!</v>
      </c>
      <c r="B15" s="113">
        <v>1</v>
      </c>
      <c r="C15" s="44" t="e">
        <f>IF(ISBLANK('CF-Owner'!#REF!),"",'CF-Owner'!#REF!)</f>
        <v>#REF!</v>
      </c>
      <c r="D15" s="25" t="e">
        <f>IF('CF-Owner'!#REF!=0,"",'CF-Owner'!#REF!/D$2*$B15)</f>
        <v>#REF!</v>
      </c>
      <c r="E15" s="25" t="e">
        <f>IF('CF-Owner'!#REF!=0,"",'CF-Owner'!#REF!/E$2*$B15)</f>
        <v>#REF!</v>
      </c>
      <c r="F15" s="25" t="e">
        <f>IF('CF-Owner'!#REF!=0,"",'CF-Owner'!#REF!/F$2*$B15)</f>
        <v>#REF!</v>
      </c>
      <c r="G15" s="25" t="e">
        <f>IF('CF-Owner'!#REF!=0,"",'CF-Owner'!#REF!/G$2*$B15)</f>
        <v>#REF!</v>
      </c>
      <c r="H15" s="25" t="e">
        <f>IF('CF-Owner'!#REF!=0,"",'CF-Owner'!#REF!/H$2*$B15)</f>
        <v>#REF!</v>
      </c>
      <c r="I15" s="25" t="e">
        <f>IF('CF-Owner'!#REF!=0,"",'CF-Owner'!#REF!/I$2*$B15)</f>
        <v>#REF!</v>
      </c>
      <c r="J15" s="25" t="e">
        <f>IF('CF-Owner'!#REF!=0,"",'CF-Owner'!#REF!/J$2*$B15)</f>
        <v>#REF!</v>
      </c>
      <c r="K15" s="25" t="e">
        <f>IF('CF-Owner'!#REF!=0,"",'CF-Owner'!#REF!/K$2*$B15)</f>
        <v>#REF!</v>
      </c>
      <c r="L15" s="25" t="e">
        <f>IF('CF-Owner'!#REF!=0,"",'CF-Owner'!#REF!/L$2*$B15)</f>
        <v>#REF!</v>
      </c>
      <c r="M15" s="25" t="e">
        <f>IF('CF-Owner'!#REF!=0,"",'CF-Owner'!#REF!/M$2*$B15)</f>
        <v>#REF!</v>
      </c>
      <c r="N15" s="25" t="e">
        <f>IF('CF-Owner'!#REF!=0,"",'CF-Owner'!#REF!/N$2*$B15)</f>
        <v>#REF!</v>
      </c>
      <c r="O15" s="25" t="e">
        <f>IF('CF-Owner'!#REF!=0,"",'CF-Owner'!#REF!/O$2*$B15)</f>
        <v>#REF!</v>
      </c>
      <c r="P15" s="25" t="e">
        <f>IF('CF-Owner'!#REF!=0,"",'CF-Owner'!#REF!/P$2*$B15)</f>
        <v>#REF!</v>
      </c>
      <c r="Q15" s="25" t="e">
        <f>IF('CF-Owner'!#REF!=0,"",'CF-Owner'!#REF!/Q$2*$B15)</f>
        <v>#REF!</v>
      </c>
      <c r="R15" s="9"/>
    </row>
    <row r="16" spans="1:18">
      <c r="A16" s="31" t="e">
        <f>IF(ISBLANK('CF-Owner'!#REF!),"",'CF-Owner'!#REF!)</f>
        <v>#REF!</v>
      </c>
      <c r="B16" s="113">
        <v>1</v>
      </c>
      <c r="C16" s="44" t="e">
        <f>IF(ISBLANK('CF-Owner'!#REF!),"",'CF-Owner'!#REF!)</f>
        <v>#REF!</v>
      </c>
      <c r="D16" s="25" t="e">
        <f>IF('CF-Owner'!#REF!=0,"",'CF-Owner'!#REF!/D$2*$B16)</f>
        <v>#REF!</v>
      </c>
      <c r="E16" s="25" t="e">
        <f>IF('CF-Owner'!#REF!=0,"",'CF-Owner'!#REF!/E$2*$B16)</f>
        <v>#REF!</v>
      </c>
      <c r="F16" s="25" t="e">
        <f>IF('CF-Owner'!#REF!=0,"",'CF-Owner'!#REF!/F$2*$B16)</f>
        <v>#REF!</v>
      </c>
      <c r="G16" s="25" t="e">
        <f>IF('CF-Owner'!#REF!=0,"",'CF-Owner'!#REF!/G$2*$B16)</f>
        <v>#REF!</v>
      </c>
      <c r="H16" s="25" t="e">
        <f>IF('CF-Owner'!#REF!=0,"",'CF-Owner'!#REF!/H$2*$B16)</f>
        <v>#REF!</v>
      </c>
      <c r="I16" s="25" t="e">
        <f>IF('CF-Owner'!#REF!=0,"",'CF-Owner'!#REF!/I$2*$B16)</f>
        <v>#REF!</v>
      </c>
      <c r="J16" s="25" t="e">
        <f>IF('CF-Owner'!#REF!=0,"",'CF-Owner'!#REF!/J$2*$B16)</f>
        <v>#REF!</v>
      </c>
      <c r="K16" s="25" t="e">
        <f>IF('CF-Owner'!#REF!=0,"",'CF-Owner'!#REF!/K$2*$B16)</f>
        <v>#REF!</v>
      </c>
      <c r="L16" s="25" t="e">
        <f>IF('CF-Owner'!#REF!=0,"",'CF-Owner'!#REF!/L$2*$B16)</f>
        <v>#REF!</v>
      </c>
      <c r="M16" s="25" t="e">
        <f>IF('CF-Owner'!#REF!=0,"",'CF-Owner'!#REF!/M$2*$B16)</f>
        <v>#REF!</v>
      </c>
      <c r="N16" s="25" t="e">
        <f>IF('CF-Owner'!#REF!=0,"",'CF-Owner'!#REF!/N$2*$B16)</f>
        <v>#REF!</v>
      </c>
      <c r="O16" s="25" t="e">
        <f>IF('CF-Owner'!#REF!=0,"",'CF-Owner'!#REF!/O$2*$B16)</f>
        <v>#REF!</v>
      </c>
      <c r="P16" s="25" t="e">
        <f>IF('CF-Owner'!#REF!=0,"",'CF-Owner'!#REF!/P$2*$B16)</f>
        <v>#REF!</v>
      </c>
      <c r="Q16" s="25" t="e">
        <f>IF('CF-Owner'!#REF!=0,"",'CF-Owner'!#REF!/Q$2*$B16)</f>
        <v>#REF!</v>
      </c>
      <c r="R16" s="9"/>
    </row>
    <row r="17" spans="1:18">
      <c r="D17" s="81"/>
      <c r="E17" s="81"/>
      <c r="F17" s="81"/>
      <c r="G17" s="81"/>
      <c r="H17" s="81"/>
      <c r="I17" s="81"/>
      <c r="J17" s="81"/>
      <c r="K17" s="81"/>
      <c r="L17" s="81"/>
      <c r="M17" s="81"/>
      <c r="N17" s="81"/>
      <c r="O17" s="81"/>
      <c r="P17" s="81"/>
      <c r="Q17" s="81"/>
      <c r="R17" s="9"/>
    </row>
    <row r="18" spans="1:18" ht="12.6" thickBot="1">
      <c r="A18" s="13" t="e">
        <f>IF(ISBLANK('CF-Owner'!#REF!),"",'CF-Owner'!#REF!)</f>
        <v>#REF!</v>
      </c>
      <c r="C18" s="44"/>
      <c r="D18" s="56" t="e">
        <f t="shared" ref="D18:M18" si="1">SUM(D12:D17)</f>
        <v>#REF!</v>
      </c>
      <c r="E18" s="56" t="e">
        <f t="shared" si="1"/>
        <v>#REF!</v>
      </c>
      <c r="F18" s="56" t="e">
        <f t="shared" si="1"/>
        <v>#REF!</v>
      </c>
      <c r="G18" s="56" t="e">
        <f t="shared" si="1"/>
        <v>#REF!</v>
      </c>
      <c r="H18" s="56" t="e">
        <f t="shared" si="1"/>
        <v>#REF!</v>
      </c>
      <c r="I18" s="56" t="e">
        <f t="shared" si="1"/>
        <v>#REF!</v>
      </c>
      <c r="J18" s="56" t="e">
        <f t="shared" si="1"/>
        <v>#REF!</v>
      </c>
      <c r="K18" s="56" t="e">
        <f t="shared" si="1"/>
        <v>#REF!</v>
      </c>
      <c r="L18" s="56" t="e">
        <f t="shared" si="1"/>
        <v>#REF!</v>
      </c>
      <c r="M18" s="56" t="e">
        <f t="shared" si="1"/>
        <v>#REF!</v>
      </c>
      <c r="N18" s="56" t="e">
        <f t="shared" ref="N18:Q18" si="2">SUM(N12:N17)</f>
        <v>#REF!</v>
      </c>
      <c r="O18" s="56" t="e">
        <f t="shared" si="2"/>
        <v>#REF!</v>
      </c>
      <c r="P18" s="56" t="e">
        <f t="shared" si="2"/>
        <v>#REF!</v>
      </c>
      <c r="Q18" s="56" t="e">
        <f t="shared" si="2"/>
        <v>#REF!</v>
      </c>
      <c r="R18" s="9"/>
    </row>
    <row r="19" spans="1:18" ht="12.6" thickTop="1">
      <c r="A19" t="e">
        <f>IF(ISBLANK('CF-Owner'!#REF!),"",'CF-Owner'!#REF!)</f>
        <v>#REF!</v>
      </c>
      <c r="B19" s="50">
        <v>1</v>
      </c>
      <c r="C19" s="44"/>
      <c r="D19" s="8" t="e">
        <f>IF('CF-Owner'!#REF!=0,"",'CF-Owner'!#REF!/D$2*$B19)</f>
        <v>#REF!</v>
      </c>
      <c r="E19" s="8" t="e">
        <f>IF('CF-Owner'!#REF!=0,"",'CF-Owner'!#REF!/E$2*$B19)</f>
        <v>#REF!</v>
      </c>
      <c r="F19" s="8" t="e">
        <f>IF('CF-Owner'!#REF!=0,"",'CF-Owner'!#REF!/F$2*$B19)</f>
        <v>#REF!</v>
      </c>
      <c r="G19" s="8" t="e">
        <f>IF('CF-Owner'!#REF!=0,"",'CF-Owner'!#REF!/G$2*$B19)</f>
        <v>#REF!</v>
      </c>
      <c r="H19" s="8" t="e">
        <f>IF('CF-Owner'!#REF!=0,"",'CF-Owner'!#REF!/H$2*$B19)</f>
        <v>#REF!</v>
      </c>
      <c r="I19" s="8" t="e">
        <f>IF('CF-Owner'!#REF!=0,"",'CF-Owner'!#REF!/I$2*$B19)</f>
        <v>#REF!</v>
      </c>
      <c r="J19" s="8" t="e">
        <f>IF('CF-Owner'!#REF!=0,"",'CF-Owner'!#REF!/J$2*$B19)</f>
        <v>#REF!</v>
      </c>
      <c r="K19" s="8" t="e">
        <f>IF('CF-Owner'!#REF!=0,"",'CF-Owner'!#REF!/K$2*$B19)</f>
        <v>#REF!</v>
      </c>
      <c r="L19" s="8" t="e">
        <f>IF('CF-Owner'!#REF!=0,"",'CF-Owner'!#REF!/L$2*$B19)</f>
        <v>#REF!</v>
      </c>
      <c r="M19" s="8" t="e">
        <f>IF('CF-Owner'!#REF!=0,"",'CF-Owner'!#REF!/M$2*$B19)</f>
        <v>#REF!</v>
      </c>
      <c r="N19" s="8" t="e">
        <f>IF('CF-Owner'!#REF!=0,"",'CF-Owner'!#REF!/N$2*$B19)</f>
        <v>#REF!</v>
      </c>
      <c r="O19" s="8" t="e">
        <f>IF('CF-Owner'!#REF!=0,"",'CF-Owner'!#REF!/O$2*$B19)</f>
        <v>#REF!</v>
      </c>
      <c r="P19" s="8" t="e">
        <f>IF('CF-Owner'!#REF!=0,"",'CF-Owner'!#REF!/P$2*$B19)</f>
        <v>#REF!</v>
      </c>
      <c r="Q19" s="8" t="e">
        <f>IF('CF-Owner'!#REF!=0,"",'CF-Owner'!#REF!/Q$2*$B19)</f>
        <v>#REF!</v>
      </c>
      <c r="R19" s="29" t="e">
        <f>IF('CF-Owner'!#REF!=0,"",'CF-Owner'!#REF!/R$2*$B19)</f>
        <v>#REF!</v>
      </c>
    </row>
    <row r="20" spans="1:18">
      <c r="A20" t="e">
        <f>IF(ISBLANK('CF-Owner'!#REF!),"",'CF-Owner'!#REF!)</f>
        <v>#REF!</v>
      </c>
      <c r="B20" s="50">
        <v>1</v>
      </c>
      <c r="C20" s="44"/>
      <c r="D20" s="8" t="e">
        <f>IF('CF-Owner'!#REF!=0,"",'CF-Owner'!#REF!/D$2*$B20)</f>
        <v>#REF!</v>
      </c>
      <c r="E20" s="8" t="e">
        <f>IF('CF-Owner'!#REF!=0,"",'CF-Owner'!#REF!/E$2*$B20)</f>
        <v>#REF!</v>
      </c>
      <c r="F20" s="8" t="e">
        <f>IF('CF-Owner'!#REF!=0,"",'CF-Owner'!#REF!/F$2*$B20)</f>
        <v>#REF!</v>
      </c>
      <c r="G20" s="8" t="e">
        <f>IF('CF-Owner'!#REF!=0,"",'CF-Owner'!#REF!/G$2*$B20)</f>
        <v>#REF!</v>
      </c>
      <c r="H20" s="8" t="e">
        <f>IF('CF-Owner'!#REF!=0,"",'CF-Owner'!#REF!/H$2*$B20)</f>
        <v>#REF!</v>
      </c>
      <c r="I20" s="8" t="e">
        <f>IF('CF-Owner'!#REF!=0,"",'CF-Owner'!#REF!/I$2*$B20)</f>
        <v>#REF!</v>
      </c>
      <c r="J20" s="8" t="e">
        <f>IF('CF-Owner'!#REF!=0,"",'CF-Owner'!#REF!/J$2*$B20)</f>
        <v>#REF!</v>
      </c>
      <c r="K20" s="8" t="e">
        <f>IF('CF-Owner'!#REF!=0,"",'CF-Owner'!#REF!/K$2*$B20)</f>
        <v>#REF!</v>
      </c>
      <c r="L20" s="8" t="e">
        <f>IF('CF-Owner'!#REF!=0,"",'CF-Owner'!#REF!/L$2*$B20)</f>
        <v>#REF!</v>
      </c>
      <c r="M20" s="8" t="e">
        <f>IF('CF-Owner'!#REF!=0,"",'CF-Owner'!#REF!/M$2*$B20)</f>
        <v>#REF!</v>
      </c>
      <c r="N20" s="8" t="e">
        <f>IF('CF-Owner'!#REF!=0,"",'CF-Owner'!#REF!/N$2*$B20)</f>
        <v>#REF!</v>
      </c>
      <c r="O20" s="8" t="e">
        <f>IF('CF-Owner'!#REF!=0,"",'CF-Owner'!#REF!/O$2*$B20)</f>
        <v>#REF!</v>
      </c>
      <c r="P20" s="8" t="e">
        <f>IF('CF-Owner'!#REF!=0,"",'CF-Owner'!#REF!/P$2*$B20)</f>
        <v>#REF!</v>
      </c>
      <c r="Q20" s="8" t="e">
        <f>IF('CF-Owner'!#REF!=0,"",'CF-Owner'!#REF!/Q$2*$B20)</f>
        <v>#REF!</v>
      </c>
      <c r="R20" s="29" t="e">
        <f>IF('CF-Owner'!#REF!=0,"",'CF-Owner'!#REF!/R$2*$B20)</f>
        <v>#REF!</v>
      </c>
    </row>
    <row r="21" spans="1:18">
      <c r="A21" t="e">
        <f>IF(ISBLANK('CF-Owner'!#REF!),"",'CF-Owner'!#REF!)</f>
        <v>#REF!</v>
      </c>
      <c r="B21" s="50">
        <v>1</v>
      </c>
      <c r="C21" s="44"/>
      <c r="D21" s="8" t="e">
        <f>IF('CF-Owner'!#REF!=0,"",'CF-Owner'!#REF!/D$2*$B21)</f>
        <v>#REF!</v>
      </c>
      <c r="E21" s="8" t="e">
        <f>IF('CF-Owner'!#REF!=0,"",'CF-Owner'!#REF!/E$2*$B21)</f>
        <v>#REF!</v>
      </c>
      <c r="F21" s="8" t="e">
        <f>IF('CF-Owner'!#REF!=0,"",'CF-Owner'!#REF!/F$2*$B21)</f>
        <v>#REF!</v>
      </c>
      <c r="G21" s="8" t="e">
        <f>IF('CF-Owner'!#REF!=0,"",'CF-Owner'!#REF!/G$2*$B21)</f>
        <v>#REF!</v>
      </c>
      <c r="H21" s="8" t="e">
        <f>IF('CF-Owner'!#REF!=0,"",'CF-Owner'!#REF!/H$2*$B21)</f>
        <v>#REF!</v>
      </c>
      <c r="I21" s="8" t="e">
        <f>IF('CF-Owner'!#REF!=0,"",'CF-Owner'!#REF!/I$2*$B21)</f>
        <v>#REF!</v>
      </c>
      <c r="J21" s="8" t="e">
        <f>IF('CF-Owner'!#REF!=0,"",'CF-Owner'!#REF!/J$2*$B21)</f>
        <v>#REF!</v>
      </c>
      <c r="K21" s="8" t="e">
        <f>IF('CF-Owner'!#REF!=0,"",'CF-Owner'!#REF!/K$2*$B21)</f>
        <v>#REF!</v>
      </c>
      <c r="L21" s="8" t="e">
        <f>IF('CF-Owner'!#REF!=0,"",'CF-Owner'!#REF!/L$2*$B21)</f>
        <v>#REF!</v>
      </c>
      <c r="M21" s="8" t="e">
        <f>IF('CF-Owner'!#REF!=0,"",'CF-Owner'!#REF!/M$2*$B21)</f>
        <v>#REF!</v>
      </c>
      <c r="N21" s="8" t="e">
        <f>IF('CF-Owner'!#REF!=0,"",'CF-Owner'!#REF!/N$2*$B21)</f>
        <v>#REF!</v>
      </c>
      <c r="O21" s="8" t="e">
        <f>IF('CF-Owner'!#REF!=0,"",'CF-Owner'!#REF!/O$2*$B21)</f>
        <v>#REF!</v>
      </c>
      <c r="P21" s="8" t="e">
        <f>IF('CF-Owner'!#REF!=0,"",'CF-Owner'!#REF!/P$2*$B21)</f>
        <v>#REF!</v>
      </c>
      <c r="Q21" s="8" t="e">
        <f>IF('CF-Owner'!#REF!=0,"",'CF-Owner'!#REF!/Q$2*$B21)</f>
        <v>#REF!</v>
      </c>
      <c r="R21" s="29" t="e">
        <f>IF('CF-Owner'!#REF!=0,"",'CF-Owner'!#REF!/R$2*$B21)</f>
        <v>#REF!</v>
      </c>
    </row>
    <row r="22" spans="1:18">
      <c r="A22" t="e">
        <f>IF(ISBLANK('CF-Owner'!#REF!),"",'CF-Owner'!#REF!)</f>
        <v>#REF!</v>
      </c>
      <c r="B22" s="50">
        <v>1</v>
      </c>
      <c r="C22" s="44"/>
      <c r="D22" s="8" t="e">
        <f>IF('CF-Owner'!#REF!=0,"",'CF-Owner'!#REF!/D$2*$B22)</f>
        <v>#REF!</v>
      </c>
      <c r="E22" s="8" t="e">
        <f>IF('CF-Owner'!#REF!=0,"",'CF-Owner'!#REF!/E$2*$B22)</f>
        <v>#REF!</v>
      </c>
      <c r="F22" s="8" t="e">
        <f>IF('CF-Owner'!#REF!=0,"",'CF-Owner'!#REF!/F$2*$B22)</f>
        <v>#REF!</v>
      </c>
      <c r="G22" s="8" t="e">
        <f>IF('CF-Owner'!#REF!=0,"",'CF-Owner'!#REF!/G$2*$B22)</f>
        <v>#REF!</v>
      </c>
      <c r="H22" s="8" t="e">
        <f>IF('CF-Owner'!#REF!=0,"",'CF-Owner'!#REF!/H$2*$B22)</f>
        <v>#REF!</v>
      </c>
      <c r="I22" s="8" t="e">
        <f>IF('CF-Owner'!#REF!=0,"",'CF-Owner'!#REF!/I$2*$B22)</f>
        <v>#REF!</v>
      </c>
      <c r="J22" s="8" t="e">
        <f>IF('CF-Owner'!#REF!=0,"",'CF-Owner'!#REF!/J$2*$B22)</f>
        <v>#REF!</v>
      </c>
      <c r="K22" s="8" t="e">
        <f>IF('CF-Owner'!#REF!=0,"",'CF-Owner'!#REF!/K$2*$B22)</f>
        <v>#REF!</v>
      </c>
      <c r="L22" s="8" t="e">
        <f>IF('CF-Owner'!#REF!=0,"",'CF-Owner'!#REF!/L$2*$B22)</f>
        <v>#REF!</v>
      </c>
      <c r="M22" s="8" t="e">
        <f>IF('CF-Owner'!#REF!=0,"",'CF-Owner'!#REF!/M$2*$B22)</f>
        <v>#REF!</v>
      </c>
      <c r="N22" s="8" t="e">
        <f>IF('CF-Owner'!#REF!=0,"",'CF-Owner'!#REF!/N$2*$B22)</f>
        <v>#REF!</v>
      </c>
      <c r="O22" s="8" t="e">
        <f>IF('CF-Owner'!#REF!=0,"",'CF-Owner'!#REF!/O$2*$B22)</f>
        <v>#REF!</v>
      </c>
      <c r="P22" s="8" t="e">
        <f>IF('CF-Owner'!#REF!=0,"",'CF-Owner'!#REF!/P$2*$B22)</f>
        <v>#REF!</v>
      </c>
      <c r="Q22" s="8" t="e">
        <f>IF('CF-Owner'!#REF!=0,"",'CF-Owner'!#REF!/Q$2*$B22)</f>
        <v>#REF!</v>
      </c>
      <c r="R22" s="29" t="e">
        <f>IF('CF-Owner'!#REF!=0,"",'CF-Owner'!#REF!/R$2*$B22)</f>
        <v>#REF!</v>
      </c>
    </row>
    <row r="23" spans="1:18">
      <c r="A23" t="e">
        <f>IF(ISBLANK('CF-Owner'!#REF!),"",'CF-Owner'!#REF!)</f>
        <v>#REF!</v>
      </c>
      <c r="B23" s="57">
        <v>1</v>
      </c>
      <c r="C23" s="44"/>
      <c r="D23" s="8" t="e">
        <f>IF('CF-Owner'!#REF!=0,"",'CF-Owner'!#REF!/D$2*$B23)</f>
        <v>#REF!</v>
      </c>
      <c r="E23" s="8" t="e">
        <f>IF('CF-Owner'!#REF!=0,"",'CF-Owner'!#REF!/E$2*$B23)</f>
        <v>#REF!</v>
      </c>
      <c r="F23" s="8" t="e">
        <f>IF('CF-Owner'!#REF!=0,"",'CF-Owner'!#REF!/F$2*$B23)</f>
        <v>#REF!</v>
      </c>
      <c r="G23" s="8" t="e">
        <f>IF('CF-Owner'!#REF!=0,"",'CF-Owner'!#REF!/G$2*$B23)</f>
        <v>#REF!</v>
      </c>
      <c r="H23" s="8" t="e">
        <f>IF('CF-Owner'!#REF!=0,"",'CF-Owner'!#REF!/H$2*$B23)</f>
        <v>#REF!</v>
      </c>
      <c r="I23" s="8" t="e">
        <f>IF('CF-Owner'!#REF!=0,"",'CF-Owner'!#REF!/I$2*$B23)</f>
        <v>#REF!</v>
      </c>
      <c r="J23" s="8" t="e">
        <f>IF('CF-Owner'!#REF!=0,"",'CF-Owner'!#REF!/J$2*$B23)</f>
        <v>#REF!</v>
      </c>
      <c r="K23" s="8" t="e">
        <f>IF('CF-Owner'!#REF!=0,"",'CF-Owner'!#REF!/K$2*$B23)</f>
        <v>#REF!</v>
      </c>
      <c r="L23" s="8" t="e">
        <f>IF('CF-Owner'!#REF!=0,"",'CF-Owner'!#REF!/L$2*$B23)</f>
        <v>#REF!</v>
      </c>
      <c r="M23" s="8" t="e">
        <f>IF('CF-Owner'!#REF!=0,"",'CF-Owner'!#REF!/M$2*$B23)</f>
        <v>#REF!</v>
      </c>
      <c r="N23" s="8" t="e">
        <f>IF('CF-Owner'!#REF!=0,"",'CF-Owner'!#REF!/N$2*$B23)</f>
        <v>#REF!</v>
      </c>
      <c r="O23" s="8" t="e">
        <f>IF('CF-Owner'!#REF!=0,"",'CF-Owner'!#REF!/O$2*$B23)</f>
        <v>#REF!</v>
      </c>
      <c r="P23" s="8" t="e">
        <f>IF('CF-Owner'!#REF!=0,"",'CF-Owner'!#REF!/P$2*$B23)</f>
        <v>#REF!</v>
      </c>
      <c r="Q23" s="8" t="e">
        <f>IF('CF-Owner'!#REF!=0,"",'CF-Owner'!#REF!/Q$2*$B23)</f>
        <v>#REF!</v>
      </c>
      <c r="R23" s="29" t="e">
        <f>IF('CF-Owner'!#REF!=0,"",'CF-Owner'!#REF!/R$2*$B23)</f>
        <v>#REF!</v>
      </c>
    </row>
    <row r="24" spans="1:18">
      <c r="B24" s="58"/>
      <c r="C24" s="44"/>
      <c r="D24" s="8"/>
      <c r="E24" s="8"/>
      <c r="F24" s="8"/>
      <c r="G24" s="8"/>
      <c r="H24" s="8"/>
      <c r="I24" s="8"/>
      <c r="J24" s="8"/>
      <c r="K24" s="8"/>
      <c r="L24" s="8"/>
      <c r="M24" s="8"/>
      <c r="N24" s="8"/>
      <c r="O24" s="8"/>
      <c r="P24" s="8"/>
      <c r="Q24" s="8"/>
      <c r="R24" s="29"/>
    </row>
    <row r="25" spans="1:18" ht="12.6" thickBot="1">
      <c r="C25" s="44"/>
      <c r="R25" s="59"/>
    </row>
    <row r="26" spans="1:18" ht="12.9" thickTop="1" thickBot="1">
      <c r="A26" s="26" t="e">
        <f>IF(ISBLANK('CF-Owner'!#REF!),"",'CF-Owner'!#REF!)</f>
        <v>#REF!</v>
      </c>
      <c r="C26" s="44"/>
      <c r="D26" s="16" t="e">
        <f t="shared" ref="D26:R26" si="3">SUM(D18:D25)</f>
        <v>#REF!</v>
      </c>
      <c r="E26" s="16" t="e">
        <f t="shared" si="3"/>
        <v>#REF!</v>
      </c>
      <c r="F26" s="16" t="e">
        <f t="shared" si="3"/>
        <v>#REF!</v>
      </c>
      <c r="G26" s="16" t="e">
        <f t="shared" si="3"/>
        <v>#REF!</v>
      </c>
      <c r="H26" s="16" t="e">
        <f t="shared" si="3"/>
        <v>#REF!</v>
      </c>
      <c r="I26" s="16" t="e">
        <f t="shared" si="3"/>
        <v>#REF!</v>
      </c>
      <c r="J26" s="16" t="e">
        <f t="shared" si="3"/>
        <v>#REF!</v>
      </c>
      <c r="K26" s="16" t="e">
        <f t="shared" si="3"/>
        <v>#REF!</v>
      </c>
      <c r="L26" s="16" t="e">
        <f t="shared" si="3"/>
        <v>#REF!</v>
      </c>
      <c r="M26" s="16" t="e">
        <f t="shared" si="3"/>
        <v>#REF!</v>
      </c>
      <c r="N26" s="16" t="e">
        <f t="shared" ref="N26:Q26" si="4">SUM(N18:N25)</f>
        <v>#REF!</v>
      </c>
      <c r="O26" s="16" t="e">
        <f t="shared" si="4"/>
        <v>#REF!</v>
      </c>
      <c r="P26" s="16" t="e">
        <f t="shared" si="4"/>
        <v>#REF!</v>
      </c>
      <c r="Q26" s="16" t="e">
        <f t="shared" si="4"/>
        <v>#REF!</v>
      </c>
      <c r="R26" s="16" t="e">
        <f t="shared" si="3"/>
        <v>#REF!</v>
      </c>
    </row>
    <row r="27" spans="1:18" ht="12.9" thickTop="1" thickBot="1">
      <c r="C27" s="44"/>
      <c r="R27" s="61"/>
    </row>
    <row r="28" spans="1:18" ht="12.9" thickTop="1" thickBot="1">
      <c r="A28" s="16" t="e">
        <f>IF(ISBLANK('CF-Owner'!#REF!),"",'CF-Owner'!#REF!)</f>
        <v>#REF!</v>
      </c>
      <c r="C28" s="44"/>
      <c r="R28" s="29"/>
    </row>
    <row r="29" spans="1:18" ht="12.6" thickTop="1">
      <c r="A29" t="e">
        <f>IF(ISBLANK('CF-Owner'!#REF!),"",'CF-Owner'!#REF!)</f>
        <v>#REF!</v>
      </c>
      <c r="B29" s="48">
        <v>1</v>
      </c>
      <c r="C29" s="44"/>
      <c r="D29" s="8" t="e">
        <f>IF('CF-Owner'!#REF!=0,"",'CF-Owner'!#REF!/D$2*B29*$B29)</f>
        <v>#REF!</v>
      </c>
      <c r="R29" s="29"/>
    </row>
    <row r="30" spans="1:18" ht="12.6">
      <c r="A30" s="27" t="e">
        <f>IF(ISBLANK('CF-Owner'!#REF!),"",'CF-Owner'!#REF!)</f>
        <v>#REF!</v>
      </c>
      <c r="B30" s="49"/>
      <c r="C30" s="44"/>
      <c r="R30" s="29"/>
    </row>
    <row r="31" spans="1:18">
      <c r="A31" t="e">
        <f>IF(ISBLANK('CF-Owner'!#REF!),"",'CF-Owner'!#REF!)</f>
        <v>#REF!</v>
      </c>
      <c r="B31" s="48">
        <v>1</v>
      </c>
      <c r="C31" s="44" t="e">
        <f>IF(ISBLANK('CF-Owner'!#REF!),"",'CF-Owner'!#REF!)</f>
        <v>#REF!</v>
      </c>
      <c r="D31" s="25" t="e">
        <f>IF(('CF-Owner'!#REF!)=0,"",'CF-Owner'!#REF!/D$2*$B31)</f>
        <v>#REF!</v>
      </c>
      <c r="E31" s="25" t="e">
        <f>IF(('CF-Owner'!#REF!)=0,"",'CF-Owner'!#REF!/E$2*$B31)</f>
        <v>#REF!</v>
      </c>
      <c r="F31" s="25" t="e">
        <f>IF(('CF-Owner'!#REF!)=0,"",'CF-Owner'!#REF!/F$2*$B31)</f>
        <v>#REF!</v>
      </c>
      <c r="G31" s="25" t="e">
        <f>IF(('CF-Owner'!#REF!)=0,"",'CF-Owner'!#REF!/G$2*$B31)</f>
        <v>#REF!</v>
      </c>
      <c r="H31" s="25" t="e">
        <f>IF(('CF-Owner'!#REF!)=0,"",'CF-Owner'!#REF!/H$2*$B31)</f>
        <v>#REF!</v>
      </c>
      <c r="I31" s="25" t="e">
        <f>IF(('CF-Owner'!#REF!)=0,"",'CF-Owner'!#REF!/I$2*$B31)</f>
        <v>#REF!</v>
      </c>
      <c r="J31" s="25" t="e">
        <f>IF(('CF-Owner'!#REF!)=0,"",'CF-Owner'!#REF!/J$2*$B31)</f>
        <v>#REF!</v>
      </c>
      <c r="K31" s="25" t="e">
        <f>IF(('CF-Owner'!#REF!)=0,"",'CF-Owner'!#REF!/K$2*$B31)</f>
        <v>#REF!</v>
      </c>
      <c r="L31" s="25" t="e">
        <f>IF(('CF-Owner'!#REF!)=0,"",'CF-Owner'!#REF!/L$2*$B31)</f>
        <v>#REF!</v>
      </c>
      <c r="M31" s="25" t="e">
        <f>IF(('CF-Owner'!#REF!)=0,"",'CF-Owner'!#REF!/M$2*$B31)</f>
        <v>#REF!</v>
      </c>
      <c r="N31" s="25" t="e">
        <f>IF(('CF-Owner'!#REF!)=0,"",'CF-Owner'!#REF!/N$2*$B31)</f>
        <v>#REF!</v>
      </c>
      <c r="O31" s="25" t="e">
        <f>IF(('CF-Owner'!#REF!)=0,"",'CF-Owner'!#REF!/O$2*$B31)</f>
        <v>#REF!</v>
      </c>
      <c r="P31" s="25" t="e">
        <f>IF(('CF-Owner'!#REF!)=0,"",'CF-Owner'!#REF!/P$2*$B31)</f>
        <v>#REF!</v>
      </c>
      <c r="Q31" s="25" t="e">
        <f>IF(('CF-Owner'!#REF!)=0,"",'CF-Owner'!#REF!/Q$2*$B31)</f>
        <v>#REF!</v>
      </c>
      <c r="R31" s="29"/>
    </row>
    <row r="32" spans="1:18">
      <c r="A32" t="e">
        <f>IF(ISBLANK('CF-Owner'!#REF!),"",'CF-Owner'!#REF!)</f>
        <v>#REF!</v>
      </c>
      <c r="B32" s="50">
        <v>1</v>
      </c>
      <c r="C32" s="44" t="e">
        <f>IF(ISBLANK('CF-Owner'!#REF!),"",'CF-Owner'!#REF!)</f>
        <v>#REF!</v>
      </c>
      <c r="D32" s="25" t="e">
        <f>IF(('CF-Owner'!#REF!)=0,"",'CF-Owner'!#REF!/D$2*$B32)</f>
        <v>#REF!</v>
      </c>
      <c r="E32" s="25" t="e">
        <f>IF(('CF-Owner'!#REF!)=0,"",'CF-Owner'!#REF!/E$2*$B32)</f>
        <v>#REF!</v>
      </c>
      <c r="F32" s="25" t="e">
        <f>IF(('CF-Owner'!#REF!)=0,"",'CF-Owner'!#REF!/F$2*$B32)</f>
        <v>#REF!</v>
      </c>
      <c r="G32" s="25" t="e">
        <f>IF(('CF-Owner'!#REF!)=0,"",'CF-Owner'!#REF!/G$2*$B32)</f>
        <v>#REF!</v>
      </c>
      <c r="H32" s="25" t="e">
        <f>IF(('CF-Owner'!#REF!)=0,"",'CF-Owner'!#REF!/H$2*$B32)</f>
        <v>#REF!</v>
      </c>
      <c r="I32" s="25" t="e">
        <f>IF(('CF-Owner'!#REF!)=0,"",'CF-Owner'!#REF!/I$2*$B32)</f>
        <v>#REF!</v>
      </c>
      <c r="J32" s="25" t="e">
        <f>IF(('CF-Owner'!#REF!)=0,"",'CF-Owner'!#REF!/J$2*$B32)</f>
        <v>#REF!</v>
      </c>
      <c r="K32" s="25" t="e">
        <f>IF(('CF-Owner'!#REF!)=0,"",'CF-Owner'!#REF!/K$2*$B32)</f>
        <v>#REF!</v>
      </c>
      <c r="L32" s="25" t="e">
        <f>IF(('CF-Owner'!#REF!)=0,"",'CF-Owner'!#REF!/L$2*$B32)</f>
        <v>#REF!</v>
      </c>
      <c r="M32" s="25" t="e">
        <f>IF(('CF-Owner'!#REF!)=0,"",'CF-Owner'!#REF!/M$2*$B32)</f>
        <v>#REF!</v>
      </c>
      <c r="N32" s="25" t="e">
        <f>IF(('CF-Owner'!#REF!)=0,"",'CF-Owner'!#REF!/N$2*$B32)</f>
        <v>#REF!</v>
      </c>
      <c r="O32" s="25" t="e">
        <f>IF(('CF-Owner'!#REF!)=0,"",'CF-Owner'!#REF!/O$2*$B32)</f>
        <v>#REF!</v>
      </c>
      <c r="P32" s="25" t="e">
        <f>IF(('CF-Owner'!#REF!)=0,"",'CF-Owner'!#REF!/P$2*$B32)</f>
        <v>#REF!</v>
      </c>
      <c r="Q32" s="25" t="e">
        <f>IF(('CF-Owner'!#REF!)=0,"",'CF-Owner'!#REF!/Q$2*$B32)</f>
        <v>#REF!</v>
      </c>
      <c r="R32" s="29"/>
    </row>
    <row r="33" spans="1:18">
      <c r="A33" t="e">
        <f>IF(ISBLANK('CF-Owner'!#REF!),"",'CF-Owner'!#REF!)</f>
        <v>#REF!</v>
      </c>
      <c r="B33" s="50">
        <v>1</v>
      </c>
      <c r="C33" s="44" t="e">
        <f>IF(ISBLANK('CF-Owner'!#REF!),"",'CF-Owner'!#REF!)</f>
        <v>#REF!</v>
      </c>
      <c r="D33" s="25" t="e">
        <f>IF(('CF-Owner'!#REF!)=0,"",'CF-Owner'!#REF!/D$2*$B33)</f>
        <v>#REF!</v>
      </c>
      <c r="E33" s="25" t="e">
        <f>IF(('CF-Owner'!#REF!)=0,"",'CF-Owner'!#REF!/E$2*$B33)</f>
        <v>#REF!</v>
      </c>
      <c r="F33" s="25" t="e">
        <f>IF(('CF-Owner'!#REF!)=0,"",'CF-Owner'!#REF!/F$2*$B33)</f>
        <v>#REF!</v>
      </c>
      <c r="G33" s="25" t="e">
        <f>IF(('CF-Owner'!#REF!)=0,"",'CF-Owner'!#REF!/G$2*$B33)</f>
        <v>#REF!</v>
      </c>
      <c r="H33" s="25" t="e">
        <f>IF(('CF-Owner'!#REF!)=0,"",'CF-Owner'!#REF!/H$2*$B33)</f>
        <v>#REF!</v>
      </c>
      <c r="I33" s="25" t="e">
        <f>IF(('CF-Owner'!#REF!)=0,"",'CF-Owner'!#REF!/I$2*$B33)</f>
        <v>#REF!</v>
      </c>
      <c r="J33" s="25" t="e">
        <f>IF(('CF-Owner'!#REF!)=0,"",'CF-Owner'!#REF!/J$2*$B33)</f>
        <v>#REF!</v>
      </c>
      <c r="K33" s="25" t="e">
        <f>IF(('CF-Owner'!#REF!)=0,"",'CF-Owner'!#REF!/K$2*$B33)</f>
        <v>#REF!</v>
      </c>
      <c r="L33" s="25" t="e">
        <f>IF(('CF-Owner'!#REF!)=0,"",'CF-Owner'!#REF!/L$2*$B33)</f>
        <v>#REF!</v>
      </c>
      <c r="M33" s="25" t="e">
        <f>IF(('CF-Owner'!#REF!)=0,"",'CF-Owner'!#REF!/M$2*$B33)</f>
        <v>#REF!</v>
      </c>
      <c r="N33" s="25" t="e">
        <f>IF(('CF-Owner'!#REF!)=0,"",'CF-Owner'!#REF!/N$2*$B33)</f>
        <v>#REF!</v>
      </c>
      <c r="O33" s="25" t="e">
        <f>IF(('CF-Owner'!#REF!)=0,"",'CF-Owner'!#REF!/O$2*$B33)</f>
        <v>#REF!</v>
      </c>
      <c r="P33" s="25" t="e">
        <f>IF(('CF-Owner'!#REF!)=0,"",'CF-Owner'!#REF!/P$2*$B33)</f>
        <v>#REF!</v>
      </c>
      <c r="Q33" s="25" t="e">
        <f>IF(('CF-Owner'!#REF!)=0,"",'CF-Owner'!#REF!/Q$2*$B33)</f>
        <v>#REF!</v>
      </c>
      <c r="R33" s="29"/>
    </row>
    <row r="34" spans="1:18">
      <c r="A34" t="e">
        <f>IF(ISBLANK('CF-Owner'!#REF!),"",'CF-Owner'!#REF!)</f>
        <v>#REF!</v>
      </c>
      <c r="B34" s="50">
        <v>1</v>
      </c>
      <c r="C34" s="44" t="e">
        <f>IF(ISBLANK('CF-Owner'!#REF!),"",'CF-Owner'!#REF!)</f>
        <v>#REF!</v>
      </c>
      <c r="D34" s="25" t="e">
        <f>IF(('CF-Owner'!#REF!)=0,"",'CF-Owner'!#REF!/D$2*$B34)</f>
        <v>#REF!</v>
      </c>
      <c r="E34" s="25" t="e">
        <f>IF(('CF-Owner'!#REF!)=0,"",'CF-Owner'!#REF!/E$2*$B34)</f>
        <v>#REF!</v>
      </c>
      <c r="F34" s="25" t="e">
        <f>IF(('CF-Owner'!#REF!)=0,"",'CF-Owner'!#REF!/F$2*$B34)</f>
        <v>#REF!</v>
      </c>
      <c r="G34" s="25" t="e">
        <f>IF(('CF-Owner'!#REF!)=0,"",'CF-Owner'!#REF!/G$2*$B34)</f>
        <v>#REF!</v>
      </c>
      <c r="H34" s="25" t="e">
        <f>IF(('CF-Owner'!#REF!)=0,"",'CF-Owner'!#REF!/H$2*$B34)</f>
        <v>#REF!</v>
      </c>
      <c r="I34" s="25" t="e">
        <f>IF(('CF-Owner'!#REF!)=0,"",'CF-Owner'!#REF!/I$2*$B34)</f>
        <v>#REF!</v>
      </c>
      <c r="J34" s="25" t="e">
        <f>IF(('CF-Owner'!#REF!)=0,"",'CF-Owner'!#REF!/J$2*$B34)</f>
        <v>#REF!</v>
      </c>
      <c r="K34" s="25" t="e">
        <f>IF(('CF-Owner'!#REF!)=0,"",'CF-Owner'!#REF!/K$2*$B34)</f>
        <v>#REF!</v>
      </c>
      <c r="L34" s="25" t="e">
        <f>IF(('CF-Owner'!#REF!)=0,"",'CF-Owner'!#REF!/L$2*$B34)</f>
        <v>#REF!</v>
      </c>
      <c r="M34" s="25" t="e">
        <f>IF(('CF-Owner'!#REF!)=0,"",'CF-Owner'!#REF!/M$2*$B34)</f>
        <v>#REF!</v>
      </c>
      <c r="N34" s="25" t="e">
        <f>IF(('CF-Owner'!#REF!)=0,"",'CF-Owner'!#REF!/N$2*$B34)</f>
        <v>#REF!</v>
      </c>
      <c r="O34" s="25" t="e">
        <f>IF(('CF-Owner'!#REF!)=0,"",'CF-Owner'!#REF!/O$2*$B34)</f>
        <v>#REF!</v>
      </c>
      <c r="P34" s="25" t="e">
        <f>IF(('CF-Owner'!#REF!)=0,"",'CF-Owner'!#REF!/P$2*$B34)</f>
        <v>#REF!</v>
      </c>
      <c r="Q34" s="25" t="e">
        <f>IF(('CF-Owner'!#REF!)=0,"",'CF-Owner'!#REF!/Q$2*$B34)</f>
        <v>#REF!</v>
      </c>
      <c r="R34" s="29"/>
    </row>
    <row r="35" spans="1:18">
      <c r="A35" t="e">
        <f>IF(ISBLANK('CF-Owner'!#REF!),"",'CF-Owner'!#REF!)</f>
        <v>#REF!</v>
      </c>
      <c r="B35" s="50">
        <v>1</v>
      </c>
      <c r="C35" s="44" t="e">
        <f>IF(ISBLANK('CF-Owner'!#REF!),"",'CF-Owner'!#REF!)</f>
        <v>#REF!</v>
      </c>
      <c r="D35" s="25" t="e">
        <f>IF(('CF-Owner'!#REF!)=0,"",'CF-Owner'!#REF!/D$2*$B35)</f>
        <v>#REF!</v>
      </c>
      <c r="E35" s="25" t="e">
        <f>IF(('CF-Owner'!#REF!)=0,"",'CF-Owner'!#REF!/E$2*$B35)</f>
        <v>#REF!</v>
      </c>
      <c r="F35" s="25" t="e">
        <f>IF(('CF-Owner'!#REF!)=0,"",'CF-Owner'!#REF!/F$2*$B35)</f>
        <v>#REF!</v>
      </c>
      <c r="G35" s="25" t="e">
        <f>IF(('CF-Owner'!#REF!)=0,"",'CF-Owner'!#REF!/G$2*$B35)</f>
        <v>#REF!</v>
      </c>
      <c r="H35" s="25" t="e">
        <f>IF(('CF-Owner'!#REF!)=0,"",'CF-Owner'!#REF!/H$2*$B35)</f>
        <v>#REF!</v>
      </c>
      <c r="I35" s="25" t="e">
        <f>IF(('CF-Owner'!#REF!)=0,"",'CF-Owner'!#REF!/I$2*$B35)</f>
        <v>#REF!</v>
      </c>
      <c r="J35" s="25" t="e">
        <f>IF(('CF-Owner'!#REF!)=0,"",'CF-Owner'!#REF!/J$2*$B35)</f>
        <v>#REF!</v>
      </c>
      <c r="K35" s="25" t="e">
        <f>IF(('CF-Owner'!#REF!)=0,"",'CF-Owner'!#REF!/K$2*$B35)</f>
        <v>#REF!</v>
      </c>
      <c r="L35" s="25" t="e">
        <f>IF(('CF-Owner'!#REF!)=0,"",'CF-Owner'!#REF!/L$2*$B35)</f>
        <v>#REF!</v>
      </c>
      <c r="M35" s="25" t="e">
        <f>IF(('CF-Owner'!#REF!)=0,"",'CF-Owner'!#REF!/M$2*$B35)</f>
        <v>#REF!</v>
      </c>
      <c r="N35" s="25" t="e">
        <f>IF(('CF-Owner'!#REF!)=0,"",'CF-Owner'!#REF!/N$2*$B35)</f>
        <v>#REF!</v>
      </c>
      <c r="O35" s="25" t="e">
        <f>IF(('CF-Owner'!#REF!)=0,"",'CF-Owner'!#REF!/O$2*$B35)</f>
        <v>#REF!</v>
      </c>
      <c r="P35" s="25" t="e">
        <f>IF(('CF-Owner'!#REF!)=0,"",'CF-Owner'!#REF!/P$2*$B35)</f>
        <v>#REF!</v>
      </c>
      <c r="Q35" s="25" t="e">
        <f>IF(('CF-Owner'!#REF!)=0,"",'CF-Owner'!#REF!/Q$2*$B35)</f>
        <v>#REF!</v>
      </c>
      <c r="R35" s="29"/>
    </row>
    <row r="36" spans="1:18" ht="12.6">
      <c r="A36" s="27" t="e">
        <f>IF(ISBLANK('CF-Owner'!#REF!),"",'CF-Owner'!#REF!)</f>
        <v>#REF!</v>
      </c>
      <c r="B36" s="11"/>
      <c r="C36" s="44"/>
      <c r="R36" s="29"/>
    </row>
    <row r="37" spans="1:18">
      <c r="A37" s="79" t="e">
        <f>IF(ISBLANK('CF-Owner'!#REF!),"",'CF-Owner'!#REF!)</f>
        <v>#REF!</v>
      </c>
      <c r="B37" s="113">
        <v>1</v>
      </c>
      <c r="C37" s="44" t="e">
        <f>IF(ISBLANK('CF-Owner'!#REF!),"",'CF-Owner'!#REF!)</f>
        <v>#REF!</v>
      </c>
      <c r="D37" s="25" t="e">
        <f>IF('CF-Owner'!#REF!=0,"",'CF-Owner'!#REF!/D$2)</f>
        <v>#REF!</v>
      </c>
      <c r="E37" s="25" t="e">
        <f>IF('CF-Owner'!#REF!=0,"",'CF-Owner'!#REF!/E$2)</f>
        <v>#REF!</v>
      </c>
      <c r="F37" s="25" t="e">
        <f>IF('CF-Owner'!#REF!=0,"",'CF-Owner'!#REF!/F$2)</f>
        <v>#REF!</v>
      </c>
      <c r="G37" s="25" t="e">
        <f>IF('CF-Owner'!#REF!=0,"",'CF-Owner'!#REF!/G$2)</f>
        <v>#REF!</v>
      </c>
      <c r="H37" s="25" t="e">
        <f>IF('CF-Owner'!#REF!=0,"",'CF-Owner'!#REF!/H$2)</f>
        <v>#REF!</v>
      </c>
      <c r="I37" s="25" t="e">
        <f>IF('CF-Owner'!#REF!=0,"",'CF-Owner'!#REF!/I$2)</f>
        <v>#REF!</v>
      </c>
      <c r="J37" s="25" t="e">
        <f>IF('CF-Owner'!#REF!=0,"",'CF-Owner'!#REF!/J$2)</f>
        <v>#REF!</v>
      </c>
      <c r="K37" s="25" t="e">
        <f>IF('CF-Owner'!#REF!=0,"",'CF-Owner'!#REF!/K$2)</f>
        <v>#REF!</v>
      </c>
      <c r="L37" s="25" t="e">
        <f>IF('CF-Owner'!#REF!=0,"",'CF-Owner'!#REF!/L$2)</f>
        <v>#REF!</v>
      </c>
      <c r="M37" s="25" t="e">
        <f>IF('CF-Owner'!#REF!=0,"",'CF-Owner'!#REF!/M$2)</f>
        <v>#REF!</v>
      </c>
      <c r="N37" s="25" t="e">
        <f>IF('CF-Owner'!#REF!=0,"",'CF-Owner'!#REF!/N$2)</f>
        <v>#REF!</v>
      </c>
      <c r="O37" s="25" t="e">
        <f>IF('CF-Owner'!#REF!=0,"",'CF-Owner'!#REF!/O$2)</f>
        <v>#REF!</v>
      </c>
      <c r="P37" s="25" t="e">
        <f>IF('CF-Owner'!#REF!=0,"",'CF-Owner'!#REF!/P$2)</f>
        <v>#REF!</v>
      </c>
      <c r="Q37" s="25" t="e">
        <f>IF('CF-Owner'!#REF!=0,"",'CF-Owner'!#REF!/Q$2)</f>
        <v>#REF!</v>
      </c>
      <c r="R37" s="29"/>
    </row>
    <row r="38" spans="1:18">
      <c r="A38" s="6" t="e">
        <f>IF(ISBLANK('CF-Owner'!#REF!),"",'CF-Owner'!#REF!)</f>
        <v>#REF!</v>
      </c>
      <c r="B38" s="113">
        <v>1</v>
      </c>
      <c r="C38" s="44" t="e">
        <f>IF(ISBLANK('CF-Owner'!#REF!),"",'CF-Owner'!#REF!)</f>
        <v>#REF!</v>
      </c>
      <c r="D38" s="25" t="e">
        <f>IF('CF-Owner'!#REF!=0,"",'CF-Owner'!#REF!/D$2)</f>
        <v>#REF!</v>
      </c>
      <c r="E38" s="25" t="e">
        <f>IF('CF-Owner'!#REF!=0,"",'CF-Owner'!#REF!/E$2)</f>
        <v>#REF!</v>
      </c>
      <c r="F38" s="25" t="e">
        <f>IF('CF-Owner'!#REF!=0,"",'CF-Owner'!#REF!/F$2)</f>
        <v>#REF!</v>
      </c>
      <c r="G38" s="25" t="e">
        <f>IF('CF-Owner'!#REF!=0,"",'CF-Owner'!#REF!/G$2)</f>
        <v>#REF!</v>
      </c>
      <c r="H38" s="25" t="e">
        <f>IF('CF-Owner'!#REF!=0,"",'CF-Owner'!#REF!/H$2)</f>
        <v>#REF!</v>
      </c>
      <c r="I38" s="25" t="e">
        <f>IF('CF-Owner'!#REF!=0,"",'CF-Owner'!#REF!/I$2)</f>
        <v>#REF!</v>
      </c>
      <c r="J38" s="25" t="e">
        <f>IF('CF-Owner'!#REF!=0,"",'CF-Owner'!#REF!/J$2)</f>
        <v>#REF!</v>
      </c>
      <c r="K38" s="25" t="e">
        <f>IF('CF-Owner'!#REF!=0,"",'CF-Owner'!#REF!/K$2)</f>
        <v>#REF!</v>
      </c>
      <c r="L38" s="25" t="e">
        <f>IF('CF-Owner'!#REF!=0,"",'CF-Owner'!#REF!/L$2)</f>
        <v>#REF!</v>
      </c>
      <c r="M38" s="25" t="e">
        <f>IF('CF-Owner'!#REF!=0,"",'CF-Owner'!#REF!/M$2)</f>
        <v>#REF!</v>
      </c>
      <c r="N38" s="25" t="e">
        <f>IF('CF-Owner'!#REF!=0,"",'CF-Owner'!#REF!/N$2)</f>
        <v>#REF!</v>
      </c>
      <c r="O38" s="25" t="e">
        <f>IF('CF-Owner'!#REF!=0,"",'CF-Owner'!#REF!/O$2)</f>
        <v>#REF!</v>
      </c>
      <c r="P38" s="25" t="e">
        <f>IF('CF-Owner'!#REF!=0,"",'CF-Owner'!#REF!/P$2)</f>
        <v>#REF!</v>
      </c>
      <c r="Q38" s="25" t="e">
        <f>IF('CF-Owner'!#REF!=0,"",'CF-Owner'!#REF!/Q$2)</f>
        <v>#REF!</v>
      </c>
      <c r="R38" s="29"/>
    </row>
    <row r="39" spans="1:18">
      <c r="A39" s="6" t="e">
        <f>IF(ISBLANK('CF-Owner'!#REF!),"",'CF-Owner'!#REF!)</f>
        <v>#REF!</v>
      </c>
      <c r="B39" s="113">
        <v>1</v>
      </c>
      <c r="C39" s="44" t="e">
        <f>IF(ISBLANK('CF-Owner'!#REF!),"",'CF-Owner'!#REF!)</f>
        <v>#REF!</v>
      </c>
      <c r="D39" s="25" t="e">
        <f>IF('CF-Owner'!#REF!=0,"",'CF-Owner'!#REF!/D$2)</f>
        <v>#REF!</v>
      </c>
      <c r="E39" s="25" t="e">
        <f>IF('CF-Owner'!#REF!=0,"",'CF-Owner'!#REF!/E$2)</f>
        <v>#REF!</v>
      </c>
      <c r="F39" s="25" t="e">
        <f>IF('CF-Owner'!#REF!=0,"",'CF-Owner'!#REF!/F$2)</f>
        <v>#REF!</v>
      </c>
      <c r="G39" s="25" t="e">
        <f>IF('CF-Owner'!#REF!=0,"",'CF-Owner'!#REF!/G$2)</f>
        <v>#REF!</v>
      </c>
      <c r="H39" s="25" t="e">
        <f>IF('CF-Owner'!#REF!=0,"",'CF-Owner'!#REF!/H$2)</f>
        <v>#REF!</v>
      </c>
      <c r="I39" s="25" t="e">
        <f>IF('CF-Owner'!#REF!=0,"",'CF-Owner'!#REF!/I$2)</f>
        <v>#REF!</v>
      </c>
      <c r="J39" s="25" t="e">
        <f>IF('CF-Owner'!#REF!=0,"",'CF-Owner'!#REF!/J$2)</f>
        <v>#REF!</v>
      </c>
      <c r="K39" s="25" t="e">
        <f>IF('CF-Owner'!#REF!=0,"",'CF-Owner'!#REF!/K$2)</f>
        <v>#REF!</v>
      </c>
      <c r="L39" s="25" t="e">
        <f>IF('CF-Owner'!#REF!=0,"",'CF-Owner'!#REF!/L$2)</f>
        <v>#REF!</v>
      </c>
      <c r="M39" s="25" t="e">
        <f>IF('CF-Owner'!#REF!=0,"",'CF-Owner'!#REF!/M$2)</f>
        <v>#REF!</v>
      </c>
      <c r="N39" s="25" t="e">
        <f>IF('CF-Owner'!#REF!=0,"",'CF-Owner'!#REF!/N$2)</f>
        <v>#REF!</v>
      </c>
      <c r="O39" s="25" t="e">
        <f>IF('CF-Owner'!#REF!=0,"",'CF-Owner'!#REF!/O$2)</f>
        <v>#REF!</v>
      </c>
      <c r="P39" s="25" t="e">
        <f>IF('CF-Owner'!#REF!=0,"",'CF-Owner'!#REF!/P$2)</f>
        <v>#REF!</v>
      </c>
      <c r="Q39" s="25" t="e">
        <f>IF('CF-Owner'!#REF!=0,"",'CF-Owner'!#REF!/Q$2)</f>
        <v>#REF!</v>
      </c>
      <c r="R39" s="29"/>
    </row>
    <row r="40" spans="1:18">
      <c r="A40" s="6" t="e">
        <f>IF(ISBLANK('CF-Owner'!#REF!),"",'CF-Owner'!#REF!)</f>
        <v>#REF!</v>
      </c>
      <c r="B40" s="113">
        <v>1</v>
      </c>
      <c r="C40" s="44" t="e">
        <f>IF(ISBLANK('CF-Owner'!#REF!),"",'CF-Owner'!#REF!)</f>
        <v>#REF!</v>
      </c>
      <c r="D40" s="25" t="e">
        <f>IF('CF-Owner'!#REF!=0,"",'CF-Owner'!#REF!/D$2)</f>
        <v>#REF!</v>
      </c>
      <c r="E40" s="25" t="e">
        <f>IF('CF-Owner'!#REF!=0,"",'CF-Owner'!#REF!/E$2)</f>
        <v>#REF!</v>
      </c>
      <c r="F40" s="25" t="e">
        <f>IF('CF-Owner'!#REF!=0,"",'CF-Owner'!#REF!/F$2)</f>
        <v>#REF!</v>
      </c>
      <c r="G40" s="25" t="e">
        <f>IF('CF-Owner'!#REF!=0,"",'CF-Owner'!#REF!/G$2)</f>
        <v>#REF!</v>
      </c>
      <c r="H40" s="25" t="e">
        <f>IF('CF-Owner'!#REF!=0,"",'CF-Owner'!#REF!/H$2)</f>
        <v>#REF!</v>
      </c>
      <c r="I40" s="25" t="e">
        <f>IF('CF-Owner'!#REF!=0,"",'CF-Owner'!#REF!/I$2)</f>
        <v>#REF!</v>
      </c>
      <c r="J40" s="25" t="e">
        <f>IF('CF-Owner'!#REF!=0,"",'CF-Owner'!#REF!/J$2)</f>
        <v>#REF!</v>
      </c>
      <c r="K40" s="25" t="e">
        <f>IF('CF-Owner'!#REF!=0,"",'CF-Owner'!#REF!/K$2)</f>
        <v>#REF!</v>
      </c>
      <c r="L40" s="25" t="e">
        <f>IF('CF-Owner'!#REF!=0,"",'CF-Owner'!#REF!/L$2)</f>
        <v>#REF!</v>
      </c>
      <c r="M40" s="25" t="e">
        <f>IF('CF-Owner'!#REF!=0,"",'CF-Owner'!#REF!/M$2)</f>
        <v>#REF!</v>
      </c>
      <c r="N40" s="25" t="e">
        <f>IF('CF-Owner'!#REF!=0,"",'CF-Owner'!#REF!/N$2)</f>
        <v>#REF!</v>
      </c>
      <c r="O40" s="25" t="e">
        <f>IF('CF-Owner'!#REF!=0,"",'CF-Owner'!#REF!/O$2)</f>
        <v>#REF!</v>
      </c>
      <c r="P40" s="25" t="e">
        <f>IF('CF-Owner'!#REF!=0,"",'CF-Owner'!#REF!/P$2)</f>
        <v>#REF!</v>
      </c>
      <c r="Q40" s="25" t="e">
        <f>IF('CF-Owner'!#REF!=0,"",'CF-Owner'!#REF!/Q$2)</f>
        <v>#REF!</v>
      </c>
      <c r="R40" s="29"/>
    </row>
    <row r="41" spans="1:18">
      <c r="A41" s="31" t="e">
        <f>IF(ISBLANK('CF-Owner'!#REF!),"",'CF-Owner'!#REF!)</f>
        <v>#REF!</v>
      </c>
      <c r="B41" s="113">
        <v>1</v>
      </c>
      <c r="C41" s="44" t="e">
        <f>IF(ISBLANK('CF-Owner'!#REF!),"",'CF-Owner'!#REF!)</f>
        <v>#REF!</v>
      </c>
      <c r="D41" s="25" t="e">
        <f>IF('CF-Owner'!#REF!=0,"",'CF-Owner'!#REF!/D$2)</f>
        <v>#REF!</v>
      </c>
      <c r="E41" s="25" t="e">
        <f>IF('CF-Owner'!#REF!=0,"",'CF-Owner'!#REF!/E$2)</f>
        <v>#REF!</v>
      </c>
      <c r="F41" s="25" t="e">
        <f>IF('CF-Owner'!#REF!=0,"",'CF-Owner'!#REF!/F$2)</f>
        <v>#REF!</v>
      </c>
      <c r="G41" s="25" t="e">
        <f>IF('CF-Owner'!#REF!=0,"",'CF-Owner'!#REF!/G$2)</f>
        <v>#REF!</v>
      </c>
      <c r="H41" s="25" t="e">
        <f>IF('CF-Owner'!#REF!=0,"",'CF-Owner'!#REF!/H$2)</f>
        <v>#REF!</v>
      </c>
      <c r="I41" s="25" t="e">
        <f>IF('CF-Owner'!#REF!=0,"",'CF-Owner'!#REF!/I$2)</f>
        <v>#REF!</v>
      </c>
      <c r="J41" s="25" t="e">
        <f>IF('CF-Owner'!#REF!=0,"",'CF-Owner'!#REF!/J$2)</f>
        <v>#REF!</v>
      </c>
      <c r="K41" s="25" t="e">
        <f>IF('CF-Owner'!#REF!=0,"",'CF-Owner'!#REF!/K$2)</f>
        <v>#REF!</v>
      </c>
      <c r="L41" s="25" t="e">
        <f>IF('CF-Owner'!#REF!=0,"",'CF-Owner'!#REF!/L$2)</f>
        <v>#REF!</v>
      </c>
      <c r="M41" s="25" t="e">
        <f>IF('CF-Owner'!#REF!=0,"",'CF-Owner'!#REF!/M$2)</f>
        <v>#REF!</v>
      </c>
      <c r="N41" s="25" t="e">
        <f>IF('CF-Owner'!#REF!=0,"",'CF-Owner'!#REF!/N$2)</f>
        <v>#REF!</v>
      </c>
      <c r="O41" s="25" t="e">
        <f>IF('CF-Owner'!#REF!=0,"",'CF-Owner'!#REF!/O$2)</f>
        <v>#REF!</v>
      </c>
      <c r="P41" s="25" t="e">
        <f>IF('CF-Owner'!#REF!=0,"",'CF-Owner'!#REF!/P$2)</f>
        <v>#REF!</v>
      </c>
      <c r="Q41" s="25" t="e">
        <f>IF('CF-Owner'!#REF!=0,"",'CF-Owner'!#REF!/Q$2)</f>
        <v>#REF!</v>
      </c>
      <c r="R41" s="29"/>
    </row>
    <row r="42" spans="1:18">
      <c r="A42" s="6" t="e">
        <f>IF(ISBLANK('CF-Owner'!#REF!),"",'CF-Owner'!#REF!)</f>
        <v>#REF!</v>
      </c>
      <c r="B42" s="113">
        <v>1</v>
      </c>
      <c r="C42" s="44" t="e">
        <f>IF(ISBLANK('CF-Owner'!#REF!),"",'CF-Owner'!#REF!)</f>
        <v>#REF!</v>
      </c>
      <c r="D42" s="25" t="e">
        <f>IF('CF-Owner'!#REF!=0,"",'CF-Owner'!#REF!/D$2)</f>
        <v>#REF!</v>
      </c>
      <c r="E42" s="25" t="e">
        <f>IF('CF-Owner'!#REF!=0,"",'CF-Owner'!#REF!/E$2)</f>
        <v>#REF!</v>
      </c>
      <c r="F42" s="25" t="e">
        <f>IF('CF-Owner'!#REF!=0,"",'CF-Owner'!#REF!/F$2)</f>
        <v>#REF!</v>
      </c>
      <c r="G42" s="25" t="e">
        <f>IF('CF-Owner'!#REF!=0,"",'CF-Owner'!#REF!/G$2)</f>
        <v>#REF!</v>
      </c>
      <c r="H42" s="25" t="e">
        <f>IF('CF-Owner'!#REF!=0,"",'CF-Owner'!#REF!/H$2)</f>
        <v>#REF!</v>
      </c>
      <c r="I42" s="25" t="e">
        <f>IF('CF-Owner'!#REF!=0,"",'CF-Owner'!#REF!/I$2)</f>
        <v>#REF!</v>
      </c>
      <c r="J42" s="25" t="e">
        <f>IF('CF-Owner'!#REF!=0,"",'CF-Owner'!#REF!/J$2)</f>
        <v>#REF!</v>
      </c>
      <c r="K42" s="25" t="e">
        <f>IF('CF-Owner'!#REF!=0,"",'CF-Owner'!#REF!/K$2)</f>
        <v>#REF!</v>
      </c>
      <c r="L42" s="25" t="e">
        <f>IF('CF-Owner'!#REF!=0,"",'CF-Owner'!#REF!/L$2)</f>
        <v>#REF!</v>
      </c>
      <c r="M42" s="25" t="e">
        <f>IF('CF-Owner'!#REF!=0,"",'CF-Owner'!#REF!/M$2)</f>
        <v>#REF!</v>
      </c>
      <c r="N42" s="25" t="e">
        <f>IF('CF-Owner'!#REF!=0,"",'CF-Owner'!#REF!/N$2)</f>
        <v>#REF!</v>
      </c>
      <c r="O42" s="25" t="e">
        <f>IF('CF-Owner'!#REF!=0,"",'CF-Owner'!#REF!/O$2)</f>
        <v>#REF!</v>
      </c>
      <c r="P42" s="25" t="e">
        <f>IF('CF-Owner'!#REF!=0,"",'CF-Owner'!#REF!/P$2)</f>
        <v>#REF!</v>
      </c>
      <c r="Q42" s="25" t="e">
        <f>IF('CF-Owner'!#REF!=0,"",'CF-Owner'!#REF!/Q$2)</f>
        <v>#REF!</v>
      </c>
      <c r="R42" s="29"/>
    </row>
    <row r="43" spans="1:18">
      <c r="A43" s="6" t="e">
        <f>IF(ISBLANK('CF-Owner'!#REF!),"",'CF-Owner'!#REF!)</f>
        <v>#REF!</v>
      </c>
      <c r="B43" s="113">
        <v>1</v>
      </c>
      <c r="C43" s="44" t="e">
        <f>IF(ISBLANK('CF-Owner'!#REF!),"",'CF-Owner'!#REF!)</f>
        <v>#REF!</v>
      </c>
      <c r="D43" s="25" t="e">
        <f>IF('CF-Owner'!#REF!=0,"",'CF-Owner'!#REF!/D$2)</f>
        <v>#REF!</v>
      </c>
      <c r="E43" s="25" t="e">
        <f>IF('CF-Owner'!#REF!=0,"",'CF-Owner'!#REF!/E$2)</f>
        <v>#REF!</v>
      </c>
      <c r="F43" s="25" t="e">
        <f>IF('CF-Owner'!#REF!=0,"",'CF-Owner'!#REF!/F$2)</f>
        <v>#REF!</v>
      </c>
      <c r="G43" s="25" t="e">
        <f>IF('CF-Owner'!#REF!=0,"",'CF-Owner'!#REF!/G$2)</f>
        <v>#REF!</v>
      </c>
      <c r="H43" s="25" t="e">
        <f>IF('CF-Owner'!#REF!=0,"",'CF-Owner'!#REF!/H$2)</f>
        <v>#REF!</v>
      </c>
      <c r="I43" s="25" t="e">
        <f>IF('CF-Owner'!#REF!=0,"",'CF-Owner'!#REF!/I$2)</f>
        <v>#REF!</v>
      </c>
      <c r="J43" s="25" t="e">
        <f>IF('CF-Owner'!#REF!=0,"",'CF-Owner'!#REF!/J$2)</f>
        <v>#REF!</v>
      </c>
      <c r="K43" s="25" t="e">
        <f>IF('CF-Owner'!#REF!=0,"",'CF-Owner'!#REF!/K$2)</f>
        <v>#REF!</v>
      </c>
      <c r="L43" s="25" t="e">
        <f>IF('CF-Owner'!#REF!=0,"",'CF-Owner'!#REF!/L$2)</f>
        <v>#REF!</v>
      </c>
      <c r="M43" s="25" t="e">
        <f>IF('CF-Owner'!#REF!=0,"",'CF-Owner'!#REF!/M$2)</f>
        <v>#REF!</v>
      </c>
      <c r="N43" s="25" t="e">
        <f>IF('CF-Owner'!#REF!=0,"",'CF-Owner'!#REF!/N$2)</f>
        <v>#REF!</v>
      </c>
      <c r="O43" s="25" t="e">
        <f>IF('CF-Owner'!#REF!=0,"",'CF-Owner'!#REF!/O$2)</f>
        <v>#REF!</v>
      </c>
      <c r="P43" s="25" t="e">
        <f>IF('CF-Owner'!#REF!=0,"",'CF-Owner'!#REF!/P$2)</f>
        <v>#REF!</v>
      </c>
      <c r="Q43" s="25" t="e">
        <f>IF('CF-Owner'!#REF!=0,"",'CF-Owner'!#REF!/Q$2)</f>
        <v>#REF!</v>
      </c>
      <c r="R43" s="29"/>
    </row>
    <row r="44" spans="1:18">
      <c r="A44" s="6" t="e">
        <f>IF(ISBLANK('CF-Owner'!#REF!),"",'CF-Owner'!#REF!)</f>
        <v>#REF!</v>
      </c>
      <c r="B44" s="113">
        <v>1</v>
      </c>
      <c r="C44" s="44" t="e">
        <f>IF(ISBLANK('CF-Owner'!#REF!),"",'CF-Owner'!#REF!)</f>
        <v>#REF!</v>
      </c>
      <c r="D44" s="25" t="e">
        <f>IF('CF-Owner'!#REF!=0,"",'CF-Owner'!#REF!/D$2)</f>
        <v>#REF!</v>
      </c>
      <c r="E44" s="25" t="e">
        <f>IF('CF-Owner'!#REF!=0,"",'CF-Owner'!#REF!/E$2)</f>
        <v>#REF!</v>
      </c>
      <c r="F44" s="25" t="e">
        <f>IF('CF-Owner'!#REF!=0,"",'CF-Owner'!#REF!/F$2)</f>
        <v>#REF!</v>
      </c>
      <c r="G44" s="25" t="e">
        <f>IF('CF-Owner'!#REF!=0,"",'CF-Owner'!#REF!/G$2)</f>
        <v>#REF!</v>
      </c>
      <c r="H44" s="25" t="e">
        <f>IF('CF-Owner'!#REF!=0,"",'CF-Owner'!#REF!/H$2)</f>
        <v>#REF!</v>
      </c>
      <c r="I44" s="25" t="e">
        <f>IF('CF-Owner'!#REF!=0,"",'CF-Owner'!#REF!/I$2)</f>
        <v>#REF!</v>
      </c>
      <c r="J44" s="25" t="e">
        <f>IF('CF-Owner'!#REF!=0,"",'CF-Owner'!#REF!/J$2)</f>
        <v>#REF!</v>
      </c>
      <c r="K44" s="25" t="e">
        <f>IF('CF-Owner'!#REF!=0,"",'CF-Owner'!#REF!/K$2)</f>
        <v>#REF!</v>
      </c>
      <c r="L44" s="25" t="e">
        <f>IF('CF-Owner'!#REF!=0,"",'CF-Owner'!#REF!/L$2)</f>
        <v>#REF!</v>
      </c>
      <c r="M44" s="25" t="e">
        <f>IF('CF-Owner'!#REF!=0,"",'CF-Owner'!#REF!/M$2)</f>
        <v>#REF!</v>
      </c>
      <c r="N44" s="25" t="e">
        <f>IF('CF-Owner'!#REF!=0,"",'CF-Owner'!#REF!/N$2)</f>
        <v>#REF!</v>
      </c>
      <c r="O44" s="25" t="e">
        <f>IF('CF-Owner'!#REF!=0,"",'CF-Owner'!#REF!/O$2)</f>
        <v>#REF!</v>
      </c>
      <c r="P44" s="25" t="e">
        <f>IF('CF-Owner'!#REF!=0,"",'CF-Owner'!#REF!/P$2)</f>
        <v>#REF!</v>
      </c>
      <c r="Q44" s="25" t="e">
        <f>IF('CF-Owner'!#REF!=0,"",'CF-Owner'!#REF!/Q$2)</f>
        <v>#REF!</v>
      </c>
      <c r="R44" s="29"/>
    </row>
    <row r="45" spans="1:18">
      <c r="A45" s="6" t="e">
        <f>IF(ISBLANK('CF-Owner'!#REF!),"",'CF-Owner'!#REF!)</f>
        <v>#REF!</v>
      </c>
      <c r="B45" s="113">
        <v>1</v>
      </c>
      <c r="C45" s="44" t="e">
        <f>IF(ISBLANK('CF-Owner'!#REF!),"",'CF-Owner'!#REF!)</f>
        <v>#REF!</v>
      </c>
      <c r="D45" s="25" t="e">
        <f>IF('CF-Owner'!#REF!=0,"",'CF-Owner'!#REF!/D$2)</f>
        <v>#REF!</v>
      </c>
      <c r="E45" s="25" t="e">
        <f>IF('CF-Owner'!#REF!=0,"",'CF-Owner'!#REF!/E$2)</f>
        <v>#REF!</v>
      </c>
      <c r="F45" s="25" t="e">
        <f>IF('CF-Owner'!#REF!=0,"",'CF-Owner'!#REF!/F$2)</f>
        <v>#REF!</v>
      </c>
      <c r="G45" s="25" t="e">
        <f>IF('CF-Owner'!#REF!=0,"",'CF-Owner'!#REF!/G$2)</f>
        <v>#REF!</v>
      </c>
      <c r="H45" s="25" t="e">
        <f>IF('CF-Owner'!#REF!=0,"",'CF-Owner'!#REF!/H$2)</f>
        <v>#REF!</v>
      </c>
      <c r="I45" s="25" t="e">
        <f>IF('CF-Owner'!#REF!=0,"",'CF-Owner'!#REF!/I$2)</f>
        <v>#REF!</v>
      </c>
      <c r="J45" s="25" t="e">
        <f>IF('CF-Owner'!#REF!=0,"",'CF-Owner'!#REF!/J$2)</f>
        <v>#REF!</v>
      </c>
      <c r="K45" s="25" t="e">
        <f>IF('CF-Owner'!#REF!=0,"",'CF-Owner'!#REF!/K$2)</f>
        <v>#REF!</v>
      </c>
      <c r="L45" s="25" t="e">
        <f>IF('CF-Owner'!#REF!=0,"",'CF-Owner'!#REF!/L$2)</f>
        <v>#REF!</v>
      </c>
      <c r="M45" s="25" t="e">
        <f>IF('CF-Owner'!#REF!=0,"",'CF-Owner'!#REF!/M$2)</f>
        <v>#REF!</v>
      </c>
      <c r="N45" s="25" t="e">
        <f>IF('CF-Owner'!#REF!=0,"",'CF-Owner'!#REF!/N$2)</f>
        <v>#REF!</v>
      </c>
      <c r="O45" s="25" t="e">
        <f>IF('CF-Owner'!#REF!=0,"",'CF-Owner'!#REF!/O$2)</f>
        <v>#REF!</v>
      </c>
      <c r="P45" s="25" t="e">
        <f>IF('CF-Owner'!#REF!=0,"",'CF-Owner'!#REF!/P$2)</f>
        <v>#REF!</v>
      </c>
      <c r="Q45" s="25" t="e">
        <f>IF('CF-Owner'!#REF!=0,"",'CF-Owner'!#REF!/Q$2)</f>
        <v>#REF!</v>
      </c>
      <c r="R45" s="29"/>
    </row>
    <row r="46" spans="1:18">
      <c r="A46" s="31" t="e">
        <f>IF(ISBLANK('CF-Owner'!#REF!),"",'CF-Owner'!#REF!)</f>
        <v>#REF!</v>
      </c>
      <c r="B46" s="113">
        <v>1</v>
      </c>
      <c r="C46" s="44" t="e">
        <f>IF(ISBLANK('CF-Owner'!#REF!),"",'CF-Owner'!#REF!)</f>
        <v>#REF!</v>
      </c>
      <c r="D46" s="25" t="e">
        <f>IF('CF-Owner'!#REF!=0,"",'CF-Owner'!#REF!/D$2)</f>
        <v>#REF!</v>
      </c>
      <c r="E46" s="25" t="e">
        <f>IF('CF-Owner'!#REF!=0,"",'CF-Owner'!#REF!/E$2)</f>
        <v>#REF!</v>
      </c>
      <c r="F46" s="25" t="e">
        <f>IF('CF-Owner'!#REF!=0,"",'CF-Owner'!#REF!/F$2)</f>
        <v>#REF!</v>
      </c>
      <c r="G46" s="25" t="e">
        <f>IF('CF-Owner'!#REF!=0,"",'CF-Owner'!#REF!/G$2)</f>
        <v>#REF!</v>
      </c>
      <c r="H46" s="25" t="e">
        <f>IF('CF-Owner'!#REF!=0,"",'CF-Owner'!#REF!/H$2)</f>
        <v>#REF!</v>
      </c>
      <c r="I46" s="25" t="e">
        <f>IF('CF-Owner'!#REF!=0,"",'CF-Owner'!#REF!/I$2)</f>
        <v>#REF!</v>
      </c>
      <c r="J46" s="25" t="e">
        <f>IF('CF-Owner'!#REF!=0,"",'CF-Owner'!#REF!/J$2)</f>
        <v>#REF!</v>
      </c>
      <c r="K46" s="25" t="e">
        <f>IF('CF-Owner'!#REF!=0,"",'CF-Owner'!#REF!/K$2)</f>
        <v>#REF!</v>
      </c>
      <c r="L46" s="25" t="e">
        <f>IF('CF-Owner'!#REF!=0,"",'CF-Owner'!#REF!/L$2)</f>
        <v>#REF!</v>
      </c>
      <c r="M46" s="25" t="e">
        <f>IF('CF-Owner'!#REF!=0,"",'CF-Owner'!#REF!/M$2)</f>
        <v>#REF!</v>
      </c>
      <c r="N46" s="25" t="e">
        <f>IF('CF-Owner'!#REF!=0,"",'CF-Owner'!#REF!/N$2)</f>
        <v>#REF!</v>
      </c>
      <c r="O46" s="25" t="e">
        <f>IF('CF-Owner'!#REF!=0,"",'CF-Owner'!#REF!/O$2)</f>
        <v>#REF!</v>
      </c>
      <c r="P46" s="25" t="e">
        <f>IF('CF-Owner'!#REF!=0,"",'CF-Owner'!#REF!/P$2)</f>
        <v>#REF!</v>
      </c>
      <c r="Q46" s="25" t="e">
        <f>IF('CF-Owner'!#REF!=0,"",'CF-Owner'!#REF!/Q$2)</f>
        <v>#REF!</v>
      </c>
      <c r="R46" s="29"/>
    </row>
    <row r="47" spans="1:18">
      <c r="A47" t="e">
        <f>IF(ISBLANK('CF-Owner'!#REF!),"",'CF-Owner'!#REF!)</f>
        <v>#REF!</v>
      </c>
      <c r="B47" s="50">
        <v>1</v>
      </c>
      <c r="C47" t="e">
        <f>IF(ISBLANK('CF-Owner'!#REF!),"",'CF-Owner'!#REF!)</f>
        <v>#REF!</v>
      </c>
      <c r="D47" s="25" t="e">
        <f>IF('CF-Owner'!#REF!=0,"",'CF-Owner'!#REF!/D$2)</f>
        <v>#REF!</v>
      </c>
      <c r="E47" s="25" t="e">
        <f>IF('CF-Owner'!#REF!=0,"",'CF-Owner'!#REF!/E$2)</f>
        <v>#REF!</v>
      </c>
      <c r="F47" s="25" t="e">
        <f>IF('CF-Owner'!#REF!=0,"",'CF-Owner'!#REF!/F$2)</f>
        <v>#REF!</v>
      </c>
      <c r="G47" s="25" t="e">
        <f>IF('CF-Owner'!#REF!=0,"",'CF-Owner'!#REF!/G$2)</f>
        <v>#REF!</v>
      </c>
      <c r="H47" s="25" t="e">
        <f>IF('CF-Owner'!#REF!=0,"",'CF-Owner'!#REF!/H$2)</f>
        <v>#REF!</v>
      </c>
      <c r="I47" s="25" t="e">
        <f>IF('CF-Owner'!#REF!=0,"",'CF-Owner'!#REF!/I$2)</f>
        <v>#REF!</v>
      </c>
      <c r="J47" s="25" t="e">
        <f>IF('CF-Owner'!#REF!=0,"",'CF-Owner'!#REF!/J$2)</f>
        <v>#REF!</v>
      </c>
      <c r="K47" s="25" t="e">
        <f>IF('CF-Owner'!#REF!=0,"",'CF-Owner'!#REF!/K$2)</f>
        <v>#REF!</v>
      </c>
      <c r="L47" s="25" t="e">
        <f>IF('CF-Owner'!#REF!=0,"",'CF-Owner'!#REF!/L$2)</f>
        <v>#REF!</v>
      </c>
      <c r="M47" s="25" t="e">
        <f>IF('CF-Owner'!#REF!=0,"",'CF-Owner'!#REF!/M$2)</f>
        <v>#REF!</v>
      </c>
      <c r="N47" s="25" t="e">
        <f>IF('CF-Owner'!#REF!=0,"",'CF-Owner'!#REF!/N$2)</f>
        <v>#REF!</v>
      </c>
      <c r="O47" s="25" t="e">
        <f>IF('CF-Owner'!#REF!=0,"",'CF-Owner'!#REF!/O$2)</f>
        <v>#REF!</v>
      </c>
      <c r="P47" s="25" t="e">
        <f>IF('CF-Owner'!#REF!=0,"",'CF-Owner'!#REF!/P$2)</f>
        <v>#REF!</v>
      </c>
      <c r="Q47" s="25" t="e">
        <f>IF('CF-Owner'!#REF!=0,"",'CF-Owner'!#REF!/Q$2)</f>
        <v>#REF!</v>
      </c>
      <c r="R47" s="29"/>
    </row>
    <row r="48" spans="1:18">
      <c r="A48" t="e">
        <f>IF(ISBLANK('CF-Owner'!#REF!),"",'CF-Owner'!#REF!)</f>
        <v>#REF!</v>
      </c>
      <c r="B48" s="52" t="e">
        <f>IF(ISBLANK('CF-Owner'!#REF!),"",'CF-Owner'!#REF!)</f>
        <v>#REF!</v>
      </c>
      <c r="C48" t="e">
        <f>IF(ISBLANK('CF-Owner'!#REF!),"",'CF-Owner'!#REF!)</f>
        <v>#REF!</v>
      </c>
      <c r="D48" s="53"/>
      <c r="E48" s="18"/>
      <c r="F48" s="18"/>
      <c r="G48" s="18"/>
      <c r="H48" s="18"/>
      <c r="I48" s="18"/>
      <c r="J48" s="18"/>
      <c r="K48" s="18"/>
      <c r="L48" s="18"/>
      <c r="M48" s="18"/>
      <c r="N48" s="18"/>
      <c r="O48" s="18"/>
      <c r="P48" s="18"/>
      <c r="Q48" s="18"/>
      <c r="R48" s="29"/>
    </row>
    <row r="49" spans="1:18">
      <c r="A49" t="e">
        <f>IF(ISBLANK('CF-Owner'!#REF!),"",'CF-Owner'!#REF!)</f>
        <v>#REF!</v>
      </c>
      <c r="B49" s="50">
        <v>1</v>
      </c>
      <c r="D49" s="51" t="e">
        <f>IF('CF-Owner'!#REF!=0,"",'CF-Owner'!#REF!*('CF-Economy'!$B49*D$2))</f>
        <v>#REF!</v>
      </c>
      <c r="E49" s="51" t="e">
        <f>IF('CF-Owner'!#REF!=0,"",'CF-Owner'!#REF!*('CF-Economy'!$B49*E$2))</f>
        <v>#REF!</v>
      </c>
      <c r="F49" s="51" t="e">
        <f>IF('CF-Owner'!#REF!=0,"",'CF-Owner'!#REF!*('CF-Economy'!$B49*F$2))</f>
        <v>#REF!</v>
      </c>
      <c r="G49" s="51" t="e">
        <f>IF('CF-Owner'!#REF!=0,"",'CF-Owner'!#REF!*('CF-Economy'!$B49*G$2))</f>
        <v>#REF!</v>
      </c>
      <c r="H49" s="51" t="e">
        <f>IF('CF-Owner'!#REF!=0,"",'CF-Owner'!#REF!*('CF-Economy'!$B49*H$2))</f>
        <v>#REF!</v>
      </c>
      <c r="I49" s="51" t="e">
        <f>IF('CF-Owner'!#REF!=0,"",'CF-Owner'!#REF!*('CF-Economy'!$B49*I$2))</f>
        <v>#REF!</v>
      </c>
      <c r="J49" s="51" t="e">
        <f>IF('CF-Owner'!#REF!=0,"",'CF-Owner'!#REF!*('CF-Economy'!$B49*J$2))</f>
        <v>#REF!</v>
      </c>
      <c r="K49" s="51" t="e">
        <f>IF('CF-Owner'!#REF!=0,"",'CF-Owner'!#REF!*('CF-Economy'!$B49*K$2))</f>
        <v>#REF!</v>
      </c>
      <c r="L49" s="51" t="e">
        <f>IF('CF-Owner'!#REF!=0,"",'CF-Owner'!#REF!*('CF-Economy'!$B49*L$2))</f>
        <v>#REF!</v>
      </c>
      <c r="M49" s="51" t="e">
        <f>IF('CF-Owner'!#REF!=0,"",'CF-Owner'!#REF!*('CF-Economy'!$B49*M$2))</f>
        <v>#REF!</v>
      </c>
      <c r="N49" s="51" t="e">
        <f>IF('CF-Owner'!#REF!=0,"",'CF-Owner'!#REF!*('CF-Economy'!$B49*N$2))</f>
        <v>#REF!</v>
      </c>
      <c r="O49" s="51" t="e">
        <f>IF('CF-Owner'!#REF!=0,"",'CF-Owner'!#REF!*('CF-Economy'!$B49*O$2))</f>
        <v>#REF!</v>
      </c>
      <c r="P49" s="51" t="e">
        <f>IF('CF-Owner'!#REF!=0,"",'CF-Owner'!#REF!*('CF-Economy'!$B49*P$2))</f>
        <v>#REF!</v>
      </c>
      <c r="Q49" s="51" t="e">
        <f>IF('CF-Owner'!#REF!=0,"",'CF-Owner'!#REF!*('CF-Economy'!$B49*Q$2))</f>
        <v>#REF!</v>
      </c>
      <c r="R49" s="29" t="e">
        <f>IF('CF-Owner'!#REF!=0,"",'CF-Owner'!#REF!*('CF-Economy'!$B49*R$2))</f>
        <v>#REF!</v>
      </c>
    </row>
    <row r="50" spans="1:18">
      <c r="A50" t="e">
        <f>IF(ISBLANK('CF-Owner'!#REF!),"",'CF-Owner'!#REF!)</f>
        <v>#REF!</v>
      </c>
      <c r="B50" s="50">
        <v>1</v>
      </c>
      <c r="D50" s="51" t="e">
        <f>IF('CF-Owner'!#REF!=0,"",'CF-Owner'!#REF!*('CF-Economy'!$B50*D$2))</f>
        <v>#REF!</v>
      </c>
      <c r="E50" s="51" t="e">
        <f>IF('CF-Owner'!#REF!=0,"",'CF-Owner'!#REF!*('CF-Economy'!$B50*E$2))</f>
        <v>#REF!</v>
      </c>
      <c r="F50" s="51" t="e">
        <f>IF('CF-Owner'!#REF!=0,"",'CF-Owner'!#REF!*('CF-Economy'!$B50*F$2))</f>
        <v>#REF!</v>
      </c>
      <c r="G50" s="51" t="e">
        <f>IF('CF-Owner'!#REF!=0,"",'CF-Owner'!#REF!*('CF-Economy'!$B50*G$2))</f>
        <v>#REF!</v>
      </c>
      <c r="H50" s="51" t="e">
        <f>IF('CF-Owner'!#REF!=0,"",'CF-Owner'!#REF!*('CF-Economy'!$B50*H$2))</f>
        <v>#REF!</v>
      </c>
      <c r="I50" s="51" t="e">
        <f>IF('CF-Owner'!#REF!=0,"",'CF-Owner'!#REF!*('CF-Economy'!$B50*I$2))</f>
        <v>#REF!</v>
      </c>
      <c r="J50" s="51" t="e">
        <f>IF('CF-Owner'!#REF!=0,"",'CF-Owner'!#REF!*('CF-Economy'!$B50*J$2))</f>
        <v>#REF!</v>
      </c>
      <c r="K50" s="51" t="e">
        <f>IF('CF-Owner'!#REF!=0,"",'CF-Owner'!#REF!*('CF-Economy'!$B50*K$2))</f>
        <v>#REF!</v>
      </c>
      <c r="L50" s="51" t="e">
        <f>IF('CF-Owner'!#REF!=0,"",'CF-Owner'!#REF!*('CF-Economy'!$B50*L$2))</f>
        <v>#REF!</v>
      </c>
      <c r="M50" s="51" t="e">
        <f>IF('CF-Owner'!#REF!=0,"",'CF-Owner'!#REF!*('CF-Economy'!$B50*M$2))</f>
        <v>#REF!</v>
      </c>
      <c r="N50" s="51" t="e">
        <f>IF('CF-Owner'!#REF!=0,"",'CF-Owner'!#REF!*('CF-Economy'!$B50*N$2))</f>
        <v>#REF!</v>
      </c>
      <c r="O50" s="51" t="e">
        <f>IF('CF-Owner'!#REF!=0,"",'CF-Owner'!#REF!*('CF-Economy'!$B50*O$2))</f>
        <v>#REF!</v>
      </c>
      <c r="P50" s="51" t="e">
        <f>IF('CF-Owner'!#REF!=0,"",'CF-Owner'!#REF!*('CF-Economy'!$B50*P$2))</f>
        <v>#REF!</v>
      </c>
      <c r="Q50" s="51" t="e">
        <f>IF('CF-Owner'!#REF!=0,"",'CF-Owner'!#REF!*('CF-Economy'!$B50*Q$2))</f>
        <v>#REF!</v>
      </c>
      <c r="R50" s="29" t="e">
        <f>IF('CF-Owner'!#REF!=0,"",'CF-Owner'!#REF!*('CF-Economy'!$B50*R$2))</f>
        <v>#REF!</v>
      </c>
    </row>
    <row r="51" spans="1:18">
      <c r="A51" t="e">
        <f>IF(ISBLANK('CF-Owner'!#REF!),"",'CF-Owner'!#REF!)</f>
        <v>#REF!</v>
      </c>
      <c r="B51" s="48">
        <v>1</v>
      </c>
      <c r="D51" s="51" t="e">
        <f>IF('CF-Owner'!#REF!=0,"",'CF-Owner'!#REF!*('CF-Economy'!$B51*D$2))</f>
        <v>#REF!</v>
      </c>
      <c r="E51" s="51" t="e">
        <f>IF('CF-Owner'!#REF!=0,"",'CF-Owner'!#REF!*('CF-Economy'!$B51*E$2))</f>
        <v>#REF!</v>
      </c>
      <c r="F51" s="51" t="e">
        <f>IF('CF-Owner'!#REF!=0,"",'CF-Owner'!#REF!*('CF-Economy'!$B51*F$2))</f>
        <v>#REF!</v>
      </c>
      <c r="G51" s="51" t="e">
        <f>IF('CF-Owner'!#REF!=0,"",'CF-Owner'!#REF!*('CF-Economy'!$B51*G$2))</f>
        <v>#REF!</v>
      </c>
      <c r="H51" s="51" t="e">
        <f>IF('CF-Owner'!#REF!=0,"",'CF-Owner'!#REF!*('CF-Economy'!$B51*H$2))</f>
        <v>#REF!</v>
      </c>
      <c r="I51" s="51" t="e">
        <f>IF('CF-Owner'!#REF!=0,"",'CF-Owner'!#REF!*('CF-Economy'!$B51*I$2))</f>
        <v>#REF!</v>
      </c>
      <c r="J51" s="51" t="e">
        <f>IF('CF-Owner'!#REF!=0,"",'CF-Owner'!#REF!*('CF-Economy'!$B51*J$2))</f>
        <v>#REF!</v>
      </c>
      <c r="K51" s="51" t="e">
        <f>IF('CF-Owner'!#REF!=0,"",'CF-Owner'!#REF!*('CF-Economy'!$B51*K$2))</f>
        <v>#REF!</v>
      </c>
      <c r="L51" s="51" t="e">
        <f>IF('CF-Owner'!#REF!=0,"",'CF-Owner'!#REF!*('CF-Economy'!$B51*L$2))</f>
        <v>#REF!</v>
      </c>
      <c r="M51" s="51" t="e">
        <f>IF('CF-Owner'!#REF!=0,"",'CF-Owner'!#REF!*('CF-Economy'!$B51*M$2))</f>
        <v>#REF!</v>
      </c>
      <c r="N51" s="51" t="e">
        <f>IF('CF-Owner'!#REF!=0,"",'CF-Owner'!#REF!*('CF-Economy'!$B51*N$2))</f>
        <v>#REF!</v>
      </c>
      <c r="O51" s="51" t="e">
        <f>IF('CF-Owner'!#REF!=0,"",'CF-Owner'!#REF!*('CF-Economy'!$B51*O$2))</f>
        <v>#REF!</v>
      </c>
      <c r="P51" s="51" t="e">
        <f>IF('CF-Owner'!#REF!=0,"",'CF-Owner'!#REF!*('CF-Economy'!$B51*P$2))</f>
        <v>#REF!</v>
      </c>
      <c r="Q51" s="51" t="e">
        <f>IF('CF-Owner'!#REF!=0,"",'CF-Owner'!#REF!*('CF-Economy'!$B51*Q$2))</f>
        <v>#REF!</v>
      </c>
      <c r="R51" s="29" t="e">
        <f>IF('CF-Owner'!#REF!=0,"",'CF-Owner'!#REF!*('CF-Economy'!$B51*R$2))</f>
        <v>#REF!</v>
      </c>
    </row>
    <row r="52" spans="1:18">
      <c r="B52" s="58"/>
      <c r="D52" s="8"/>
      <c r="E52" s="8"/>
      <c r="F52" s="8"/>
      <c r="G52" s="8"/>
      <c r="H52" s="8"/>
      <c r="I52" s="8"/>
      <c r="J52" s="8"/>
      <c r="K52" s="8"/>
      <c r="L52" s="8"/>
      <c r="M52" s="8"/>
      <c r="N52" s="8"/>
      <c r="O52" s="8"/>
      <c r="P52" s="8"/>
      <c r="Q52" s="8"/>
      <c r="R52" s="29"/>
    </row>
    <row r="53" spans="1:18">
      <c r="B53" s="58"/>
      <c r="D53" s="8"/>
      <c r="E53" s="8"/>
      <c r="F53" s="8"/>
      <c r="G53" s="8"/>
      <c r="H53" s="8"/>
      <c r="I53" s="8"/>
      <c r="J53" s="8"/>
      <c r="K53" s="8"/>
      <c r="L53" s="8"/>
      <c r="M53" s="8"/>
      <c r="N53" s="8"/>
      <c r="O53" s="8"/>
      <c r="P53" s="8"/>
      <c r="Q53" s="8"/>
      <c r="R53" s="29"/>
    </row>
    <row r="54" spans="1:18">
      <c r="B54" s="58"/>
      <c r="D54" s="8"/>
      <c r="E54" s="8"/>
      <c r="F54" s="8"/>
      <c r="G54" s="8"/>
      <c r="H54" s="8"/>
      <c r="I54" s="8"/>
      <c r="J54" s="8"/>
      <c r="K54" s="8"/>
      <c r="L54" s="8"/>
      <c r="M54" s="8"/>
      <c r="N54" s="8"/>
      <c r="O54" s="8"/>
      <c r="P54" s="8"/>
      <c r="Q54" s="8"/>
      <c r="R54" s="29"/>
    </row>
    <row r="55" spans="1:18" ht="12.6" thickBot="1">
      <c r="R55" s="59"/>
    </row>
    <row r="56" spans="1:18" ht="12.9" thickTop="1" thickBot="1">
      <c r="A56" s="16" t="e">
        <f>IF(ISBLANK('CF-Owner'!#REF!),"",'CF-Owner'!#REF!)</f>
        <v>#REF!</v>
      </c>
      <c r="D56" s="16" t="e">
        <f t="shared" ref="D56:R56" si="5">SUM(D29:D51)</f>
        <v>#REF!</v>
      </c>
      <c r="E56" s="16" t="e">
        <f t="shared" si="5"/>
        <v>#REF!</v>
      </c>
      <c r="F56" s="16" t="e">
        <f t="shared" si="5"/>
        <v>#REF!</v>
      </c>
      <c r="G56" s="16" t="e">
        <f t="shared" si="5"/>
        <v>#REF!</v>
      </c>
      <c r="H56" s="16" t="e">
        <f t="shared" si="5"/>
        <v>#REF!</v>
      </c>
      <c r="I56" s="16" t="e">
        <f t="shared" si="5"/>
        <v>#REF!</v>
      </c>
      <c r="J56" s="16" t="e">
        <f t="shared" si="5"/>
        <v>#REF!</v>
      </c>
      <c r="K56" s="16" t="e">
        <f t="shared" si="5"/>
        <v>#REF!</v>
      </c>
      <c r="L56" s="16" t="e">
        <f t="shared" si="5"/>
        <v>#REF!</v>
      </c>
      <c r="M56" s="16" t="e">
        <f t="shared" si="5"/>
        <v>#REF!</v>
      </c>
      <c r="N56" s="16" t="e">
        <f t="shared" ref="N56:Q56" si="6">SUM(N29:N51)</f>
        <v>#REF!</v>
      </c>
      <c r="O56" s="16" t="e">
        <f t="shared" si="6"/>
        <v>#REF!</v>
      </c>
      <c r="P56" s="16" t="e">
        <f t="shared" si="6"/>
        <v>#REF!</v>
      </c>
      <c r="Q56" s="16" t="e">
        <f t="shared" si="6"/>
        <v>#REF!</v>
      </c>
      <c r="R56" s="16" t="e">
        <f t="shared" si="5"/>
        <v>#REF!</v>
      </c>
    </row>
    <row r="57" spans="1:18" ht="12.9" thickTop="1" thickBot="1"/>
    <row r="58" spans="1:18" ht="12.9" thickTop="1" thickBot="1">
      <c r="A58" s="16" t="e">
        <f>IF(ISBLANK('CF-Owner'!#REF!),"",'CF-Owner'!#REF!)</f>
        <v>#REF!</v>
      </c>
      <c r="D58" s="16" t="e">
        <f t="shared" ref="D58:R58" si="7">D26-D56</f>
        <v>#REF!</v>
      </c>
      <c r="E58" s="16" t="e">
        <f t="shared" si="7"/>
        <v>#REF!</v>
      </c>
      <c r="F58" s="16" t="e">
        <f t="shared" si="7"/>
        <v>#REF!</v>
      </c>
      <c r="G58" s="16" t="e">
        <f t="shared" si="7"/>
        <v>#REF!</v>
      </c>
      <c r="H58" s="16" t="e">
        <f t="shared" si="7"/>
        <v>#REF!</v>
      </c>
      <c r="I58" s="16" t="e">
        <f t="shared" si="7"/>
        <v>#REF!</v>
      </c>
      <c r="J58" s="16" t="e">
        <f t="shared" si="7"/>
        <v>#REF!</v>
      </c>
      <c r="K58" s="16" t="e">
        <f t="shared" si="7"/>
        <v>#REF!</v>
      </c>
      <c r="L58" s="16" t="e">
        <f t="shared" si="7"/>
        <v>#REF!</v>
      </c>
      <c r="M58" s="16" t="e">
        <f t="shared" si="7"/>
        <v>#REF!</v>
      </c>
      <c r="N58" s="16" t="e">
        <f t="shared" ref="N58:Q58" si="8">N26-N56</f>
        <v>#REF!</v>
      </c>
      <c r="O58" s="16" t="e">
        <f t="shared" si="8"/>
        <v>#REF!</v>
      </c>
      <c r="P58" s="16" t="e">
        <f t="shared" si="8"/>
        <v>#REF!</v>
      </c>
      <c r="Q58" s="16" t="e">
        <f t="shared" si="8"/>
        <v>#REF!</v>
      </c>
      <c r="R58" s="16" t="e">
        <f t="shared" si="7"/>
        <v>#REF!</v>
      </c>
    </row>
    <row r="59" spans="1:18" ht="12.9" thickTop="1" thickBot="1"/>
    <row r="60" spans="1:18" ht="12.9" thickTop="1" thickBot="1">
      <c r="A60" s="13" t="e">
        <f>IF(ISBLANK('CF-Owner'!#REF!),"",'CF-Owner'!#REF!)</f>
        <v>#REF!</v>
      </c>
      <c r="B60" s="54" t="e">
        <f>Assumptions!#REF!</f>
        <v>#REF!</v>
      </c>
      <c r="C60" t="e">
        <f>IF(ISBLANK('CF-Owner'!#REF!),"",'CF-Owner'!#REF!)</f>
        <v>#REF!</v>
      </c>
      <c r="D60" s="16" t="e">
        <f>NPV($B60,E58:R58)+D58</f>
        <v>#REF!</v>
      </c>
      <c r="F60" s="13" t="e">
        <f>'CF-Owner'!#REF!</f>
        <v>#REF!</v>
      </c>
      <c r="I60" s="55" t="str">
        <f>IFERROR(IRR(D58:R58, 0.1),"")</f>
        <v/>
      </c>
    </row>
    <row r="61" spans="1:18" ht="12.6" thickTop="1"/>
  </sheetData>
  <printOptions horizontalCentered="1" verticalCentered="1" gridLinesSet="0"/>
  <pageMargins left="0.19685039370078741" right="0.19685039370078741" top="0.19685039370078741" bottom="0.19685039370078741" header="0.19685039370078741" footer="0.19685039370078741"/>
  <pageSetup paperSize="9" scale="52" orientation="landscape"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tExtern">
    <tabColor theme="4" tint="0.79998168889431442"/>
    <pageSetUpPr fitToPage="1"/>
  </sheetPr>
  <dimension ref="A1:R55"/>
  <sheetViews>
    <sheetView showGridLines="0" zoomScaleNormal="100" workbookViewId="0"/>
  </sheetViews>
  <sheetFormatPr defaultColWidth="9.71875" defaultRowHeight="12.3"/>
  <cols>
    <col min="1" max="1" width="33.71875" customWidth="1"/>
    <col min="2" max="2" width="9.71875" customWidth="1"/>
    <col min="3" max="3" width="18.71875" customWidth="1"/>
    <col min="4" max="18" width="12.71875" customWidth="1"/>
    <col min="19" max="40" width="11.71875" customWidth="1"/>
  </cols>
  <sheetData>
    <row r="1" spans="1:18" ht="15">
      <c r="A1" s="1" t="e">
        <f>'CF-Owner'!#REF!</f>
        <v>#REF!</v>
      </c>
      <c r="D1" s="24" t="s">
        <v>148</v>
      </c>
    </row>
    <row r="2" spans="1:18">
      <c r="A2" s="98"/>
      <c r="B2" s="36"/>
      <c r="C2" s="36"/>
      <c r="D2" s="99"/>
      <c r="E2" s="99"/>
      <c r="F2" s="99"/>
      <c r="G2" s="99"/>
      <c r="H2" s="99"/>
      <c r="I2" s="99"/>
      <c r="J2" s="99"/>
      <c r="K2" s="99"/>
      <c r="L2" s="99"/>
      <c r="M2" s="99"/>
      <c r="N2" s="99"/>
      <c r="O2" s="99"/>
      <c r="P2" s="99"/>
      <c r="Q2" s="99"/>
      <c r="R2" s="99"/>
    </row>
    <row r="3" spans="1:18">
      <c r="B3" s="65" t="s">
        <v>144</v>
      </c>
      <c r="C3" s="44"/>
      <c r="D3" s="97" t="e">
        <f>'CF-Owner'!#REF!</f>
        <v>#REF!</v>
      </c>
      <c r="E3" s="97" t="e">
        <f t="shared" ref="E3:R3" si="0">$D3+COLUMN()-COLUMN($D3)</f>
        <v>#REF!</v>
      </c>
      <c r="F3" s="97" t="e">
        <f t="shared" si="0"/>
        <v>#REF!</v>
      </c>
      <c r="G3" s="97" t="e">
        <f t="shared" si="0"/>
        <v>#REF!</v>
      </c>
      <c r="H3" s="97" t="e">
        <f t="shared" si="0"/>
        <v>#REF!</v>
      </c>
      <c r="I3" s="97" t="e">
        <f t="shared" si="0"/>
        <v>#REF!</v>
      </c>
      <c r="J3" s="97" t="e">
        <f t="shared" si="0"/>
        <v>#REF!</v>
      </c>
      <c r="K3" s="97" t="e">
        <f t="shared" si="0"/>
        <v>#REF!</v>
      </c>
      <c r="L3" s="97" t="e">
        <f t="shared" si="0"/>
        <v>#REF!</v>
      </c>
      <c r="M3" s="97" t="e">
        <f t="shared" si="0"/>
        <v>#REF!</v>
      </c>
      <c r="N3" s="97" t="e">
        <f t="shared" si="0"/>
        <v>#REF!</v>
      </c>
      <c r="O3" s="97" t="e">
        <f t="shared" si="0"/>
        <v>#REF!</v>
      </c>
      <c r="P3" s="97" t="e">
        <f t="shared" si="0"/>
        <v>#REF!</v>
      </c>
      <c r="Q3" s="97" t="e">
        <f t="shared" si="0"/>
        <v>#REF!</v>
      </c>
      <c r="R3" s="97" t="e">
        <f t="shared" si="0"/>
        <v>#REF!</v>
      </c>
    </row>
    <row r="4" spans="1:18">
      <c r="A4" s="26" t="e">
        <f>IF(ISBLANK('CF-Owner'!#REF!),"",'CF-Owner'!#REF!)</f>
        <v>#REF!</v>
      </c>
      <c r="C4" s="44"/>
      <c r="D4" s="8"/>
      <c r="E4" s="8"/>
      <c r="F4" s="8"/>
      <c r="G4" s="8"/>
      <c r="H4" s="8"/>
      <c r="I4" s="8"/>
      <c r="J4" s="8"/>
      <c r="K4" s="8"/>
      <c r="L4" s="8"/>
      <c r="M4" s="8"/>
      <c r="N4" s="8"/>
      <c r="O4" s="8"/>
      <c r="P4" s="8"/>
      <c r="Q4" s="8"/>
      <c r="R4" s="29"/>
    </row>
    <row r="5" spans="1:18">
      <c r="A5" t="e">
        <f>IF(ISBLANK('CF-Owner'!#REF!),"",'CF-Owner'!#REF!)</f>
        <v>#REF!</v>
      </c>
      <c r="C5" s="44"/>
      <c r="R5" s="29"/>
    </row>
    <row r="6" spans="1:18">
      <c r="A6" s="79" t="e">
        <f>IF(ISBLANK('CF-Owner'!#REF!),"",'CF-Owner'!#REF!)</f>
        <v>#REF!</v>
      </c>
      <c r="B6" s="119" t="e">
        <f>NPV(NPVRate,E6:M6)+D6</f>
        <v>#NAME?</v>
      </c>
      <c r="C6" s="44"/>
      <c r="D6" s="25" t="e">
        <f>'CF-Economy'!D12-'CF-Project-Real'!D12</f>
        <v>#REF!</v>
      </c>
      <c r="E6" s="25" t="e">
        <f>'CF-Economy'!E12-'CF-Project-Real'!E12</f>
        <v>#REF!</v>
      </c>
      <c r="F6" s="25" t="e">
        <f>'CF-Economy'!F12-'CF-Project-Real'!F12</f>
        <v>#REF!</v>
      </c>
      <c r="G6" s="25" t="e">
        <f>'CF-Economy'!G12-'CF-Project-Real'!G12</f>
        <v>#REF!</v>
      </c>
      <c r="H6" s="25" t="e">
        <f>'CF-Economy'!H12-'CF-Project-Real'!H12</f>
        <v>#REF!</v>
      </c>
      <c r="I6" s="25" t="e">
        <f>'CF-Economy'!I12-'CF-Project-Real'!I12</f>
        <v>#REF!</v>
      </c>
      <c r="J6" s="25" t="e">
        <f>'CF-Economy'!J12-'CF-Project-Real'!J12</f>
        <v>#REF!</v>
      </c>
      <c r="K6" s="25" t="e">
        <f>'CF-Economy'!K12-'CF-Project-Real'!K12</f>
        <v>#REF!</v>
      </c>
      <c r="L6" s="25" t="e">
        <f>'CF-Economy'!L12-'CF-Project-Real'!L12</f>
        <v>#REF!</v>
      </c>
      <c r="M6" s="25" t="e">
        <f>'CF-Economy'!M12-'CF-Project-Real'!M12</f>
        <v>#REF!</v>
      </c>
      <c r="N6" s="25" t="e">
        <f>'CF-Economy'!R12-'CF-Project-Real'!N12</f>
        <v>#REF!</v>
      </c>
      <c r="O6" s="25" t="e">
        <f>'CF-Economy'!S12-'CF-Project-Real'!O12</f>
        <v>#REF!</v>
      </c>
      <c r="P6" s="25" t="e">
        <f>'CF-Economy'!T12-'CF-Project-Real'!P12</f>
        <v>#REF!</v>
      </c>
      <c r="Q6" s="25" t="e">
        <f>'CF-Economy'!U12-'CF-Project-Real'!Q12</f>
        <v>#REF!</v>
      </c>
      <c r="R6" s="9"/>
    </row>
    <row r="7" spans="1:18">
      <c r="A7" s="6" t="e">
        <f>IF(ISBLANK('CF-Owner'!#REF!),"",'CF-Owner'!#REF!)</f>
        <v>#REF!</v>
      </c>
      <c r="B7" s="119" t="e">
        <f>NPV(NPVRate,E7:M7)+D7</f>
        <v>#NAME?</v>
      </c>
      <c r="C7" s="44"/>
      <c r="D7" s="25" t="e">
        <f>'CF-Economy'!D13-'CF-Project-Real'!D13</f>
        <v>#REF!</v>
      </c>
      <c r="E7" s="25" t="e">
        <f>'CF-Economy'!E13-'CF-Project-Real'!E13</f>
        <v>#REF!</v>
      </c>
      <c r="F7" s="25" t="e">
        <f>'CF-Economy'!F13-'CF-Project-Real'!F13</f>
        <v>#REF!</v>
      </c>
      <c r="G7" s="25" t="e">
        <f>'CF-Economy'!G13-'CF-Project-Real'!G13</f>
        <v>#REF!</v>
      </c>
      <c r="H7" s="25" t="e">
        <f>'CF-Economy'!H13-'CF-Project-Real'!H13</f>
        <v>#REF!</v>
      </c>
      <c r="I7" s="25" t="e">
        <f>'CF-Economy'!I13-'CF-Project-Real'!I13</f>
        <v>#REF!</v>
      </c>
      <c r="J7" s="25" t="e">
        <f>'CF-Economy'!J13-'CF-Project-Real'!J13</f>
        <v>#REF!</v>
      </c>
      <c r="K7" s="25" t="e">
        <f>'CF-Economy'!K13-'CF-Project-Real'!K13</f>
        <v>#REF!</v>
      </c>
      <c r="L7" s="25" t="e">
        <f>'CF-Economy'!L13-'CF-Project-Real'!L13</f>
        <v>#REF!</v>
      </c>
      <c r="M7" s="25" t="e">
        <f>'CF-Economy'!M13-'CF-Project-Real'!M13</f>
        <v>#REF!</v>
      </c>
      <c r="N7" s="25" t="e">
        <f>'CF-Economy'!R13-'CF-Project-Real'!N13</f>
        <v>#REF!</v>
      </c>
      <c r="O7" s="25" t="e">
        <f>'CF-Economy'!S13-'CF-Project-Real'!O13</f>
        <v>#REF!</v>
      </c>
      <c r="P7" s="25" t="e">
        <f>'CF-Economy'!T13-'CF-Project-Real'!P13</f>
        <v>#REF!</v>
      </c>
      <c r="Q7" s="25" t="e">
        <f>'CF-Economy'!U13-'CF-Project-Real'!Q13</f>
        <v>#REF!</v>
      </c>
      <c r="R7" s="9"/>
    </row>
    <row r="8" spans="1:18">
      <c r="A8" s="6" t="e">
        <f>IF(ISBLANK('CF-Owner'!#REF!),"",'CF-Owner'!#REF!)</f>
        <v>#REF!</v>
      </c>
      <c r="B8" s="119" t="e">
        <f>NPV(NPVRate,E8:M8)+D8</f>
        <v>#NAME?</v>
      </c>
      <c r="C8" s="44"/>
      <c r="D8" s="25" t="e">
        <f>'CF-Economy'!D14-'CF-Project-Real'!D14</f>
        <v>#REF!</v>
      </c>
      <c r="E8" s="25" t="e">
        <f>'CF-Economy'!E14-'CF-Project-Real'!E14</f>
        <v>#REF!</v>
      </c>
      <c r="F8" s="25" t="e">
        <f>'CF-Economy'!F14-'CF-Project-Real'!F14</f>
        <v>#REF!</v>
      </c>
      <c r="G8" s="25" t="e">
        <f>'CF-Economy'!G14-'CF-Project-Real'!G14</f>
        <v>#REF!</v>
      </c>
      <c r="H8" s="25" t="e">
        <f>'CF-Economy'!H14-'CF-Project-Real'!H14</f>
        <v>#REF!</v>
      </c>
      <c r="I8" s="25" t="e">
        <f>'CF-Economy'!I14-'CF-Project-Real'!I14</f>
        <v>#REF!</v>
      </c>
      <c r="J8" s="25" t="e">
        <f>'CF-Economy'!J14-'CF-Project-Real'!J14</f>
        <v>#REF!</v>
      </c>
      <c r="K8" s="25" t="e">
        <f>'CF-Economy'!K14-'CF-Project-Real'!K14</f>
        <v>#REF!</v>
      </c>
      <c r="L8" s="25" t="e">
        <f>'CF-Economy'!L14-'CF-Project-Real'!L14</f>
        <v>#REF!</v>
      </c>
      <c r="M8" s="25" t="e">
        <f>'CF-Economy'!M14-'CF-Project-Real'!M14</f>
        <v>#REF!</v>
      </c>
      <c r="N8" s="25" t="e">
        <f>'CF-Economy'!R14-'CF-Project-Real'!N14</f>
        <v>#REF!</v>
      </c>
      <c r="O8" s="25" t="e">
        <f>'CF-Economy'!S14-'CF-Project-Real'!O14</f>
        <v>#REF!</v>
      </c>
      <c r="P8" s="25" t="e">
        <f>'CF-Economy'!T14-'CF-Project-Real'!P14</f>
        <v>#REF!</v>
      </c>
      <c r="Q8" s="25" t="e">
        <f>'CF-Economy'!U14-'CF-Project-Real'!Q14</f>
        <v>#REF!</v>
      </c>
      <c r="R8" s="9"/>
    </row>
    <row r="9" spans="1:18">
      <c r="A9" s="6" t="e">
        <f>IF(ISBLANK('CF-Owner'!#REF!),"",'CF-Owner'!#REF!)</f>
        <v>#REF!</v>
      </c>
      <c r="B9" s="119" t="e">
        <f>NPV(NPVRate,E9:M9)+D9</f>
        <v>#NAME?</v>
      </c>
      <c r="C9" s="44"/>
      <c r="D9" s="25" t="e">
        <f>'CF-Economy'!D15-'CF-Project-Real'!D15</f>
        <v>#REF!</v>
      </c>
      <c r="E9" s="25" t="e">
        <f>'CF-Economy'!E15-'CF-Project-Real'!E15</f>
        <v>#REF!</v>
      </c>
      <c r="F9" s="25" t="e">
        <f>'CF-Economy'!F15-'CF-Project-Real'!F15</f>
        <v>#REF!</v>
      </c>
      <c r="G9" s="25" t="e">
        <f>'CF-Economy'!G15-'CF-Project-Real'!G15</f>
        <v>#REF!</v>
      </c>
      <c r="H9" s="25" t="e">
        <f>'CF-Economy'!H15-'CF-Project-Real'!H15</f>
        <v>#REF!</v>
      </c>
      <c r="I9" s="25" t="e">
        <f>'CF-Economy'!I15-'CF-Project-Real'!I15</f>
        <v>#REF!</v>
      </c>
      <c r="J9" s="25" t="e">
        <f>'CF-Economy'!J15-'CF-Project-Real'!J15</f>
        <v>#REF!</v>
      </c>
      <c r="K9" s="25" t="e">
        <f>'CF-Economy'!K15-'CF-Project-Real'!K15</f>
        <v>#REF!</v>
      </c>
      <c r="L9" s="25" t="e">
        <f>'CF-Economy'!L15-'CF-Project-Real'!L15</f>
        <v>#REF!</v>
      </c>
      <c r="M9" s="25" t="e">
        <f>'CF-Economy'!M15-'CF-Project-Real'!M15</f>
        <v>#REF!</v>
      </c>
      <c r="N9" s="25" t="e">
        <f>'CF-Economy'!R15-'CF-Project-Real'!N15</f>
        <v>#REF!</v>
      </c>
      <c r="O9" s="25" t="e">
        <f>'CF-Economy'!S15-'CF-Project-Real'!O15</f>
        <v>#REF!</v>
      </c>
      <c r="P9" s="25" t="e">
        <f>'CF-Economy'!T15-'CF-Project-Real'!P15</f>
        <v>#REF!</v>
      </c>
      <c r="Q9" s="25" t="e">
        <f>'CF-Economy'!U15-'CF-Project-Real'!Q15</f>
        <v>#REF!</v>
      </c>
      <c r="R9" s="9"/>
    </row>
    <row r="10" spans="1:18">
      <c r="A10" s="31" t="e">
        <f>IF(ISBLANK('CF-Owner'!#REF!),"",'CF-Owner'!#REF!)</f>
        <v>#REF!</v>
      </c>
      <c r="B10" s="119" t="e">
        <f>NPV(NPVRate,E10:M10)+D10</f>
        <v>#NAME?</v>
      </c>
      <c r="C10" s="44"/>
      <c r="D10" s="25" t="e">
        <f>'CF-Economy'!D16-'CF-Project-Real'!D16</f>
        <v>#REF!</v>
      </c>
      <c r="E10" s="25" t="e">
        <f>'CF-Economy'!E16-'CF-Project-Real'!E16</f>
        <v>#REF!</v>
      </c>
      <c r="F10" s="25" t="e">
        <f>'CF-Economy'!F16-'CF-Project-Real'!F16</f>
        <v>#REF!</v>
      </c>
      <c r="G10" s="25" t="e">
        <f>'CF-Economy'!G16-'CF-Project-Real'!G16</f>
        <v>#REF!</v>
      </c>
      <c r="H10" s="25" t="e">
        <f>'CF-Economy'!H16-'CF-Project-Real'!H16</f>
        <v>#REF!</v>
      </c>
      <c r="I10" s="25" t="e">
        <f>'CF-Economy'!I16-'CF-Project-Real'!I16</f>
        <v>#REF!</v>
      </c>
      <c r="J10" s="25" t="e">
        <f>'CF-Economy'!J16-'CF-Project-Real'!J16</f>
        <v>#REF!</v>
      </c>
      <c r="K10" s="25" t="e">
        <f>'CF-Economy'!K16-'CF-Project-Real'!K16</f>
        <v>#REF!</v>
      </c>
      <c r="L10" s="25" t="e">
        <f>'CF-Economy'!L16-'CF-Project-Real'!L16</f>
        <v>#REF!</v>
      </c>
      <c r="M10" s="25" t="e">
        <f>'CF-Economy'!M16-'CF-Project-Real'!M16</f>
        <v>#REF!</v>
      </c>
      <c r="N10" s="25" t="e">
        <f>'CF-Economy'!R16-'CF-Project-Real'!N16</f>
        <v>#REF!</v>
      </c>
      <c r="O10" s="25" t="e">
        <f>'CF-Economy'!S16-'CF-Project-Real'!O16</f>
        <v>#REF!</v>
      </c>
      <c r="P10" s="25" t="e">
        <f>'CF-Economy'!T16-'CF-Project-Real'!P16</f>
        <v>#REF!</v>
      </c>
      <c r="Q10" s="25" t="e">
        <f>'CF-Economy'!U16-'CF-Project-Real'!Q16</f>
        <v>#REF!</v>
      </c>
      <c r="R10" s="9"/>
    </row>
    <row r="11" spans="1:18">
      <c r="D11" s="81"/>
      <c r="E11" s="81"/>
      <c r="F11" s="81"/>
      <c r="G11" s="81"/>
      <c r="H11" s="81"/>
      <c r="I11" s="81"/>
      <c r="J11" s="81"/>
      <c r="K11" s="81"/>
      <c r="L11" s="81"/>
      <c r="M11" s="81"/>
      <c r="N11" s="81"/>
      <c r="O11" s="81"/>
      <c r="P11" s="81"/>
      <c r="Q11" s="81"/>
      <c r="R11" s="9"/>
    </row>
    <row r="12" spans="1:18" ht="12.6" thickBot="1">
      <c r="A12" s="13" t="e">
        <f>IF(ISBLANK('CF-Owner'!#REF!),"",'CF-Owner'!#REF!)</f>
        <v>#REF!</v>
      </c>
      <c r="C12" s="44"/>
      <c r="D12" s="56" t="e">
        <f t="shared" ref="D12:M12" si="1">SUM(D6:D11)</f>
        <v>#REF!</v>
      </c>
      <c r="E12" s="56" t="e">
        <f t="shared" si="1"/>
        <v>#REF!</v>
      </c>
      <c r="F12" s="56" t="e">
        <f t="shared" si="1"/>
        <v>#REF!</v>
      </c>
      <c r="G12" s="56" t="e">
        <f t="shared" si="1"/>
        <v>#REF!</v>
      </c>
      <c r="H12" s="56" t="e">
        <f t="shared" si="1"/>
        <v>#REF!</v>
      </c>
      <c r="I12" s="56" t="e">
        <f t="shared" si="1"/>
        <v>#REF!</v>
      </c>
      <c r="J12" s="56" t="e">
        <f t="shared" si="1"/>
        <v>#REF!</v>
      </c>
      <c r="K12" s="56" t="e">
        <f t="shared" si="1"/>
        <v>#REF!</v>
      </c>
      <c r="L12" s="56" t="e">
        <f t="shared" si="1"/>
        <v>#REF!</v>
      </c>
      <c r="M12" s="56" t="e">
        <f t="shared" si="1"/>
        <v>#REF!</v>
      </c>
      <c r="N12" s="56" t="e">
        <f t="shared" ref="N12:Q12" si="2">SUM(N6:N11)</f>
        <v>#REF!</v>
      </c>
      <c r="O12" s="56" t="e">
        <f t="shared" si="2"/>
        <v>#REF!</v>
      </c>
      <c r="P12" s="56" t="e">
        <f t="shared" si="2"/>
        <v>#REF!</v>
      </c>
      <c r="Q12" s="56" t="e">
        <f t="shared" si="2"/>
        <v>#REF!</v>
      </c>
      <c r="R12" s="9"/>
    </row>
    <row r="13" spans="1:18" ht="12.6" thickTop="1">
      <c r="A13" t="e">
        <f>IF(ISBLANK('CF-Owner'!#REF!),"",'CF-Owner'!#REF!)</f>
        <v>#REF!</v>
      </c>
      <c r="B13" s="86" t="e">
        <f>NPV(NPVRate,E13:M13)+D13</f>
        <v>#NAME?</v>
      </c>
      <c r="C13" s="44"/>
      <c r="D13" s="8" t="e">
        <f>'CF-Economy'!D19-'CF-Project-Real'!D19</f>
        <v>#REF!</v>
      </c>
      <c r="E13" s="8" t="e">
        <f>'CF-Economy'!E19-'CF-Project-Real'!E19</f>
        <v>#REF!</v>
      </c>
      <c r="F13" s="8" t="e">
        <f>'CF-Economy'!F19-'CF-Project-Real'!F19</f>
        <v>#REF!</v>
      </c>
      <c r="G13" s="8" t="e">
        <f>'CF-Economy'!G19-'CF-Project-Real'!G19</f>
        <v>#REF!</v>
      </c>
      <c r="H13" s="8" t="e">
        <f>'CF-Economy'!H19-'CF-Project-Real'!H19</f>
        <v>#REF!</v>
      </c>
      <c r="I13" s="8" t="e">
        <f>'CF-Economy'!I19-'CF-Project-Real'!I19</f>
        <v>#REF!</v>
      </c>
      <c r="J13" s="8" t="e">
        <f>'CF-Economy'!J19-'CF-Project-Real'!J19</f>
        <v>#REF!</v>
      </c>
      <c r="K13" s="8" t="e">
        <f>'CF-Economy'!K19-'CF-Project-Real'!K19</f>
        <v>#REF!</v>
      </c>
      <c r="L13" s="8" t="e">
        <f>'CF-Economy'!L19-'CF-Project-Real'!L19</f>
        <v>#REF!</v>
      </c>
      <c r="M13" s="8" t="e">
        <f>'CF-Economy'!M19-'CF-Project-Real'!M19</f>
        <v>#REF!</v>
      </c>
      <c r="N13" s="8" t="e">
        <f>'CF-Economy'!R19-'CF-Project-Real'!N19</f>
        <v>#REF!</v>
      </c>
      <c r="O13" s="8" t="e">
        <f>'CF-Economy'!S19-'CF-Project-Real'!O19</f>
        <v>#REF!</v>
      </c>
      <c r="P13" s="8" t="e">
        <f>'CF-Economy'!T19-'CF-Project-Real'!P19</f>
        <v>#REF!</v>
      </c>
      <c r="Q13" s="8" t="e">
        <f>'CF-Economy'!U19-'CF-Project-Real'!Q19</f>
        <v>#REF!</v>
      </c>
      <c r="R13" s="29" t="e">
        <f>'CF-Economy'!R19-'CF-Project-Real'!R19</f>
        <v>#REF!</v>
      </c>
    </row>
    <row r="14" spans="1:18">
      <c r="A14" t="e">
        <f>IF(ISBLANK('CF-Owner'!#REF!),"",'CF-Owner'!#REF!)</f>
        <v>#REF!</v>
      </c>
      <c r="B14" s="86" t="e">
        <f>NPV(NPVRate,E14:M14)+D14</f>
        <v>#NAME?</v>
      </c>
      <c r="C14" s="44"/>
      <c r="D14" s="8" t="e">
        <f>'CF-Economy'!D20-'CF-Project-Real'!D20</f>
        <v>#REF!</v>
      </c>
      <c r="E14" s="8" t="e">
        <f>'CF-Economy'!E20-'CF-Project-Real'!E20</f>
        <v>#REF!</v>
      </c>
      <c r="F14" s="8" t="e">
        <f>'CF-Economy'!F20-'CF-Project-Real'!F20</f>
        <v>#REF!</v>
      </c>
      <c r="G14" s="8" t="e">
        <f>'CF-Economy'!G20-'CF-Project-Real'!G20</f>
        <v>#REF!</v>
      </c>
      <c r="H14" s="8" t="e">
        <f>'CF-Economy'!H20-'CF-Project-Real'!H20</f>
        <v>#REF!</v>
      </c>
      <c r="I14" s="8" t="e">
        <f>'CF-Economy'!I20-'CF-Project-Real'!I20</f>
        <v>#REF!</v>
      </c>
      <c r="J14" s="8" t="e">
        <f>'CF-Economy'!J20-'CF-Project-Real'!J20</f>
        <v>#REF!</v>
      </c>
      <c r="K14" s="8" t="e">
        <f>'CF-Economy'!K20-'CF-Project-Real'!K20</f>
        <v>#REF!</v>
      </c>
      <c r="L14" s="8" t="e">
        <f>'CF-Economy'!L20-'CF-Project-Real'!L20</f>
        <v>#REF!</v>
      </c>
      <c r="M14" s="8" t="e">
        <f>'CF-Economy'!M20-'CF-Project-Real'!M20</f>
        <v>#REF!</v>
      </c>
      <c r="N14" s="8" t="e">
        <f>'CF-Economy'!R20-'CF-Project-Real'!N20</f>
        <v>#REF!</v>
      </c>
      <c r="O14" s="8" t="e">
        <f>'CF-Economy'!S20-'CF-Project-Real'!O20</f>
        <v>#REF!</v>
      </c>
      <c r="P14" s="8" t="e">
        <f>'CF-Economy'!T20-'CF-Project-Real'!P20</f>
        <v>#REF!</v>
      </c>
      <c r="Q14" s="8" t="e">
        <f>'CF-Economy'!U20-'CF-Project-Real'!Q20</f>
        <v>#REF!</v>
      </c>
      <c r="R14" s="29" t="e">
        <f>'CF-Economy'!R20-'CF-Project-Real'!R20</f>
        <v>#REF!</v>
      </c>
    </row>
    <row r="15" spans="1:18">
      <c r="A15" t="e">
        <f>IF(ISBLANK('CF-Owner'!#REF!),"",'CF-Owner'!#REF!)</f>
        <v>#REF!</v>
      </c>
      <c r="B15" s="86" t="e">
        <f>NPV(NPVRate,E15:M15)+D15</f>
        <v>#NAME?</v>
      </c>
      <c r="C15" s="44"/>
      <c r="D15" s="8" t="e">
        <f>'CF-Economy'!D21-'CF-Project-Real'!D21</f>
        <v>#REF!</v>
      </c>
      <c r="E15" s="8" t="e">
        <f>'CF-Economy'!E21-'CF-Project-Real'!E21</f>
        <v>#REF!</v>
      </c>
      <c r="F15" s="8" t="e">
        <f>'CF-Economy'!F21-'CF-Project-Real'!F21</f>
        <v>#REF!</v>
      </c>
      <c r="G15" s="8" t="e">
        <f>'CF-Economy'!G21-'CF-Project-Real'!G21</f>
        <v>#REF!</v>
      </c>
      <c r="H15" s="8" t="e">
        <f>'CF-Economy'!H21-'CF-Project-Real'!H21</f>
        <v>#REF!</v>
      </c>
      <c r="I15" s="8" t="e">
        <f>'CF-Economy'!I21-'CF-Project-Real'!I21</f>
        <v>#REF!</v>
      </c>
      <c r="J15" s="8" t="e">
        <f>'CF-Economy'!J21-'CF-Project-Real'!J21</f>
        <v>#REF!</v>
      </c>
      <c r="K15" s="8" t="e">
        <f>'CF-Economy'!K21-'CF-Project-Real'!K21</f>
        <v>#REF!</v>
      </c>
      <c r="L15" s="8" t="e">
        <f>'CF-Economy'!L21-'CF-Project-Real'!L21</f>
        <v>#REF!</v>
      </c>
      <c r="M15" s="8" t="e">
        <f>'CF-Economy'!M21-'CF-Project-Real'!M21</f>
        <v>#REF!</v>
      </c>
      <c r="N15" s="8" t="e">
        <f>'CF-Economy'!R21-'CF-Project-Real'!N21</f>
        <v>#REF!</v>
      </c>
      <c r="O15" s="8" t="e">
        <f>'CF-Economy'!S21-'CF-Project-Real'!O21</f>
        <v>#REF!</v>
      </c>
      <c r="P15" s="8" t="e">
        <f>'CF-Economy'!T21-'CF-Project-Real'!P21</f>
        <v>#REF!</v>
      </c>
      <c r="Q15" s="8" t="e">
        <f>'CF-Economy'!U21-'CF-Project-Real'!Q21</f>
        <v>#REF!</v>
      </c>
      <c r="R15" s="29" t="e">
        <f>'CF-Economy'!R21-'CF-Project-Real'!R21</f>
        <v>#REF!</v>
      </c>
    </row>
    <row r="16" spans="1:18">
      <c r="A16" t="e">
        <f>IF(ISBLANK('CF-Owner'!#REF!),"",'CF-Owner'!#REF!)</f>
        <v>#REF!</v>
      </c>
      <c r="B16" s="86" t="e">
        <f>NPV(NPVRate,E16:M16)+D16</f>
        <v>#NAME?</v>
      </c>
      <c r="C16" s="44"/>
      <c r="D16" s="8" t="e">
        <f>'CF-Economy'!D22-'CF-Project-Real'!D22</f>
        <v>#REF!</v>
      </c>
      <c r="E16" s="8" t="e">
        <f>'CF-Economy'!E22-'CF-Project-Real'!E22</f>
        <v>#REF!</v>
      </c>
      <c r="F16" s="8" t="e">
        <f>'CF-Economy'!F22-'CF-Project-Real'!F22</f>
        <v>#REF!</v>
      </c>
      <c r="G16" s="8" t="e">
        <f>'CF-Economy'!G22-'CF-Project-Real'!G22</f>
        <v>#REF!</v>
      </c>
      <c r="H16" s="8" t="e">
        <f>'CF-Economy'!H22-'CF-Project-Real'!H22</f>
        <v>#REF!</v>
      </c>
      <c r="I16" s="8" t="e">
        <f>'CF-Economy'!I22-'CF-Project-Real'!I22</f>
        <v>#REF!</v>
      </c>
      <c r="J16" s="8" t="e">
        <f>'CF-Economy'!J22-'CF-Project-Real'!J22</f>
        <v>#REF!</v>
      </c>
      <c r="K16" s="8" t="e">
        <f>'CF-Economy'!K22-'CF-Project-Real'!K22</f>
        <v>#REF!</v>
      </c>
      <c r="L16" s="8" t="e">
        <f>'CF-Economy'!L22-'CF-Project-Real'!L22</f>
        <v>#REF!</v>
      </c>
      <c r="M16" s="8" t="e">
        <f>'CF-Economy'!M22-'CF-Project-Real'!M22</f>
        <v>#REF!</v>
      </c>
      <c r="N16" s="8" t="e">
        <f>'CF-Economy'!R22-'CF-Project-Real'!N22</f>
        <v>#REF!</v>
      </c>
      <c r="O16" s="8" t="e">
        <f>'CF-Economy'!S22-'CF-Project-Real'!O22</f>
        <v>#REF!</v>
      </c>
      <c r="P16" s="8" t="e">
        <f>'CF-Economy'!T22-'CF-Project-Real'!P22</f>
        <v>#REF!</v>
      </c>
      <c r="Q16" s="8" t="e">
        <f>'CF-Economy'!U22-'CF-Project-Real'!Q22</f>
        <v>#REF!</v>
      </c>
      <c r="R16" s="29" t="e">
        <f>'CF-Economy'!R22-'CF-Project-Real'!R22</f>
        <v>#REF!</v>
      </c>
    </row>
    <row r="17" spans="1:18">
      <c r="A17" t="e">
        <f>IF(ISBLANK('CF-Owner'!#REF!),"",'CF-Owner'!#REF!)</f>
        <v>#REF!</v>
      </c>
      <c r="B17" s="86" t="e">
        <f>NPV(NPVRate,E17:M17)+D17</f>
        <v>#NAME?</v>
      </c>
      <c r="C17" s="44"/>
      <c r="D17" s="8" t="e">
        <f>'CF-Economy'!D23-'CF-Project-Real'!D23</f>
        <v>#REF!</v>
      </c>
      <c r="E17" s="8" t="e">
        <f>'CF-Economy'!E23-'CF-Project-Real'!E23</f>
        <v>#REF!</v>
      </c>
      <c r="F17" s="8" t="e">
        <f>'CF-Economy'!F23-'CF-Project-Real'!F23</f>
        <v>#REF!</v>
      </c>
      <c r="G17" s="8" t="e">
        <f>'CF-Economy'!G23-'CF-Project-Real'!G23</f>
        <v>#REF!</v>
      </c>
      <c r="H17" s="8" t="e">
        <f>'CF-Economy'!H23-'CF-Project-Real'!H23</f>
        <v>#REF!</v>
      </c>
      <c r="I17" s="8" t="e">
        <f>'CF-Economy'!I23-'CF-Project-Real'!I23</f>
        <v>#REF!</v>
      </c>
      <c r="J17" s="8" t="e">
        <f>'CF-Economy'!J23-'CF-Project-Real'!J23</f>
        <v>#REF!</v>
      </c>
      <c r="K17" s="8" t="e">
        <f>'CF-Economy'!K23-'CF-Project-Real'!K23</f>
        <v>#REF!</v>
      </c>
      <c r="L17" s="8" t="e">
        <f>'CF-Economy'!L23-'CF-Project-Real'!L23</f>
        <v>#REF!</v>
      </c>
      <c r="M17" s="8" t="e">
        <f>'CF-Economy'!M23-'CF-Project-Real'!M23</f>
        <v>#REF!</v>
      </c>
      <c r="N17" s="8" t="e">
        <f>'CF-Economy'!R23-'CF-Project-Real'!N23</f>
        <v>#REF!</v>
      </c>
      <c r="O17" s="8" t="e">
        <f>'CF-Economy'!S23-'CF-Project-Real'!O23</f>
        <v>#REF!</v>
      </c>
      <c r="P17" s="8" t="e">
        <f>'CF-Economy'!T23-'CF-Project-Real'!P23</f>
        <v>#REF!</v>
      </c>
      <c r="Q17" s="8" t="e">
        <f>'CF-Economy'!U23-'CF-Project-Real'!Q23</f>
        <v>#REF!</v>
      </c>
      <c r="R17" s="29" t="e">
        <f>'CF-Economy'!R23-'CF-Project-Real'!R23</f>
        <v>#REF!</v>
      </c>
    </row>
    <row r="18" spans="1:18">
      <c r="B18" s="58"/>
      <c r="C18" s="44"/>
      <c r="D18" s="8"/>
      <c r="E18" s="8"/>
      <c r="F18" s="8"/>
      <c r="G18" s="8"/>
      <c r="H18" s="8"/>
      <c r="I18" s="8"/>
      <c r="J18" s="8"/>
      <c r="K18" s="8"/>
      <c r="L18" s="8"/>
      <c r="M18" s="8"/>
      <c r="N18" s="8"/>
      <c r="O18" s="8"/>
      <c r="P18" s="8"/>
      <c r="Q18" s="8"/>
      <c r="R18" s="29"/>
    </row>
    <row r="19" spans="1:18" ht="12.6" thickBot="1">
      <c r="C19" s="44"/>
      <c r="R19" s="59"/>
    </row>
    <row r="20" spans="1:18" ht="12.9" thickTop="1" thickBot="1">
      <c r="A20" s="26" t="e">
        <f>IF(ISBLANK('CF-Owner'!#REF!),"",'CF-Owner'!#REF!)</f>
        <v>#REF!</v>
      </c>
      <c r="C20" s="44"/>
      <c r="D20" s="16" t="e">
        <f t="shared" ref="D20:R20" si="3">SUM(D12:D19)</f>
        <v>#REF!</v>
      </c>
      <c r="E20" s="16" t="e">
        <f t="shared" si="3"/>
        <v>#REF!</v>
      </c>
      <c r="F20" s="16" t="e">
        <f t="shared" si="3"/>
        <v>#REF!</v>
      </c>
      <c r="G20" s="16" t="e">
        <f t="shared" si="3"/>
        <v>#REF!</v>
      </c>
      <c r="H20" s="16" t="e">
        <f t="shared" si="3"/>
        <v>#REF!</v>
      </c>
      <c r="I20" s="16" t="e">
        <f t="shared" si="3"/>
        <v>#REF!</v>
      </c>
      <c r="J20" s="16" t="e">
        <f t="shared" si="3"/>
        <v>#REF!</v>
      </c>
      <c r="K20" s="16" t="e">
        <f t="shared" si="3"/>
        <v>#REF!</v>
      </c>
      <c r="L20" s="16" t="e">
        <f t="shared" si="3"/>
        <v>#REF!</v>
      </c>
      <c r="M20" s="16" t="e">
        <f t="shared" si="3"/>
        <v>#REF!</v>
      </c>
      <c r="N20" s="16" t="e">
        <f t="shared" ref="N20:Q20" si="4">SUM(N12:N19)</f>
        <v>#REF!</v>
      </c>
      <c r="O20" s="16" t="e">
        <f t="shared" si="4"/>
        <v>#REF!</v>
      </c>
      <c r="P20" s="16" t="e">
        <f t="shared" si="4"/>
        <v>#REF!</v>
      </c>
      <c r="Q20" s="16" t="e">
        <f t="shared" si="4"/>
        <v>#REF!</v>
      </c>
      <c r="R20" s="16" t="e">
        <f t="shared" si="3"/>
        <v>#REF!</v>
      </c>
    </row>
    <row r="21" spans="1:18" ht="12.9" thickTop="1" thickBot="1">
      <c r="C21" s="44"/>
      <c r="R21" s="61"/>
    </row>
    <row r="22" spans="1:18" ht="12.9" thickTop="1" thickBot="1">
      <c r="A22" s="16" t="e">
        <f>IF(ISBLANK('CF-Owner'!#REF!),"",'CF-Owner'!#REF!)</f>
        <v>#REF!</v>
      </c>
      <c r="C22" s="44"/>
      <c r="R22" s="29"/>
    </row>
    <row r="23" spans="1:18" ht="12.6" thickTop="1">
      <c r="A23" t="e">
        <f>IF(ISBLANK('CF-Owner'!#REF!),"",'CF-Owner'!#REF!)</f>
        <v>#REF!</v>
      </c>
      <c r="B23" s="86" t="e">
        <f>NPV(NPVRate,E23:M23)+D23</f>
        <v>#NAME?</v>
      </c>
      <c r="C23" s="44"/>
      <c r="D23" s="8" t="e">
        <f>'CF-Economy'!D29-'CF-Project-Real'!D29</f>
        <v>#REF!</v>
      </c>
      <c r="R23" s="29"/>
    </row>
    <row r="24" spans="1:18" ht="12.6">
      <c r="A24" s="27" t="e">
        <f>IF(ISBLANK('CF-Owner'!#REF!),"",'CF-Owner'!#REF!)</f>
        <v>#REF!</v>
      </c>
      <c r="B24" s="49"/>
      <c r="C24" s="44"/>
      <c r="R24" s="29"/>
    </row>
    <row r="25" spans="1:18">
      <c r="A25" t="e">
        <f>IF(ISBLANK('CF-Owner'!#REF!),"",'CF-Owner'!#REF!)</f>
        <v>#REF!</v>
      </c>
      <c r="B25" s="86" t="e">
        <f>NPV(NPVRate,E25:M25)+D25</f>
        <v>#NAME?</v>
      </c>
      <c r="C25" s="44"/>
      <c r="D25" s="25" t="e">
        <f>'CF-Economy'!D31-'CF-Project-Real'!D31</f>
        <v>#REF!</v>
      </c>
      <c r="E25" s="25" t="e">
        <f>'CF-Economy'!E31-'CF-Project-Real'!E31</f>
        <v>#REF!</v>
      </c>
      <c r="F25" s="25" t="e">
        <f>'CF-Economy'!F31-'CF-Project-Real'!F31</f>
        <v>#REF!</v>
      </c>
      <c r="G25" s="25" t="e">
        <f>'CF-Economy'!G31-'CF-Project-Real'!G31</f>
        <v>#REF!</v>
      </c>
      <c r="H25" s="25" t="e">
        <f>'CF-Economy'!H31-'CF-Project-Real'!H31</f>
        <v>#REF!</v>
      </c>
      <c r="I25" s="25" t="e">
        <f>'CF-Economy'!I31-'CF-Project-Real'!I31</f>
        <v>#REF!</v>
      </c>
      <c r="J25" s="25" t="e">
        <f>'CF-Economy'!J31-'CF-Project-Real'!J31</f>
        <v>#REF!</v>
      </c>
      <c r="K25" s="25" t="e">
        <f>'CF-Economy'!K31-'CF-Project-Real'!K31</f>
        <v>#REF!</v>
      </c>
      <c r="L25" s="25" t="e">
        <f>'CF-Economy'!L31-'CF-Project-Real'!L31</f>
        <v>#REF!</v>
      </c>
      <c r="M25" s="25" t="e">
        <f>'CF-Economy'!M31-'CF-Project-Real'!M31</f>
        <v>#REF!</v>
      </c>
      <c r="N25" s="25" t="e">
        <f>'CF-Economy'!R31-'CF-Project-Real'!N31</f>
        <v>#REF!</v>
      </c>
      <c r="O25" s="25" t="e">
        <f>'CF-Economy'!S31-'CF-Project-Real'!O31</f>
        <v>#REF!</v>
      </c>
      <c r="P25" s="25" t="e">
        <f>'CF-Economy'!T31-'CF-Project-Real'!P31</f>
        <v>#REF!</v>
      </c>
      <c r="Q25" s="25" t="e">
        <f>'CF-Economy'!U31-'CF-Project-Real'!Q31</f>
        <v>#REF!</v>
      </c>
      <c r="R25" s="29"/>
    </row>
    <row r="26" spans="1:18">
      <c r="A26" t="e">
        <f>IF(ISBLANK('CF-Owner'!#REF!),"",'CF-Owner'!#REF!)</f>
        <v>#REF!</v>
      </c>
      <c r="B26" s="86" t="e">
        <f>NPV(NPVRate,E26:M26)+D26</f>
        <v>#NAME?</v>
      </c>
      <c r="C26" s="44"/>
      <c r="D26" s="25" t="e">
        <f>'CF-Economy'!D32-'CF-Project-Real'!D32</f>
        <v>#REF!</v>
      </c>
      <c r="E26" s="25" t="e">
        <f>'CF-Economy'!E32-'CF-Project-Real'!E32</f>
        <v>#REF!</v>
      </c>
      <c r="F26" s="25" t="e">
        <f>'CF-Economy'!F32-'CF-Project-Real'!F32</f>
        <v>#REF!</v>
      </c>
      <c r="G26" s="25" t="e">
        <f>'CF-Economy'!G32-'CF-Project-Real'!G32</f>
        <v>#REF!</v>
      </c>
      <c r="H26" s="25" t="e">
        <f>'CF-Economy'!H32-'CF-Project-Real'!H32</f>
        <v>#REF!</v>
      </c>
      <c r="I26" s="25" t="e">
        <f>'CF-Economy'!I32-'CF-Project-Real'!I32</f>
        <v>#REF!</v>
      </c>
      <c r="J26" s="25" t="e">
        <f>'CF-Economy'!J32-'CF-Project-Real'!J32</f>
        <v>#REF!</v>
      </c>
      <c r="K26" s="25" t="e">
        <f>'CF-Economy'!K32-'CF-Project-Real'!K32</f>
        <v>#REF!</v>
      </c>
      <c r="L26" s="25" t="e">
        <f>'CF-Economy'!L32-'CF-Project-Real'!L32</f>
        <v>#REF!</v>
      </c>
      <c r="M26" s="25" t="e">
        <f>'CF-Economy'!M32-'CF-Project-Real'!M32</f>
        <v>#REF!</v>
      </c>
      <c r="N26" s="25" t="e">
        <f>'CF-Economy'!R32-'CF-Project-Real'!N32</f>
        <v>#REF!</v>
      </c>
      <c r="O26" s="25" t="e">
        <f>'CF-Economy'!S32-'CF-Project-Real'!O32</f>
        <v>#REF!</v>
      </c>
      <c r="P26" s="25" t="e">
        <f>'CF-Economy'!T32-'CF-Project-Real'!P32</f>
        <v>#REF!</v>
      </c>
      <c r="Q26" s="25" t="e">
        <f>'CF-Economy'!U32-'CF-Project-Real'!Q32</f>
        <v>#REF!</v>
      </c>
      <c r="R26" s="29"/>
    </row>
    <row r="27" spans="1:18">
      <c r="A27" t="e">
        <f>IF(ISBLANK('CF-Owner'!#REF!),"",'CF-Owner'!#REF!)</f>
        <v>#REF!</v>
      </c>
      <c r="B27" s="86" t="e">
        <f>NPV(NPVRate,E27:M27)+D27</f>
        <v>#NAME?</v>
      </c>
      <c r="C27" s="44"/>
      <c r="D27" s="25" t="e">
        <f>'CF-Economy'!D33-'CF-Project-Real'!D33</f>
        <v>#REF!</v>
      </c>
      <c r="E27" s="25" t="e">
        <f>'CF-Economy'!E33-'CF-Project-Real'!E33</f>
        <v>#REF!</v>
      </c>
      <c r="F27" s="25" t="e">
        <f>'CF-Economy'!F33-'CF-Project-Real'!F33</f>
        <v>#REF!</v>
      </c>
      <c r="G27" s="25" t="e">
        <f>'CF-Economy'!G33-'CF-Project-Real'!G33</f>
        <v>#REF!</v>
      </c>
      <c r="H27" s="25" t="e">
        <f>'CF-Economy'!H33-'CF-Project-Real'!H33</f>
        <v>#REF!</v>
      </c>
      <c r="I27" s="25" t="e">
        <f>'CF-Economy'!I33-'CF-Project-Real'!I33</f>
        <v>#REF!</v>
      </c>
      <c r="J27" s="25" t="e">
        <f>'CF-Economy'!J33-'CF-Project-Real'!J33</f>
        <v>#REF!</v>
      </c>
      <c r="K27" s="25" t="e">
        <f>'CF-Economy'!K33-'CF-Project-Real'!K33</f>
        <v>#REF!</v>
      </c>
      <c r="L27" s="25" t="e">
        <f>'CF-Economy'!L33-'CF-Project-Real'!L33</f>
        <v>#REF!</v>
      </c>
      <c r="M27" s="25" t="e">
        <f>'CF-Economy'!M33-'CF-Project-Real'!M33</f>
        <v>#REF!</v>
      </c>
      <c r="N27" s="25" t="e">
        <f>'CF-Economy'!R33-'CF-Project-Real'!N33</f>
        <v>#REF!</v>
      </c>
      <c r="O27" s="25" t="e">
        <f>'CF-Economy'!S33-'CF-Project-Real'!O33</f>
        <v>#REF!</v>
      </c>
      <c r="P27" s="25" t="e">
        <f>'CF-Economy'!T33-'CF-Project-Real'!P33</f>
        <v>#REF!</v>
      </c>
      <c r="Q27" s="25" t="e">
        <f>'CF-Economy'!U33-'CF-Project-Real'!Q33</f>
        <v>#REF!</v>
      </c>
      <c r="R27" s="29"/>
    </row>
    <row r="28" spans="1:18">
      <c r="A28" t="e">
        <f>IF(ISBLANK('CF-Owner'!#REF!),"",'CF-Owner'!#REF!)</f>
        <v>#REF!</v>
      </c>
      <c r="B28" s="86" t="e">
        <f>NPV(NPVRate,E28:M28)+D28</f>
        <v>#NAME?</v>
      </c>
      <c r="C28" s="44"/>
      <c r="D28" s="25" t="e">
        <f>'CF-Economy'!D34-'CF-Project-Real'!D34</f>
        <v>#REF!</v>
      </c>
      <c r="E28" s="25" t="e">
        <f>'CF-Economy'!E34-'CF-Project-Real'!E34</f>
        <v>#REF!</v>
      </c>
      <c r="F28" s="25" t="e">
        <f>'CF-Economy'!F34-'CF-Project-Real'!F34</f>
        <v>#REF!</v>
      </c>
      <c r="G28" s="25" t="e">
        <f>'CF-Economy'!G34-'CF-Project-Real'!G34</f>
        <v>#REF!</v>
      </c>
      <c r="H28" s="25" t="e">
        <f>'CF-Economy'!H34-'CF-Project-Real'!H34</f>
        <v>#REF!</v>
      </c>
      <c r="I28" s="25" t="e">
        <f>'CF-Economy'!I34-'CF-Project-Real'!I34</f>
        <v>#REF!</v>
      </c>
      <c r="J28" s="25" t="e">
        <f>'CF-Economy'!J34-'CF-Project-Real'!J34</f>
        <v>#REF!</v>
      </c>
      <c r="K28" s="25" t="e">
        <f>'CF-Economy'!K34-'CF-Project-Real'!K34</f>
        <v>#REF!</v>
      </c>
      <c r="L28" s="25" t="e">
        <f>'CF-Economy'!L34-'CF-Project-Real'!L34</f>
        <v>#REF!</v>
      </c>
      <c r="M28" s="25" t="e">
        <f>'CF-Economy'!M34-'CF-Project-Real'!M34</f>
        <v>#REF!</v>
      </c>
      <c r="N28" s="25" t="e">
        <f>'CF-Economy'!R34-'CF-Project-Real'!N34</f>
        <v>#REF!</v>
      </c>
      <c r="O28" s="25" t="e">
        <f>'CF-Economy'!S34-'CF-Project-Real'!O34</f>
        <v>#REF!</v>
      </c>
      <c r="P28" s="25" t="e">
        <f>'CF-Economy'!T34-'CF-Project-Real'!P34</f>
        <v>#REF!</v>
      </c>
      <c r="Q28" s="25" t="e">
        <f>'CF-Economy'!U34-'CF-Project-Real'!Q34</f>
        <v>#REF!</v>
      </c>
      <c r="R28" s="29"/>
    </row>
    <row r="29" spans="1:18">
      <c r="A29" t="e">
        <f>IF(ISBLANK('CF-Owner'!#REF!),"",'CF-Owner'!#REF!)</f>
        <v>#REF!</v>
      </c>
      <c r="B29" s="86" t="e">
        <f>NPV(NPVRate,E29:M29)+D29</f>
        <v>#NAME?</v>
      </c>
      <c r="C29" s="44"/>
      <c r="D29" s="25" t="e">
        <f>'CF-Economy'!D35-'CF-Project-Real'!D35</f>
        <v>#REF!</v>
      </c>
      <c r="E29" s="25" t="e">
        <f>'CF-Economy'!E35-'CF-Project-Real'!E35</f>
        <v>#REF!</v>
      </c>
      <c r="F29" s="25" t="e">
        <f>'CF-Economy'!F35-'CF-Project-Real'!F35</f>
        <v>#REF!</v>
      </c>
      <c r="G29" s="25" t="e">
        <f>'CF-Economy'!G35-'CF-Project-Real'!G35</f>
        <v>#REF!</v>
      </c>
      <c r="H29" s="25" t="e">
        <f>'CF-Economy'!H35-'CF-Project-Real'!H35</f>
        <v>#REF!</v>
      </c>
      <c r="I29" s="25" t="e">
        <f>'CF-Economy'!I35-'CF-Project-Real'!I35</f>
        <v>#REF!</v>
      </c>
      <c r="J29" s="25" t="e">
        <f>'CF-Economy'!J35-'CF-Project-Real'!J35</f>
        <v>#REF!</v>
      </c>
      <c r="K29" s="25" t="e">
        <f>'CF-Economy'!K35-'CF-Project-Real'!K35</f>
        <v>#REF!</v>
      </c>
      <c r="L29" s="25" t="e">
        <f>'CF-Economy'!L35-'CF-Project-Real'!L35</f>
        <v>#REF!</v>
      </c>
      <c r="M29" s="25" t="e">
        <f>'CF-Economy'!M35-'CF-Project-Real'!M35</f>
        <v>#REF!</v>
      </c>
      <c r="N29" s="25" t="e">
        <f>'CF-Economy'!R35-'CF-Project-Real'!N35</f>
        <v>#REF!</v>
      </c>
      <c r="O29" s="25" t="e">
        <f>'CF-Economy'!S35-'CF-Project-Real'!O35</f>
        <v>#REF!</v>
      </c>
      <c r="P29" s="25" t="e">
        <f>'CF-Economy'!T35-'CF-Project-Real'!P35</f>
        <v>#REF!</v>
      </c>
      <c r="Q29" s="25" t="e">
        <f>'CF-Economy'!U35-'CF-Project-Real'!Q35</f>
        <v>#REF!</v>
      </c>
      <c r="R29" s="29"/>
    </row>
    <row r="30" spans="1:18" ht="12.6">
      <c r="A30" s="27" t="e">
        <f>IF(ISBLANK('CF-Owner'!#REF!),"",'CF-Owner'!#REF!)</f>
        <v>#REF!</v>
      </c>
      <c r="B30" s="11"/>
      <c r="C30" s="44"/>
      <c r="R30" s="29"/>
    </row>
    <row r="31" spans="1:18">
      <c r="A31" s="79" t="e">
        <f>IF(ISBLANK('CF-Owner'!#REF!),"",'CF-Owner'!#REF!)</f>
        <v>#REF!</v>
      </c>
      <c r="B31" s="119" t="e">
        <f t="shared" ref="B31:B41" si="5">NPV(NPVRate,E31:M31)+D31</f>
        <v>#NAME?</v>
      </c>
      <c r="C31" s="44"/>
      <c r="D31" s="25" t="e">
        <f>'CF-Economy'!D37-'CF-Project-Real'!D37</f>
        <v>#REF!</v>
      </c>
      <c r="E31" s="25" t="e">
        <f>'CF-Economy'!E37-'CF-Project-Real'!E37</f>
        <v>#REF!</v>
      </c>
      <c r="F31" s="25" t="e">
        <f>'CF-Economy'!F37-'CF-Project-Real'!F37</f>
        <v>#REF!</v>
      </c>
      <c r="G31" s="25" t="e">
        <f>'CF-Economy'!G37-'CF-Project-Real'!G37</f>
        <v>#REF!</v>
      </c>
      <c r="H31" s="25" t="e">
        <f>'CF-Economy'!H37-'CF-Project-Real'!H37</f>
        <v>#REF!</v>
      </c>
      <c r="I31" s="25" t="e">
        <f>'CF-Economy'!I37-'CF-Project-Real'!I37</f>
        <v>#REF!</v>
      </c>
      <c r="J31" s="25" t="e">
        <f>'CF-Economy'!J37-'CF-Project-Real'!J37</f>
        <v>#REF!</v>
      </c>
      <c r="K31" s="25" t="e">
        <f>'CF-Economy'!K37-'CF-Project-Real'!K37</f>
        <v>#REF!</v>
      </c>
      <c r="L31" s="25" t="e">
        <f>'CF-Economy'!L37-'CF-Project-Real'!L37</f>
        <v>#REF!</v>
      </c>
      <c r="M31" s="25" t="e">
        <f>'CF-Economy'!M37-'CF-Project-Real'!M37</f>
        <v>#REF!</v>
      </c>
      <c r="N31" s="25" t="e">
        <f>'CF-Economy'!R37-'CF-Project-Real'!N37</f>
        <v>#REF!</v>
      </c>
      <c r="O31" s="25" t="e">
        <f>'CF-Economy'!S37-'CF-Project-Real'!O37</f>
        <v>#REF!</v>
      </c>
      <c r="P31" s="25" t="e">
        <f>'CF-Economy'!T37-'CF-Project-Real'!P37</f>
        <v>#REF!</v>
      </c>
      <c r="Q31" s="25" t="e">
        <f>'CF-Economy'!U37-'CF-Project-Real'!Q37</f>
        <v>#REF!</v>
      </c>
      <c r="R31" s="29"/>
    </row>
    <row r="32" spans="1:18">
      <c r="A32" s="6" t="e">
        <f>IF(ISBLANK('CF-Owner'!#REF!),"",'CF-Owner'!#REF!)</f>
        <v>#REF!</v>
      </c>
      <c r="B32" s="119" t="e">
        <f t="shared" si="5"/>
        <v>#NAME?</v>
      </c>
      <c r="C32" s="44"/>
      <c r="D32" s="25" t="e">
        <f>'CF-Economy'!D38-'CF-Project-Real'!D38</f>
        <v>#REF!</v>
      </c>
      <c r="E32" s="25" t="e">
        <f>'CF-Economy'!E38-'CF-Project-Real'!E38</f>
        <v>#REF!</v>
      </c>
      <c r="F32" s="25" t="e">
        <f>'CF-Economy'!F38-'CF-Project-Real'!F38</f>
        <v>#REF!</v>
      </c>
      <c r="G32" s="25" t="e">
        <f>'CF-Economy'!G38-'CF-Project-Real'!G38</f>
        <v>#REF!</v>
      </c>
      <c r="H32" s="25" t="e">
        <f>'CF-Economy'!H38-'CF-Project-Real'!H38</f>
        <v>#REF!</v>
      </c>
      <c r="I32" s="25" t="e">
        <f>'CF-Economy'!I38-'CF-Project-Real'!I38</f>
        <v>#REF!</v>
      </c>
      <c r="J32" s="25" t="e">
        <f>'CF-Economy'!J38-'CF-Project-Real'!J38</f>
        <v>#REF!</v>
      </c>
      <c r="K32" s="25" t="e">
        <f>'CF-Economy'!K38-'CF-Project-Real'!K38</f>
        <v>#REF!</v>
      </c>
      <c r="L32" s="25" t="e">
        <f>'CF-Economy'!L38-'CF-Project-Real'!L38</f>
        <v>#REF!</v>
      </c>
      <c r="M32" s="25" t="e">
        <f>'CF-Economy'!M38-'CF-Project-Real'!M38</f>
        <v>#REF!</v>
      </c>
      <c r="N32" s="25" t="e">
        <f>'CF-Economy'!R38-'CF-Project-Real'!N38</f>
        <v>#REF!</v>
      </c>
      <c r="O32" s="25" t="e">
        <f>'CF-Economy'!S38-'CF-Project-Real'!O38</f>
        <v>#REF!</v>
      </c>
      <c r="P32" s="25" t="e">
        <f>'CF-Economy'!T38-'CF-Project-Real'!P38</f>
        <v>#REF!</v>
      </c>
      <c r="Q32" s="25" t="e">
        <f>'CF-Economy'!U38-'CF-Project-Real'!Q38</f>
        <v>#REF!</v>
      </c>
      <c r="R32" s="29"/>
    </row>
    <row r="33" spans="1:18">
      <c r="A33" s="6" t="e">
        <f>IF(ISBLANK('CF-Owner'!#REF!),"",'CF-Owner'!#REF!)</f>
        <v>#REF!</v>
      </c>
      <c r="B33" s="119" t="e">
        <f t="shared" si="5"/>
        <v>#NAME?</v>
      </c>
      <c r="C33" s="44"/>
      <c r="D33" s="25" t="e">
        <f>'CF-Economy'!D39-'CF-Project-Real'!D39</f>
        <v>#REF!</v>
      </c>
      <c r="E33" s="25" t="e">
        <f>'CF-Economy'!E39-'CF-Project-Real'!E39</f>
        <v>#REF!</v>
      </c>
      <c r="F33" s="25" t="e">
        <f>'CF-Economy'!F39-'CF-Project-Real'!F39</f>
        <v>#REF!</v>
      </c>
      <c r="G33" s="25" t="e">
        <f>'CF-Economy'!G39-'CF-Project-Real'!G39</f>
        <v>#REF!</v>
      </c>
      <c r="H33" s="25" t="e">
        <f>'CF-Economy'!H39-'CF-Project-Real'!H39</f>
        <v>#REF!</v>
      </c>
      <c r="I33" s="25" t="e">
        <f>'CF-Economy'!I39-'CF-Project-Real'!I39</f>
        <v>#REF!</v>
      </c>
      <c r="J33" s="25" t="e">
        <f>'CF-Economy'!J39-'CF-Project-Real'!J39</f>
        <v>#REF!</v>
      </c>
      <c r="K33" s="25" t="e">
        <f>'CF-Economy'!K39-'CF-Project-Real'!K39</f>
        <v>#REF!</v>
      </c>
      <c r="L33" s="25" t="e">
        <f>'CF-Economy'!L39-'CF-Project-Real'!L39</f>
        <v>#REF!</v>
      </c>
      <c r="M33" s="25" t="e">
        <f>'CF-Economy'!M39-'CF-Project-Real'!M39</f>
        <v>#REF!</v>
      </c>
      <c r="N33" s="25" t="e">
        <f>'CF-Economy'!R39-'CF-Project-Real'!N39</f>
        <v>#REF!</v>
      </c>
      <c r="O33" s="25" t="e">
        <f>'CF-Economy'!S39-'CF-Project-Real'!O39</f>
        <v>#REF!</v>
      </c>
      <c r="P33" s="25" t="e">
        <f>'CF-Economy'!T39-'CF-Project-Real'!P39</f>
        <v>#REF!</v>
      </c>
      <c r="Q33" s="25" t="e">
        <f>'CF-Economy'!U39-'CF-Project-Real'!Q39</f>
        <v>#REF!</v>
      </c>
      <c r="R33" s="29"/>
    </row>
    <row r="34" spans="1:18">
      <c r="A34" s="6" t="e">
        <f>IF(ISBLANK('CF-Owner'!#REF!),"",'CF-Owner'!#REF!)</f>
        <v>#REF!</v>
      </c>
      <c r="B34" s="119" t="e">
        <f>NPV(NPVRate,E34:M34)+D34</f>
        <v>#NAME?</v>
      </c>
      <c r="C34" s="44"/>
      <c r="D34" s="25" t="e">
        <f>'CF-Economy'!D40-'CF-Project-Real'!D40</f>
        <v>#REF!</v>
      </c>
      <c r="E34" s="25" t="e">
        <f>'CF-Economy'!E40-'CF-Project-Real'!E40</f>
        <v>#REF!</v>
      </c>
      <c r="F34" s="25" t="e">
        <f>'CF-Economy'!F40-'CF-Project-Real'!F40</f>
        <v>#REF!</v>
      </c>
      <c r="G34" s="25" t="e">
        <f>'CF-Economy'!G40-'CF-Project-Real'!G40</f>
        <v>#REF!</v>
      </c>
      <c r="H34" s="25" t="e">
        <f>'CF-Economy'!H40-'CF-Project-Real'!H40</f>
        <v>#REF!</v>
      </c>
      <c r="I34" s="25" t="e">
        <f>'CF-Economy'!I40-'CF-Project-Real'!I40</f>
        <v>#REF!</v>
      </c>
      <c r="J34" s="25" t="e">
        <f>'CF-Economy'!J40-'CF-Project-Real'!J40</f>
        <v>#REF!</v>
      </c>
      <c r="K34" s="25" t="e">
        <f>'CF-Economy'!K40-'CF-Project-Real'!K40</f>
        <v>#REF!</v>
      </c>
      <c r="L34" s="25" t="e">
        <f>'CF-Economy'!L40-'CF-Project-Real'!L40</f>
        <v>#REF!</v>
      </c>
      <c r="M34" s="25" t="e">
        <f>'CF-Economy'!M40-'CF-Project-Real'!M40</f>
        <v>#REF!</v>
      </c>
      <c r="N34" s="25" t="e">
        <f>'CF-Economy'!R40-'CF-Project-Real'!N40</f>
        <v>#REF!</v>
      </c>
      <c r="O34" s="25" t="e">
        <f>'CF-Economy'!S40-'CF-Project-Real'!O40</f>
        <v>#REF!</v>
      </c>
      <c r="P34" s="25" t="e">
        <f>'CF-Economy'!T40-'CF-Project-Real'!P40</f>
        <v>#REF!</v>
      </c>
      <c r="Q34" s="25" t="e">
        <f>'CF-Economy'!U40-'CF-Project-Real'!Q40</f>
        <v>#REF!</v>
      </c>
      <c r="R34" s="29"/>
    </row>
    <row r="35" spans="1:18">
      <c r="A35" s="31" t="e">
        <f>IF(ISBLANK('CF-Owner'!#REF!),"",'CF-Owner'!#REF!)</f>
        <v>#REF!</v>
      </c>
      <c r="B35" s="119" t="e">
        <f>NPV(NPVRate,E35:M35)+D35</f>
        <v>#NAME?</v>
      </c>
      <c r="C35" s="44"/>
      <c r="D35" s="25" t="e">
        <f>'CF-Economy'!D41-'CF-Project-Real'!D41</f>
        <v>#REF!</v>
      </c>
      <c r="E35" s="25" t="e">
        <f>'CF-Economy'!E41-'CF-Project-Real'!E41</f>
        <v>#REF!</v>
      </c>
      <c r="F35" s="25" t="e">
        <f>'CF-Economy'!F41-'CF-Project-Real'!F41</f>
        <v>#REF!</v>
      </c>
      <c r="G35" s="25" t="e">
        <f>'CF-Economy'!G41-'CF-Project-Real'!G41</f>
        <v>#REF!</v>
      </c>
      <c r="H35" s="25" t="e">
        <f>'CF-Economy'!H41-'CF-Project-Real'!H41</f>
        <v>#REF!</v>
      </c>
      <c r="I35" s="25" t="e">
        <f>'CF-Economy'!I41-'CF-Project-Real'!I41</f>
        <v>#REF!</v>
      </c>
      <c r="J35" s="25" t="e">
        <f>'CF-Economy'!J41-'CF-Project-Real'!J41</f>
        <v>#REF!</v>
      </c>
      <c r="K35" s="25" t="e">
        <f>'CF-Economy'!K41-'CF-Project-Real'!K41</f>
        <v>#REF!</v>
      </c>
      <c r="L35" s="25" t="e">
        <f>'CF-Economy'!L41-'CF-Project-Real'!L41</f>
        <v>#REF!</v>
      </c>
      <c r="M35" s="25" t="e">
        <f>'CF-Economy'!M41-'CF-Project-Real'!M41</f>
        <v>#REF!</v>
      </c>
      <c r="N35" s="25" t="e">
        <f>'CF-Economy'!R41-'CF-Project-Real'!N41</f>
        <v>#REF!</v>
      </c>
      <c r="O35" s="25" t="e">
        <f>'CF-Economy'!S41-'CF-Project-Real'!O41</f>
        <v>#REF!</v>
      </c>
      <c r="P35" s="25" t="e">
        <f>'CF-Economy'!T41-'CF-Project-Real'!P41</f>
        <v>#REF!</v>
      </c>
      <c r="Q35" s="25" t="e">
        <f>'CF-Economy'!U41-'CF-Project-Real'!Q41</f>
        <v>#REF!</v>
      </c>
      <c r="R35" s="29"/>
    </row>
    <row r="36" spans="1:18">
      <c r="A36" s="6" t="e">
        <f>IF(ISBLANK('CF-Owner'!#REF!),"",'CF-Owner'!#REF!)</f>
        <v>#REF!</v>
      </c>
      <c r="B36" s="119" t="e">
        <f t="shared" si="5"/>
        <v>#NAME?</v>
      </c>
      <c r="C36" s="44"/>
      <c r="D36" s="25" t="e">
        <f>'CF-Economy'!D42-'CF-Project-Real'!D42</f>
        <v>#REF!</v>
      </c>
      <c r="E36" s="25" t="e">
        <f>'CF-Economy'!E42-'CF-Project-Real'!E42</f>
        <v>#REF!</v>
      </c>
      <c r="F36" s="25" t="e">
        <f>'CF-Economy'!F42-'CF-Project-Real'!F42</f>
        <v>#REF!</v>
      </c>
      <c r="G36" s="25" t="e">
        <f>'CF-Economy'!G42-'CF-Project-Real'!G42</f>
        <v>#REF!</v>
      </c>
      <c r="H36" s="25" t="e">
        <f>'CF-Economy'!H42-'CF-Project-Real'!H42</f>
        <v>#REF!</v>
      </c>
      <c r="I36" s="25" t="e">
        <f>'CF-Economy'!I42-'CF-Project-Real'!I42</f>
        <v>#REF!</v>
      </c>
      <c r="J36" s="25" t="e">
        <f>'CF-Economy'!J42-'CF-Project-Real'!J42</f>
        <v>#REF!</v>
      </c>
      <c r="K36" s="25" t="e">
        <f>'CF-Economy'!K42-'CF-Project-Real'!K42</f>
        <v>#REF!</v>
      </c>
      <c r="L36" s="25" t="e">
        <f>'CF-Economy'!L42-'CF-Project-Real'!L42</f>
        <v>#REF!</v>
      </c>
      <c r="M36" s="25" t="e">
        <f>'CF-Economy'!M42-'CF-Project-Real'!M42</f>
        <v>#REF!</v>
      </c>
      <c r="N36" s="25" t="e">
        <f>'CF-Economy'!R42-'CF-Project-Real'!N42</f>
        <v>#REF!</v>
      </c>
      <c r="O36" s="25" t="e">
        <f>'CF-Economy'!S42-'CF-Project-Real'!O42</f>
        <v>#REF!</v>
      </c>
      <c r="P36" s="25" t="e">
        <f>'CF-Economy'!T42-'CF-Project-Real'!P42</f>
        <v>#REF!</v>
      </c>
      <c r="Q36" s="25" t="e">
        <f>'CF-Economy'!U42-'CF-Project-Real'!Q42</f>
        <v>#REF!</v>
      </c>
      <c r="R36" s="29"/>
    </row>
    <row r="37" spans="1:18">
      <c r="A37" s="6" t="e">
        <f>IF(ISBLANK('CF-Owner'!#REF!),"",'CF-Owner'!#REF!)</f>
        <v>#REF!</v>
      </c>
      <c r="B37" s="119" t="e">
        <f t="shared" si="5"/>
        <v>#NAME?</v>
      </c>
      <c r="C37" s="44"/>
      <c r="D37" s="25" t="e">
        <f>'CF-Economy'!D43-'CF-Project-Real'!D43</f>
        <v>#REF!</v>
      </c>
      <c r="E37" s="25" t="e">
        <f>'CF-Economy'!E43-'CF-Project-Real'!E43</f>
        <v>#REF!</v>
      </c>
      <c r="F37" s="25" t="e">
        <f>'CF-Economy'!F43-'CF-Project-Real'!F43</f>
        <v>#REF!</v>
      </c>
      <c r="G37" s="25" t="e">
        <f>'CF-Economy'!G43-'CF-Project-Real'!G43</f>
        <v>#REF!</v>
      </c>
      <c r="H37" s="25" t="e">
        <f>'CF-Economy'!H43-'CF-Project-Real'!H43</f>
        <v>#REF!</v>
      </c>
      <c r="I37" s="25" t="e">
        <f>'CF-Economy'!I43-'CF-Project-Real'!I43</f>
        <v>#REF!</v>
      </c>
      <c r="J37" s="25" t="e">
        <f>'CF-Economy'!J43-'CF-Project-Real'!J43</f>
        <v>#REF!</v>
      </c>
      <c r="K37" s="25" t="e">
        <f>'CF-Economy'!K43-'CF-Project-Real'!K43</f>
        <v>#REF!</v>
      </c>
      <c r="L37" s="25" t="e">
        <f>'CF-Economy'!L43-'CF-Project-Real'!L43</f>
        <v>#REF!</v>
      </c>
      <c r="M37" s="25" t="e">
        <f>'CF-Economy'!M43-'CF-Project-Real'!M43</f>
        <v>#REF!</v>
      </c>
      <c r="N37" s="25" t="e">
        <f>'CF-Economy'!R43-'CF-Project-Real'!N43</f>
        <v>#REF!</v>
      </c>
      <c r="O37" s="25" t="e">
        <f>'CF-Economy'!S43-'CF-Project-Real'!O43</f>
        <v>#REF!</v>
      </c>
      <c r="P37" s="25" t="e">
        <f>'CF-Economy'!T43-'CF-Project-Real'!P43</f>
        <v>#REF!</v>
      </c>
      <c r="Q37" s="25" t="e">
        <f>'CF-Economy'!U43-'CF-Project-Real'!Q43</f>
        <v>#REF!</v>
      </c>
      <c r="R37" s="29"/>
    </row>
    <row r="38" spans="1:18">
      <c r="A38" s="6" t="e">
        <f>IF(ISBLANK('CF-Owner'!#REF!),"",'CF-Owner'!#REF!)</f>
        <v>#REF!</v>
      </c>
      <c r="B38" s="119" t="e">
        <f t="shared" si="5"/>
        <v>#NAME?</v>
      </c>
      <c r="C38" s="44"/>
      <c r="D38" s="25" t="e">
        <f>'CF-Economy'!D44-'CF-Project-Real'!D44</f>
        <v>#REF!</v>
      </c>
      <c r="E38" s="25" t="e">
        <f>'CF-Economy'!E44-'CF-Project-Real'!E44</f>
        <v>#REF!</v>
      </c>
      <c r="F38" s="25" t="e">
        <f>'CF-Economy'!F44-'CF-Project-Real'!F44</f>
        <v>#REF!</v>
      </c>
      <c r="G38" s="25" t="e">
        <f>'CF-Economy'!G44-'CF-Project-Real'!G44</f>
        <v>#REF!</v>
      </c>
      <c r="H38" s="25" t="e">
        <f>'CF-Economy'!H44-'CF-Project-Real'!H44</f>
        <v>#REF!</v>
      </c>
      <c r="I38" s="25" t="e">
        <f>'CF-Economy'!I44-'CF-Project-Real'!I44</f>
        <v>#REF!</v>
      </c>
      <c r="J38" s="25" t="e">
        <f>'CF-Economy'!J44-'CF-Project-Real'!J44</f>
        <v>#REF!</v>
      </c>
      <c r="K38" s="25" t="e">
        <f>'CF-Economy'!K44-'CF-Project-Real'!K44</f>
        <v>#REF!</v>
      </c>
      <c r="L38" s="25" t="e">
        <f>'CF-Economy'!L44-'CF-Project-Real'!L44</f>
        <v>#REF!</v>
      </c>
      <c r="M38" s="25" t="e">
        <f>'CF-Economy'!M44-'CF-Project-Real'!M44</f>
        <v>#REF!</v>
      </c>
      <c r="N38" s="25" t="e">
        <f>'CF-Economy'!R44-'CF-Project-Real'!N44</f>
        <v>#REF!</v>
      </c>
      <c r="O38" s="25" t="e">
        <f>'CF-Economy'!S44-'CF-Project-Real'!O44</f>
        <v>#REF!</v>
      </c>
      <c r="P38" s="25" t="e">
        <f>'CF-Economy'!T44-'CF-Project-Real'!P44</f>
        <v>#REF!</v>
      </c>
      <c r="Q38" s="25" t="e">
        <f>'CF-Economy'!U44-'CF-Project-Real'!Q44</f>
        <v>#REF!</v>
      </c>
      <c r="R38" s="29"/>
    </row>
    <row r="39" spans="1:18">
      <c r="A39" s="6" t="e">
        <f>IF(ISBLANK('CF-Owner'!#REF!),"",'CF-Owner'!#REF!)</f>
        <v>#REF!</v>
      </c>
      <c r="B39" s="119" t="e">
        <f>NPV(NPVRate,E39:M39)+D39</f>
        <v>#NAME?</v>
      </c>
      <c r="C39" s="44"/>
      <c r="D39" s="25" t="e">
        <f>'CF-Economy'!D45-'CF-Project-Real'!D45</f>
        <v>#REF!</v>
      </c>
      <c r="E39" s="25" t="e">
        <f>'CF-Economy'!E45-'CF-Project-Real'!E45</f>
        <v>#REF!</v>
      </c>
      <c r="F39" s="25" t="e">
        <f>'CF-Economy'!F45-'CF-Project-Real'!F45</f>
        <v>#REF!</v>
      </c>
      <c r="G39" s="25" t="e">
        <f>'CF-Economy'!G45-'CF-Project-Real'!G45</f>
        <v>#REF!</v>
      </c>
      <c r="H39" s="25" t="e">
        <f>'CF-Economy'!H45-'CF-Project-Real'!H45</f>
        <v>#REF!</v>
      </c>
      <c r="I39" s="25" t="e">
        <f>'CF-Economy'!I45-'CF-Project-Real'!I45</f>
        <v>#REF!</v>
      </c>
      <c r="J39" s="25" t="e">
        <f>'CF-Economy'!J45-'CF-Project-Real'!J45</f>
        <v>#REF!</v>
      </c>
      <c r="K39" s="25" t="e">
        <f>'CF-Economy'!K45-'CF-Project-Real'!K45</f>
        <v>#REF!</v>
      </c>
      <c r="L39" s="25" t="e">
        <f>'CF-Economy'!L45-'CF-Project-Real'!L45</f>
        <v>#REF!</v>
      </c>
      <c r="M39" s="25" t="e">
        <f>'CF-Economy'!M45-'CF-Project-Real'!M45</f>
        <v>#REF!</v>
      </c>
      <c r="N39" s="25" t="e">
        <f>'CF-Economy'!R45-'CF-Project-Real'!N45</f>
        <v>#REF!</v>
      </c>
      <c r="O39" s="25" t="e">
        <f>'CF-Economy'!S45-'CF-Project-Real'!O45</f>
        <v>#REF!</v>
      </c>
      <c r="P39" s="25" t="e">
        <f>'CF-Economy'!T45-'CF-Project-Real'!P45</f>
        <v>#REF!</v>
      </c>
      <c r="Q39" s="25" t="e">
        <f>'CF-Economy'!U45-'CF-Project-Real'!Q45</f>
        <v>#REF!</v>
      </c>
      <c r="R39" s="29"/>
    </row>
    <row r="40" spans="1:18">
      <c r="A40" s="31" t="e">
        <f>IF(ISBLANK('CF-Owner'!#REF!),"",'CF-Owner'!#REF!)</f>
        <v>#REF!</v>
      </c>
      <c r="B40" s="118" t="e">
        <f>NPV(NPVRate,E40:M40)+D40</f>
        <v>#NAME?</v>
      </c>
      <c r="C40" s="44"/>
      <c r="D40" s="25" t="e">
        <f>'CF-Economy'!D46-'CF-Project-Real'!D46</f>
        <v>#REF!</v>
      </c>
      <c r="E40" s="25" t="e">
        <f>'CF-Economy'!E46-'CF-Project-Real'!E46</f>
        <v>#REF!</v>
      </c>
      <c r="F40" s="25" t="e">
        <f>'CF-Economy'!F46-'CF-Project-Real'!F46</f>
        <v>#REF!</v>
      </c>
      <c r="G40" s="25" t="e">
        <f>'CF-Economy'!G46-'CF-Project-Real'!G46</f>
        <v>#REF!</v>
      </c>
      <c r="H40" s="25" t="e">
        <f>'CF-Economy'!H46-'CF-Project-Real'!H46</f>
        <v>#REF!</v>
      </c>
      <c r="I40" s="25" t="e">
        <f>'CF-Economy'!I46-'CF-Project-Real'!I46</f>
        <v>#REF!</v>
      </c>
      <c r="J40" s="25" t="e">
        <f>'CF-Economy'!J46-'CF-Project-Real'!J46</f>
        <v>#REF!</v>
      </c>
      <c r="K40" s="25" t="e">
        <f>'CF-Economy'!K46-'CF-Project-Real'!K46</f>
        <v>#REF!</v>
      </c>
      <c r="L40" s="25" t="e">
        <f>'CF-Economy'!L46-'CF-Project-Real'!L46</f>
        <v>#REF!</v>
      </c>
      <c r="M40" s="25" t="e">
        <f>'CF-Economy'!M46-'CF-Project-Real'!M46</f>
        <v>#REF!</v>
      </c>
      <c r="N40" s="25" t="e">
        <f>'CF-Economy'!R46-'CF-Project-Real'!N46</f>
        <v>#REF!</v>
      </c>
      <c r="O40" s="25" t="e">
        <f>'CF-Economy'!S46-'CF-Project-Real'!O46</f>
        <v>#REF!</v>
      </c>
      <c r="P40" s="25" t="e">
        <f>'CF-Economy'!T46-'CF-Project-Real'!P46</f>
        <v>#REF!</v>
      </c>
      <c r="Q40" s="25" t="e">
        <f>'CF-Economy'!U46-'CF-Project-Real'!Q46</f>
        <v>#REF!</v>
      </c>
      <c r="R40" s="29"/>
    </row>
    <row r="41" spans="1:18">
      <c r="A41" t="e">
        <f>IF(ISBLANK('CF-Owner'!#REF!),"",'CF-Owner'!#REF!)</f>
        <v>#REF!</v>
      </c>
      <c r="B41" s="118" t="e">
        <f t="shared" si="5"/>
        <v>#NAME?</v>
      </c>
      <c r="C41" s="44"/>
      <c r="D41" s="25" t="e">
        <f>'CF-Economy'!D47-'CF-Project-Real'!D47</f>
        <v>#REF!</v>
      </c>
      <c r="E41" s="25" t="e">
        <f>'CF-Economy'!E47-'CF-Project-Real'!E47</f>
        <v>#REF!</v>
      </c>
      <c r="F41" s="25" t="e">
        <f>'CF-Economy'!F47-'CF-Project-Real'!F47</f>
        <v>#REF!</v>
      </c>
      <c r="G41" s="25" t="e">
        <f>'CF-Economy'!G47-'CF-Project-Real'!G47</f>
        <v>#REF!</v>
      </c>
      <c r="H41" s="25" t="e">
        <f>'CF-Economy'!H47-'CF-Project-Real'!H47</f>
        <v>#REF!</v>
      </c>
      <c r="I41" s="25" t="e">
        <f>'CF-Economy'!I47-'CF-Project-Real'!I47</f>
        <v>#REF!</v>
      </c>
      <c r="J41" s="25" t="e">
        <f>'CF-Economy'!J47-'CF-Project-Real'!J47</f>
        <v>#REF!</v>
      </c>
      <c r="K41" s="25" t="e">
        <f>'CF-Economy'!K47-'CF-Project-Real'!K47</f>
        <v>#REF!</v>
      </c>
      <c r="L41" s="25" t="e">
        <f>'CF-Economy'!L47-'CF-Project-Real'!L47</f>
        <v>#REF!</v>
      </c>
      <c r="M41" s="25" t="e">
        <f>'CF-Economy'!M47-'CF-Project-Real'!M47</f>
        <v>#REF!</v>
      </c>
      <c r="N41" s="25" t="e">
        <f>'CF-Economy'!R47-'CF-Project-Real'!N47</f>
        <v>#REF!</v>
      </c>
      <c r="O41" s="25" t="e">
        <f>'CF-Economy'!S47-'CF-Project-Real'!O47</f>
        <v>#REF!</v>
      </c>
      <c r="P41" s="25" t="e">
        <f>'CF-Economy'!T47-'CF-Project-Real'!P47</f>
        <v>#REF!</v>
      </c>
      <c r="Q41" s="25" t="e">
        <f>'CF-Economy'!U47-'CF-Project-Real'!Q47</f>
        <v>#REF!</v>
      </c>
      <c r="R41" s="29"/>
    </row>
    <row r="42" spans="1:18">
      <c r="A42" t="e">
        <f>IF(ISBLANK('CF-Owner'!#REF!),"",'CF-Owner'!#REF!)</f>
        <v>#REF!</v>
      </c>
      <c r="B42" s="52"/>
      <c r="D42" s="53"/>
      <c r="E42" s="18"/>
      <c r="F42" s="18"/>
      <c r="G42" s="18"/>
      <c r="H42" s="18"/>
      <c r="I42" s="18"/>
      <c r="J42" s="18"/>
      <c r="K42" s="18"/>
      <c r="L42" s="18"/>
      <c r="M42" s="18"/>
      <c r="N42" s="18"/>
      <c r="O42" s="18"/>
      <c r="P42" s="18"/>
      <c r="Q42" s="18"/>
      <c r="R42" s="29"/>
    </row>
    <row r="43" spans="1:18">
      <c r="A43" t="e">
        <f>IF(ISBLANK('CF-Owner'!#REF!),"",'CF-Owner'!#REF!)</f>
        <v>#REF!</v>
      </c>
      <c r="B43" s="86" t="e">
        <f>NPV(NPVRate,E43:M43)+D43</f>
        <v>#NAME?</v>
      </c>
      <c r="D43" s="25" t="e">
        <f>'CF-Economy'!D49-'CF-Project-Real'!D49</f>
        <v>#REF!</v>
      </c>
      <c r="E43" s="25" t="e">
        <f>'CF-Economy'!E49-'CF-Project-Real'!E49</f>
        <v>#REF!</v>
      </c>
      <c r="F43" s="25" t="e">
        <f>'CF-Economy'!F49-'CF-Project-Real'!F49</f>
        <v>#REF!</v>
      </c>
      <c r="G43" s="25" t="e">
        <f>'CF-Economy'!G49-'CF-Project-Real'!G49</f>
        <v>#REF!</v>
      </c>
      <c r="H43" s="25" t="e">
        <f>'CF-Economy'!H49-'CF-Project-Real'!H49</f>
        <v>#REF!</v>
      </c>
      <c r="I43" s="25" t="e">
        <f>'CF-Economy'!I49-'CF-Project-Real'!I49</f>
        <v>#REF!</v>
      </c>
      <c r="J43" s="25" t="e">
        <f>'CF-Economy'!J49-'CF-Project-Real'!J49</f>
        <v>#REF!</v>
      </c>
      <c r="K43" s="25" t="e">
        <f>'CF-Economy'!K49-'CF-Project-Real'!K49</f>
        <v>#REF!</v>
      </c>
      <c r="L43" s="25" t="e">
        <f>'CF-Economy'!L49-'CF-Project-Real'!L49</f>
        <v>#REF!</v>
      </c>
      <c r="M43" s="25" t="e">
        <f>'CF-Economy'!M49-'CF-Project-Real'!M49</f>
        <v>#REF!</v>
      </c>
      <c r="N43" s="25" t="e">
        <f>'CF-Economy'!R49-'CF-Project-Real'!N49</f>
        <v>#REF!</v>
      </c>
      <c r="O43" s="25" t="e">
        <f>'CF-Economy'!S49-'CF-Project-Real'!O49</f>
        <v>#REF!</v>
      </c>
      <c r="P43" s="25" t="e">
        <f>'CF-Economy'!T49-'CF-Project-Real'!P49</f>
        <v>#REF!</v>
      </c>
      <c r="Q43" s="25" t="e">
        <f>'CF-Economy'!U49-'CF-Project-Real'!Q49</f>
        <v>#REF!</v>
      </c>
      <c r="R43" s="29" t="e">
        <f>'CF-Economy'!R49-'CF-Project-Real'!R49</f>
        <v>#REF!</v>
      </c>
    </row>
    <row r="44" spans="1:18">
      <c r="A44" t="e">
        <f>IF(ISBLANK('CF-Owner'!#REF!),"",'CF-Owner'!#REF!)</f>
        <v>#REF!</v>
      </c>
      <c r="B44" s="86" t="e">
        <f>NPV(NPVRate,E44:M44)+D44</f>
        <v>#NAME?</v>
      </c>
      <c r="D44" s="25" t="e">
        <f>'CF-Economy'!D50-'CF-Project-Real'!D50</f>
        <v>#REF!</v>
      </c>
      <c r="E44" s="25" t="e">
        <f>'CF-Economy'!E50-'CF-Project-Real'!E50</f>
        <v>#REF!</v>
      </c>
      <c r="F44" s="25" t="e">
        <f>'CF-Economy'!F50-'CF-Project-Real'!F50</f>
        <v>#REF!</v>
      </c>
      <c r="G44" s="25" t="e">
        <f>'CF-Economy'!G50-'CF-Project-Real'!G50</f>
        <v>#REF!</v>
      </c>
      <c r="H44" s="25" t="e">
        <f>'CF-Economy'!H50-'CF-Project-Real'!H50</f>
        <v>#REF!</v>
      </c>
      <c r="I44" s="25" t="e">
        <f>'CF-Economy'!I50-'CF-Project-Real'!I50</f>
        <v>#REF!</v>
      </c>
      <c r="J44" s="25" t="e">
        <f>'CF-Economy'!J50-'CF-Project-Real'!J50</f>
        <v>#REF!</v>
      </c>
      <c r="K44" s="25" t="e">
        <f>'CF-Economy'!K50-'CF-Project-Real'!K50</f>
        <v>#REF!</v>
      </c>
      <c r="L44" s="25" t="e">
        <f>'CF-Economy'!L50-'CF-Project-Real'!L50</f>
        <v>#REF!</v>
      </c>
      <c r="M44" s="25" t="e">
        <f>'CF-Economy'!M50-'CF-Project-Real'!M50</f>
        <v>#REF!</v>
      </c>
      <c r="N44" s="25" t="e">
        <f>'CF-Economy'!R50-'CF-Project-Real'!N50</f>
        <v>#REF!</v>
      </c>
      <c r="O44" s="25" t="e">
        <f>'CF-Economy'!S50-'CF-Project-Real'!O50</f>
        <v>#REF!</v>
      </c>
      <c r="P44" s="25" t="e">
        <f>'CF-Economy'!T50-'CF-Project-Real'!P50</f>
        <v>#REF!</v>
      </c>
      <c r="Q44" s="25" t="e">
        <f>'CF-Economy'!U50-'CF-Project-Real'!Q50</f>
        <v>#REF!</v>
      </c>
      <c r="R44" s="29" t="e">
        <f>'CF-Economy'!R50-'CF-Project-Real'!R50</f>
        <v>#REF!</v>
      </c>
    </row>
    <row r="45" spans="1:18">
      <c r="A45" t="e">
        <f>IF(ISBLANK('CF-Owner'!#REF!),"",'CF-Owner'!#REF!)</f>
        <v>#REF!</v>
      </c>
      <c r="B45" s="86" t="e">
        <f>NPV(NPVRate,E45:M45)+D45</f>
        <v>#NAME?</v>
      </c>
      <c r="D45" s="25" t="e">
        <f>'CF-Economy'!D51-'CF-Project-Real'!D51</f>
        <v>#REF!</v>
      </c>
      <c r="E45" s="25" t="e">
        <f>'CF-Economy'!E51-'CF-Project-Real'!E51</f>
        <v>#REF!</v>
      </c>
      <c r="F45" s="25" t="e">
        <f>'CF-Economy'!F51-'CF-Project-Real'!F51</f>
        <v>#REF!</v>
      </c>
      <c r="G45" s="25" t="e">
        <f>'CF-Economy'!G51-'CF-Project-Real'!G51</f>
        <v>#REF!</v>
      </c>
      <c r="H45" s="25" t="e">
        <f>'CF-Economy'!H51-'CF-Project-Real'!H51</f>
        <v>#REF!</v>
      </c>
      <c r="I45" s="25" t="e">
        <f>'CF-Economy'!I51-'CF-Project-Real'!I51</f>
        <v>#REF!</v>
      </c>
      <c r="J45" s="25" t="e">
        <f>'CF-Economy'!J51-'CF-Project-Real'!J51</f>
        <v>#REF!</v>
      </c>
      <c r="K45" s="25" t="e">
        <f>'CF-Economy'!K51-'CF-Project-Real'!K51</f>
        <v>#REF!</v>
      </c>
      <c r="L45" s="25" t="e">
        <f>'CF-Economy'!L51-'CF-Project-Real'!L51</f>
        <v>#REF!</v>
      </c>
      <c r="M45" s="25" t="e">
        <f>'CF-Economy'!M51-'CF-Project-Real'!M51</f>
        <v>#REF!</v>
      </c>
      <c r="N45" s="25" t="e">
        <f>'CF-Economy'!R51-'CF-Project-Real'!N51</f>
        <v>#REF!</v>
      </c>
      <c r="O45" s="25" t="e">
        <f>'CF-Economy'!S51-'CF-Project-Real'!O51</f>
        <v>#REF!</v>
      </c>
      <c r="P45" s="25" t="e">
        <f>'CF-Economy'!T51-'CF-Project-Real'!P51</f>
        <v>#REF!</v>
      </c>
      <c r="Q45" s="25" t="e">
        <f>'CF-Economy'!U51-'CF-Project-Real'!Q51</f>
        <v>#REF!</v>
      </c>
      <c r="R45" s="29" t="e">
        <f>'CF-Economy'!R51-'CF-Project-Real'!R51</f>
        <v>#REF!</v>
      </c>
    </row>
    <row r="46" spans="1:18">
      <c r="B46" s="58"/>
      <c r="D46" s="8"/>
      <c r="E46" s="8"/>
      <c r="F46" s="8"/>
      <c r="G46" s="8"/>
      <c r="H46" s="8"/>
      <c r="I46" s="8"/>
      <c r="J46" s="8"/>
      <c r="K46" s="8"/>
      <c r="L46" s="8"/>
      <c r="M46" s="8"/>
      <c r="N46" s="8"/>
      <c r="O46" s="8"/>
      <c r="P46" s="8"/>
      <c r="Q46" s="8"/>
      <c r="R46" s="29"/>
    </row>
    <row r="47" spans="1:18">
      <c r="B47" s="58"/>
      <c r="D47" s="8"/>
      <c r="E47" s="8"/>
      <c r="F47" s="8"/>
      <c r="G47" s="8"/>
      <c r="H47" s="8"/>
      <c r="I47" s="8"/>
      <c r="J47" s="8"/>
      <c r="K47" s="8"/>
      <c r="L47" s="8"/>
      <c r="M47" s="8"/>
      <c r="N47" s="8"/>
      <c r="O47" s="8"/>
      <c r="P47" s="8"/>
      <c r="Q47" s="8"/>
      <c r="R47" s="29"/>
    </row>
    <row r="48" spans="1:18">
      <c r="B48" s="58"/>
      <c r="D48" s="8"/>
      <c r="E48" s="8"/>
      <c r="F48" s="8"/>
      <c r="G48" s="8"/>
      <c r="H48" s="8"/>
      <c r="I48" s="8"/>
      <c r="J48" s="8"/>
      <c r="K48" s="8"/>
      <c r="L48" s="8"/>
      <c r="M48" s="8"/>
      <c r="N48" s="8"/>
      <c r="O48" s="8"/>
      <c r="P48" s="8"/>
      <c r="Q48" s="8"/>
      <c r="R48" s="29"/>
    </row>
    <row r="49" spans="1:18" ht="12.6" thickBot="1">
      <c r="R49" s="59"/>
    </row>
    <row r="50" spans="1:18" ht="12.9" thickTop="1" thickBot="1">
      <c r="A50" s="16" t="e">
        <f>IF(ISBLANK('CF-Owner'!#REF!),"",'CF-Owner'!#REF!)</f>
        <v>#REF!</v>
      </c>
      <c r="D50" s="16" t="e">
        <f t="shared" ref="D50:R50" si="6">SUM(D23:D45)</f>
        <v>#REF!</v>
      </c>
      <c r="E50" s="16" t="e">
        <f t="shared" si="6"/>
        <v>#REF!</v>
      </c>
      <c r="F50" s="16" t="e">
        <f t="shared" si="6"/>
        <v>#REF!</v>
      </c>
      <c r="G50" s="16" t="e">
        <f t="shared" si="6"/>
        <v>#REF!</v>
      </c>
      <c r="H50" s="16" t="e">
        <f t="shared" si="6"/>
        <v>#REF!</v>
      </c>
      <c r="I50" s="16" t="e">
        <f t="shared" si="6"/>
        <v>#REF!</v>
      </c>
      <c r="J50" s="16" t="e">
        <f t="shared" si="6"/>
        <v>#REF!</v>
      </c>
      <c r="K50" s="16" t="e">
        <f t="shared" si="6"/>
        <v>#REF!</v>
      </c>
      <c r="L50" s="16" t="e">
        <f t="shared" si="6"/>
        <v>#REF!</v>
      </c>
      <c r="M50" s="16" t="e">
        <f t="shared" si="6"/>
        <v>#REF!</v>
      </c>
      <c r="N50" s="16" t="e">
        <f t="shared" ref="N50:Q50" si="7">SUM(N23:N45)</f>
        <v>#REF!</v>
      </c>
      <c r="O50" s="16" t="e">
        <f t="shared" si="7"/>
        <v>#REF!</v>
      </c>
      <c r="P50" s="16" t="e">
        <f t="shared" si="7"/>
        <v>#REF!</v>
      </c>
      <c r="Q50" s="16" t="e">
        <f t="shared" si="7"/>
        <v>#REF!</v>
      </c>
      <c r="R50" s="16" t="e">
        <f t="shared" si="6"/>
        <v>#REF!</v>
      </c>
    </row>
    <row r="51" spans="1:18" ht="12.9" thickTop="1" thickBot="1"/>
    <row r="52" spans="1:18" ht="12.9" thickTop="1" thickBot="1">
      <c r="A52" s="16" t="e">
        <f>IF(ISBLANK('CF-Owner'!#REF!),"",'CF-Owner'!#REF!)</f>
        <v>#REF!</v>
      </c>
      <c r="D52" s="16" t="e">
        <f t="shared" ref="D52:R52" si="8">D20-D50</f>
        <v>#REF!</v>
      </c>
      <c r="E52" s="16" t="e">
        <f t="shared" si="8"/>
        <v>#REF!</v>
      </c>
      <c r="F52" s="16" t="e">
        <f t="shared" si="8"/>
        <v>#REF!</v>
      </c>
      <c r="G52" s="16" t="e">
        <f t="shared" si="8"/>
        <v>#REF!</v>
      </c>
      <c r="H52" s="16" t="e">
        <f t="shared" si="8"/>
        <v>#REF!</v>
      </c>
      <c r="I52" s="16" t="e">
        <f t="shared" si="8"/>
        <v>#REF!</v>
      </c>
      <c r="J52" s="16" t="e">
        <f t="shared" si="8"/>
        <v>#REF!</v>
      </c>
      <c r="K52" s="16" t="e">
        <f t="shared" si="8"/>
        <v>#REF!</v>
      </c>
      <c r="L52" s="16" t="e">
        <f t="shared" si="8"/>
        <v>#REF!</v>
      </c>
      <c r="M52" s="16" t="e">
        <f t="shared" si="8"/>
        <v>#REF!</v>
      </c>
      <c r="N52" s="16" t="e">
        <f t="shared" ref="N52:Q52" si="9">N20-N50</f>
        <v>#REF!</v>
      </c>
      <c r="O52" s="16" t="e">
        <f t="shared" si="9"/>
        <v>#REF!</v>
      </c>
      <c r="P52" s="16" t="e">
        <f t="shared" si="9"/>
        <v>#REF!</v>
      </c>
      <c r="Q52" s="16" t="e">
        <f t="shared" si="9"/>
        <v>#REF!</v>
      </c>
      <c r="R52" s="16" t="e">
        <f t="shared" si="8"/>
        <v>#REF!</v>
      </c>
    </row>
    <row r="53" spans="1:18" ht="12.9" thickTop="1" thickBot="1"/>
    <row r="54" spans="1:18" ht="12.9" thickTop="1" thickBot="1">
      <c r="A54" s="13" t="e">
        <f>IF(ISBLANK('CF-Owner'!#REF!),"",'CF-Owner'!#REF!)</f>
        <v>#REF!</v>
      </c>
      <c r="B54" s="54" t="e">
        <f>Assumptions!#REF!</f>
        <v>#REF!</v>
      </c>
      <c r="C54" t="e">
        <f>IF(ISBLANK('CF-Owner'!#REF!),"",'CF-Owner'!#REF!)</f>
        <v>#REF!</v>
      </c>
      <c r="D54" s="16" t="e">
        <f>NPV($B54,E52:R52)+D52</f>
        <v>#REF!</v>
      </c>
      <c r="F54" s="13" t="e">
        <f>'CF-Owner'!#REF!</f>
        <v>#REF!</v>
      </c>
      <c r="I54" s="55" t="str">
        <f>IFERROR(IRR(D52:R52, 0.1),"")</f>
        <v/>
      </c>
    </row>
    <row r="55" spans="1:18" ht="12.6" thickTop="1"/>
  </sheetData>
  <printOptions horizontalCentered="1" verticalCentered="1" gridLinesSet="0"/>
  <pageMargins left="0.19685039370078741" right="0.19685039370078741" top="0.19685039370078741" bottom="0.19685039370078741" header="0.19685039370078741" footer="0.19685039370078741"/>
  <pageSetup paperSize="9" scale="52" orientation="landscape"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tStakeHolder">
    <tabColor theme="4" tint="0.79998168889431442"/>
    <pageSetUpPr fitToPage="1"/>
  </sheetPr>
  <dimension ref="A1:N55"/>
  <sheetViews>
    <sheetView showGridLines="0" zoomScaleNormal="100" workbookViewId="0"/>
  </sheetViews>
  <sheetFormatPr defaultColWidth="9.71875" defaultRowHeight="12.3"/>
  <cols>
    <col min="1" max="1" width="33.71875" customWidth="1"/>
    <col min="2" max="2" width="11.5546875" customWidth="1"/>
    <col min="3" max="3" width="18.71875" customWidth="1"/>
    <col min="4" max="14" width="12.71875" customWidth="1"/>
  </cols>
  <sheetData>
    <row r="1" spans="1:14" ht="15">
      <c r="A1" s="1" t="e">
        <f>'CF-Owner'!#REF!</f>
        <v>#REF!</v>
      </c>
      <c r="D1" s="24" t="s">
        <v>151</v>
      </c>
    </row>
    <row r="2" spans="1:14">
      <c r="A2" s="45" t="s">
        <v>146</v>
      </c>
    </row>
    <row r="3" spans="1:14">
      <c r="B3" s="65" t="s">
        <v>144</v>
      </c>
      <c r="C3" s="44"/>
      <c r="D3" s="70" t="s">
        <v>165</v>
      </c>
      <c r="E3" s="70" t="s">
        <v>152</v>
      </c>
      <c r="F3" s="70" t="s">
        <v>153</v>
      </c>
      <c r="G3" s="70" t="s">
        <v>154</v>
      </c>
      <c r="H3" s="70" t="s">
        <v>155</v>
      </c>
      <c r="I3" s="70" t="s">
        <v>156</v>
      </c>
      <c r="J3" s="70" t="s">
        <v>157</v>
      </c>
      <c r="K3" s="70" t="s">
        <v>158</v>
      </c>
      <c r="L3" s="70" t="s">
        <v>159</v>
      </c>
      <c r="M3" s="70" t="s">
        <v>160</v>
      </c>
      <c r="N3" s="70" t="s">
        <v>49</v>
      </c>
    </row>
    <row r="4" spans="1:14">
      <c r="A4" s="26" t="e">
        <f>IF(ISBLANK('CF-Owner'!#REF!),"",'CF-Owner'!#REF!)</f>
        <v>#REF!</v>
      </c>
      <c r="C4" s="44"/>
      <c r="D4" s="11"/>
      <c r="E4" s="11"/>
      <c r="F4" s="11"/>
      <c r="G4" s="11"/>
      <c r="H4" s="11"/>
      <c r="I4" s="11"/>
      <c r="J4" s="11"/>
      <c r="K4" s="11"/>
      <c r="L4" s="11"/>
      <c r="M4" s="11"/>
      <c r="N4" s="11"/>
    </row>
    <row r="5" spans="1:14">
      <c r="A5" t="e">
        <f>IF(ISBLANK('CF-Owner'!#REF!),"",'CF-Owner'!#REF!)</f>
        <v>#REF!</v>
      </c>
      <c r="C5" s="44"/>
    </row>
    <row r="6" spans="1:14">
      <c r="A6" s="79" t="e">
        <f>IF(ISBLANK('CF-Owner'!#REF!),"",'CF-Owner'!#REF!)</f>
        <v>#REF!</v>
      </c>
      <c r="B6" s="114" t="e">
        <f>Externalities!B6</f>
        <v>#NAME?</v>
      </c>
      <c r="C6" s="44" t="e">
        <f>IF(ISBLANK('CF-Owner'!#REF!),"",'CF-Owner'!#REF!)</f>
        <v>#REF!</v>
      </c>
      <c r="D6" s="30"/>
      <c r="E6" s="30"/>
      <c r="F6" s="30"/>
      <c r="G6" s="30"/>
      <c r="H6" s="30"/>
      <c r="I6" s="30"/>
      <c r="J6" s="30"/>
      <c r="K6" s="30"/>
      <c r="L6" s="30"/>
      <c r="M6" s="30"/>
      <c r="N6" s="30">
        <f>SUM(D6:M6)</f>
        <v>0</v>
      </c>
    </row>
    <row r="7" spans="1:14">
      <c r="A7" s="6" t="e">
        <f>IF(ISBLANK('CF-Owner'!#REF!),"",'CF-Owner'!#REF!)</f>
        <v>#REF!</v>
      </c>
      <c r="B7" s="114" t="e">
        <f>Externalities!B7</f>
        <v>#NAME?</v>
      </c>
      <c r="C7" s="44" t="e">
        <f>IF(ISBLANK('CF-Owner'!#REF!),"",'CF-Owner'!#REF!)</f>
        <v>#REF!</v>
      </c>
      <c r="D7" s="30"/>
      <c r="E7" s="30"/>
      <c r="F7" s="30"/>
      <c r="G7" s="30"/>
      <c r="H7" s="30"/>
      <c r="I7" s="30"/>
      <c r="J7" s="30"/>
      <c r="K7" s="30"/>
      <c r="L7" s="30"/>
      <c r="M7" s="30"/>
      <c r="N7" s="30">
        <f>SUM(D7:M7)</f>
        <v>0</v>
      </c>
    </row>
    <row r="8" spans="1:14">
      <c r="A8" s="6" t="e">
        <f>IF(ISBLANK('CF-Owner'!#REF!),"",'CF-Owner'!#REF!)</f>
        <v>#REF!</v>
      </c>
      <c r="B8" s="114" t="e">
        <f>Externalities!B8</f>
        <v>#NAME?</v>
      </c>
      <c r="C8" s="44" t="e">
        <f>IF(ISBLANK('CF-Owner'!#REF!),"",'CF-Owner'!#REF!)</f>
        <v>#REF!</v>
      </c>
      <c r="D8" s="30"/>
      <c r="E8" s="30"/>
      <c r="F8" s="30"/>
      <c r="G8" s="30"/>
      <c r="H8" s="30"/>
      <c r="I8" s="30"/>
      <c r="J8" s="30"/>
      <c r="K8" s="30"/>
      <c r="L8" s="30"/>
      <c r="M8" s="30"/>
      <c r="N8" s="30">
        <f>SUM(D8:M8)</f>
        <v>0</v>
      </c>
    </row>
    <row r="9" spans="1:14">
      <c r="A9" s="6" t="e">
        <f>IF(ISBLANK('CF-Owner'!#REF!),"",'CF-Owner'!#REF!)</f>
        <v>#REF!</v>
      </c>
      <c r="B9" s="114" t="e">
        <f>Externalities!B9</f>
        <v>#NAME?</v>
      </c>
      <c r="C9" s="44" t="e">
        <f>IF(ISBLANK('CF-Owner'!#REF!),"",'CF-Owner'!#REF!)</f>
        <v>#REF!</v>
      </c>
      <c r="D9" s="30"/>
      <c r="E9" s="30"/>
      <c r="F9" s="30"/>
      <c r="G9" s="30"/>
      <c r="H9" s="30"/>
      <c r="I9" s="30"/>
      <c r="J9" s="30"/>
      <c r="K9" s="30"/>
      <c r="L9" s="30"/>
      <c r="M9" s="30"/>
      <c r="N9" s="30">
        <f>SUM(D9:M9)</f>
        <v>0</v>
      </c>
    </row>
    <row r="10" spans="1:14">
      <c r="A10" s="31" t="e">
        <f>IF(ISBLANK('CF-Owner'!#REF!),"",'CF-Owner'!#REF!)</f>
        <v>#REF!</v>
      </c>
      <c r="B10" s="114" t="e">
        <f>Externalities!B10</f>
        <v>#NAME?</v>
      </c>
      <c r="C10" s="44" t="e">
        <f>IF(ISBLANK('CF-Owner'!#REF!),"",'CF-Owner'!#REF!)</f>
        <v>#REF!</v>
      </c>
      <c r="D10" s="30"/>
      <c r="E10" s="30"/>
      <c r="F10" s="30"/>
      <c r="G10" s="30"/>
      <c r="H10" s="30"/>
      <c r="I10" s="30"/>
      <c r="J10" s="30"/>
      <c r="K10" s="30"/>
      <c r="L10" s="30"/>
      <c r="M10" s="30"/>
      <c r="N10" s="30">
        <f>SUM(D10:M10)</f>
        <v>0</v>
      </c>
    </row>
    <row r="11" spans="1:14">
      <c r="A11" s="44"/>
      <c r="B11" s="44"/>
      <c r="C11" s="44"/>
      <c r="D11" s="36"/>
      <c r="E11" s="36"/>
      <c r="F11" s="36"/>
      <c r="G11" s="36"/>
      <c r="H11" s="36"/>
      <c r="I11" s="36"/>
      <c r="J11" s="36"/>
      <c r="K11" s="36"/>
      <c r="L11" s="36"/>
      <c r="M11" s="36"/>
      <c r="N11" s="36"/>
    </row>
    <row r="12" spans="1:14">
      <c r="A12" s="13" t="e">
        <f>IF(ISBLANK('CF-Owner'!#REF!),"",'CF-Owner'!#REF!)</f>
        <v>#REF!</v>
      </c>
      <c r="C12" s="44"/>
      <c r="D12" s="64"/>
      <c r="E12" s="64"/>
      <c r="F12" s="64"/>
      <c r="G12" s="64"/>
      <c r="H12" s="64"/>
      <c r="I12" s="64"/>
      <c r="J12" s="64"/>
      <c r="K12" s="64"/>
      <c r="L12" s="64"/>
      <c r="M12" s="64"/>
      <c r="N12" s="64"/>
    </row>
    <row r="13" spans="1:14">
      <c r="A13" t="e">
        <f>IF(ISBLANK('CF-Owner'!#REF!),"",'CF-Owner'!#REF!)</f>
        <v>#REF!</v>
      </c>
      <c r="B13" s="86" t="e">
        <f>Externalities!B13</f>
        <v>#NAME?</v>
      </c>
      <c r="C13" s="44"/>
      <c r="D13" s="36"/>
      <c r="E13" s="36"/>
      <c r="F13" s="36"/>
      <c r="G13" s="36"/>
      <c r="H13" s="36"/>
      <c r="I13" s="36"/>
      <c r="J13" s="36"/>
      <c r="K13" s="36"/>
      <c r="L13" s="36"/>
      <c r="M13" s="36"/>
      <c r="N13" s="36"/>
    </row>
    <row r="14" spans="1:14">
      <c r="A14" t="e">
        <f>IF(ISBLANK('CF-Owner'!#REF!),"",'CF-Owner'!#REF!)</f>
        <v>#REF!</v>
      </c>
      <c r="B14" s="86" t="e">
        <f>Externalities!B14</f>
        <v>#NAME?</v>
      </c>
      <c r="C14" s="44"/>
      <c r="D14" s="36"/>
      <c r="E14" s="36"/>
      <c r="F14" s="36"/>
      <c r="G14" s="36"/>
      <c r="H14" s="36"/>
      <c r="I14" s="36"/>
      <c r="J14" s="36"/>
      <c r="K14" s="36"/>
      <c r="L14" s="36"/>
      <c r="M14" s="36"/>
      <c r="N14" s="36"/>
    </row>
    <row r="15" spans="1:14">
      <c r="A15" t="e">
        <f>IF(ISBLANK('CF-Owner'!#REF!),"",'CF-Owner'!#REF!)</f>
        <v>#REF!</v>
      </c>
      <c r="B15" s="86" t="e">
        <f>Externalities!B15</f>
        <v>#NAME?</v>
      </c>
      <c r="C15" s="44"/>
      <c r="D15" s="36"/>
      <c r="E15" s="36"/>
      <c r="F15" s="36"/>
      <c r="G15" s="36"/>
      <c r="H15" s="36"/>
      <c r="I15" s="36"/>
      <c r="J15" s="36"/>
      <c r="K15" s="36"/>
      <c r="L15" s="36"/>
      <c r="M15" s="36"/>
      <c r="N15" s="36"/>
    </row>
    <row r="16" spans="1:14">
      <c r="A16" t="e">
        <f>IF(ISBLANK('CF-Owner'!#REF!),"",'CF-Owner'!#REF!)</f>
        <v>#REF!</v>
      </c>
      <c r="B16" s="86" t="e">
        <f>Externalities!B16</f>
        <v>#NAME?</v>
      </c>
      <c r="C16" s="44"/>
      <c r="D16" s="36"/>
      <c r="E16" s="36"/>
      <c r="F16" s="36"/>
      <c r="G16" s="36"/>
      <c r="H16" s="36"/>
      <c r="I16" s="36"/>
      <c r="J16" s="36"/>
      <c r="K16" s="36"/>
      <c r="L16" s="36"/>
      <c r="M16" s="36"/>
      <c r="N16" s="36"/>
    </row>
    <row r="17" spans="1:14">
      <c r="A17" t="e">
        <f>IF(ISBLANK('CF-Owner'!#REF!),"",'CF-Owner'!#REF!)</f>
        <v>#REF!</v>
      </c>
      <c r="B17" s="86" t="e">
        <f>Externalities!B17</f>
        <v>#NAME?</v>
      </c>
      <c r="C17" s="44"/>
      <c r="D17" s="36"/>
      <c r="E17" s="36"/>
      <c r="F17" s="36"/>
      <c r="G17" s="36"/>
      <c r="H17" s="36"/>
      <c r="I17" s="36"/>
      <c r="J17" s="36"/>
      <c r="K17" s="36"/>
      <c r="L17" s="36"/>
      <c r="M17" s="36"/>
      <c r="N17" s="36"/>
    </row>
    <row r="18" spans="1:14">
      <c r="B18" s="58"/>
      <c r="C18" s="44"/>
      <c r="D18" s="36"/>
      <c r="E18" s="36"/>
      <c r="F18" s="36"/>
      <c r="G18" s="36"/>
      <c r="H18" s="36"/>
      <c r="I18" s="36"/>
      <c r="J18" s="36"/>
      <c r="K18" s="36"/>
      <c r="L18" s="36"/>
      <c r="M18" s="36"/>
      <c r="N18" s="36"/>
    </row>
    <row r="19" spans="1:14" ht="12.6" thickBot="1">
      <c r="C19" s="44"/>
      <c r="D19" s="11"/>
      <c r="E19" s="11"/>
      <c r="F19" s="11"/>
      <c r="G19" s="11"/>
      <c r="H19" s="11"/>
      <c r="I19" s="11"/>
      <c r="J19" s="11"/>
      <c r="K19" s="11"/>
      <c r="L19" s="11"/>
      <c r="M19" s="11"/>
      <c r="N19" s="11"/>
    </row>
    <row r="20" spans="1:14" ht="12.9" thickTop="1" thickBot="1">
      <c r="A20" s="26" t="e">
        <f>IF(ISBLANK('CF-Owner'!#REF!),"",'CF-Owner'!#REF!)</f>
        <v>#REF!</v>
      </c>
      <c r="C20" s="44"/>
      <c r="D20" s="22"/>
      <c r="E20" s="22"/>
      <c r="F20" s="22"/>
      <c r="G20" s="22"/>
      <c r="H20" s="22"/>
      <c r="I20" s="22"/>
      <c r="J20" s="22"/>
      <c r="K20" s="22"/>
      <c r="L20" s="22"/>
      <c r="M20" s="22"/>
      <c r="N20" s="22"/>
    </row>
    <row r="21" spans="1:14" ht="12.9" thickTop="1" thickBot="1">
      <c r="C21" s="44"/>
      <c r="D21" s="11"/>
      <c r="E21" s="11"/>
      <c r="F21" s="11"/>
      <c r="G21" s="11"/>
      <c r="H21" s="11"/>
      <c r="I21" s="11"/>
      <c r="J21" s="11"/>
      <c r="K21" s="11"/>
      <c r="L21" s="11"/>
      <c r="M21" s="11"/>
      <c r="N21" s="11"/>
    </row>
    <row r="22" spans="1:14" ht="12.9" thickTop="1" thickBot="1">
      <c r="A22" s="16" t="e">
        <f>IF(ISBLANK('CF-Owner'!#REF!),"",'CF-Owner'!#REF!)</f>
        <v>#REF!</v>
      </c>
      <c r="C22" s="44"/>
      <c r="D22" s="11"/>
      <c r="E22" s="11"/>
      <c r="F22" s="11"/>
      <c r="G22" s="11"/>
      <c r="H22" s="11"/>
      <c r="I22" s="11"/>
      <c r="J22" s="11"/>
      <c r="K22" s="11"/>
      <c r="L22" s="11"/>
      <c r="M22" s="11"/>
      <c r="N22" s="11"/>
    </row>
    <row r="23" spans="1:14" ht="12.6" thickTop="1">
      <c r="A23" t="e">
        <f>IF(ISBLANK('CF-Owner'!#REF!),"",'CF-Owner'!#REF!)</f>
        <v>#REF!</v>
      </c>
      <c r="B23" s="86" t="e">
        <f>Externalities!B23</f>
        <v>#NAME?</v>
      </c>
      <c r="C23" s="44"/>
      <c r="D23" s="36"/>
      <c r="E23" s="11"/>
      <c r="F23" s="11"/>
      <c r="G23" s="11"/>
      <c r="H23" s="11"/>
      <c r="I23" s="11"/>
      <c r="J23" s="11"/>
      <c r="K23" s="11"/>
      <c r="L23" s="11"/>
      <c r="M23" s="11"/>
      <c r="N23" s="11"/>
    </row>
    <row r="24" spans="1:14" ht="12.6">
      <c r="A24" s="27" t="e">
        <f>IF(ISBLANK('CF-Owner'!#REF!),"",'CF-Owner'!#REF!)</f>
        <v>#REF!</v>
      </c>
      <c r="B24" s="49"/>
      <c r="C24" s="44"/>
      <c r="D24" s="11"/>
      <c r="E24" s="11"/>
      <c r="F24" s="11"/>
      <c r="G24" s="11"/>
      <c r="H24" s="11"/>
      <c r="I24" s="11"/>
      <c r="J24" s="11"/>
      <c r="K24" s="11"/>
      <c r="L24" s="11"/>
      <c r="M24" s="11"/>
      <c r="N24" s="11"/>
    </row>
    <row r="25" spans="1:14">
      <c r="A25" t="e">
        <f>IF(ISBLANK('CF-Owner'!#REF!),"",'CF-Owner'!#REF!)</f>
        <v>#REF!</v>
      </c>
      <c r="B25" s="86" t="e">
        <f>Externalities!B25</f>
        <v>#NAME?</v>
      </c>
      <c r="C25" s="44" t="e">
        <f>IF(ISBLANK('CF-Owner'!#REF!),"",'CF-Owner'!#REF!)</f>
        <v>#REF!</v>
      </c>
      <c r="D25" s="30"/>
      <c r="E25" s="30"/>
      <c r="F25" s="30"/>
      <c r="G25" s="30"/>
      <c r="H25" s="30"/>
      <c r="I25" s="30"/>
      <c r="J25" s="30"/>
      <c r="K25" s="30"/>
      <c r="L25" s="30"/>
      <c r="M25" s="30"/>
      <c r="N25" s="30">
        <f>SUM(D25:M25)</f>
        <v>0</v>
      </c>
    </row>
    <row r="26" spans="1:14">
      <c r="A26" t="e">
        <f>IF(ISBLANK('CF-Owner'!#REF!),"",'CF-Owner'!#REF!)</f>
        <v>#REF!</v>
      </c>
      <c r="B26" s="86" t="e">
        <f>Externalities!B26</f>
        <v>#NAME?</v>
      </c>
      <c r="C26" s="44" t="e">
        <f>IF(ISBLANK('CF-Owner'!#REF!),"",'CF-Owner'!#REF!)</f>
        <v>#REF!</v>
      </c>
      <c r="D26" s="30"/>
      <c r="E26" s="30"/>
      <c r="F26" s="30"/>
      <c r="G26" s="30"/>
      <c r="H26" s="30"/>
      <c r="I26" s="30"/>
      <c r="J26" s="30"/>
      <c r="K26" s="30"/>
      <c r="L26" s="30"/>
      <c r="M26" s="30"/>
      <c r="N26" s="30">
        <f>SUM(D26:M26)</f>
        <v>0</v>
      </c>
    </row>
    <row r="27" spans="1:14">
      <c r="A27" t="e">
        <f>IF(ISBLANK('CF-Owner'!#REF!),"",'CF-Owner'!#REF!)</f>
        <v>#REF!</v>
      </c>
      <c r="B27" s="86" t="e">
        <f>Externalities!B27</f>
        <v>#NAME?</v>
      </c>
      <c r="C27" s="44" t="e">
        <f>IF(ISBLANK('CF-Owner'!#REF!),"",'CF-Owner'!#REF!)</f>
        <v>#REF!</v>
      </c>
      <c r="D27" s="30"/>
      <c r="E27" s="30"/>
      <c r="F27" s="30"/>
      <c r="G27" s="30"/>
      <c r="H27" s="30"/>
      <c r="I27" s="30"/>
      <c r="J27" s="30"/>
      <c r="K27" s="30"/>
      <c r="L27" s="30"/>
      <c r="M27" s="30"/>
      <c r="N27" s="30">
        <f>SUM(D27:M27)</f>
        <v>0</v>
      </c>
    </row>
    <row r="28" spans="1:14">
      <c r="A28" t="e">
        <f>IF(ISBLANK('CF-Owner'!#REF!),"",'CF-Owner'!#REF!)</f>
        <v>#REF!</v>
      </c>
      <c r="B28" s="86" t="e">
        <f>Externalities!B28</f>
        <v>#NAME?</v>
      </c>
      <c r="C28" s="44" t="e">
        <f>IF(ISBLANK('CF-Owner'!#REF!),"",'CF-Owner'!#REF!)</f>
        <v>#REF!</v>
      </c>
      <c r="D28" s="30"/>
      <c r="E28" s="30"/>
      <c r="F28" s="30"/>
      <c r="G28" s="30"/>
      <c r="H28" s="30"/>
      <c r="I28" s="30"/>
      <c r="J28" s="30"/>
      <c r="K28" s="30"/>
      <c r="L28" s="30"/>
      <c r="M28" s="30"/>
      <c r="N28" s="30">
        <f>SUM(D28:M28)</f>
        <v>0</v>
      </c>
    </row>
    <row r="29" spans="1:14">
      <c r="A29" t="e">
        <f>IF(ISBLANK('CF-Owner'!#REF!),"",'CF-Owner'!#REF!)</f>
        <v>#REF!</v>
      </c>
      <c r="B29" s="86" t="e">
        <f>Externalities!B29</f>
        <v>#NAME?</v>
      </c>
      <c r="C29" s="44" t="e">
        <f>IF(ISBLANK('CF-Owner'!#REF!),"",'CF-Owner'!#REF!)</f>
        <v>#REF!</v>
      </c>
      <c r="D29" s="30"/>
      <c r="E29" s="30"/>
      <c r="F29" s="30"/>
      <c r="G29" s="30"/>
      <c r="H29" s="30"/>
      <c r="I29" s="30"/>
      <c r="J29" s="30"/>
      <c r="K29" s="30"/>
      <c r="L29" s="30"/>
      <c r="M29" s="30"/>
      <c r="N29" s="30">
        <f>SUM(D29:M29)</f>
        <v>0</v>
      </c>
    </row>
    <row r="30" spans="1:14" ht="12.6">
      <c r="A30" s="27" t="e">
        <f>IF(ISBLANK('CF-Owner'!#REF!),"",'CF-Owner'!#REF!)</f>
        <v>#REF!</v>
      </c>
      <c r="B30" s="11"/>
      <c r="C30" s="44"/>
      <c r="D30" s="11"/>
      <c r="E30" s="11"/>
      <c r="F30" s="11"/>
      <c r="G30" s="11"/>
      <c r="H30" s="11"/>
      <c r="I30" s="11"/>
      <c r="J30" s="11"/>
      <c r="K30" s="11"/>
      <c r="L30" s="11"/>
      <c r="M30" s="11"/>
      <c r="N30" s="11"/>
    </row>
    <row r="31" spans="1:14">
      <c r="A31" s="79" t="e">
        <f>IF(ISBLANK('CF-Owner'!#REF!),"",'CF-Owner'!#REF!)</f>
        <v>#REF!</v>
      </c>
      <c r="B31" s="114" t="e">
        <f>Externalities!B31</f>
        <v>#NAME?</v>
      </c>
      <c r="C31" s="44" t="e">
        <f>IF(ISBLANK('CF-Owner'!#REF!),"",'CF-Owner'!#REF!)</f>
        <v>#REF!</v>
      </c>
      <c r="D31" s="30"/>
      <c r="E31" s="30"/>
      <c r="F31" s="30"/>
      <c r="G31" s="30"/>
      <c r="H31" s="30"/>
      <c r="I31" s="30"/>
      <c r="J31" s="30"/>
      <c r="K31" s="30"/>
      <c r="L31" s="30"/>
      <c r="M31" s="30"/>
      <c r="N31" s="30">
        <f t="shared" ref="N31:N36" si="0">SUM(D31:M31)</f>
        <v>0</v>
      </c>
    </row>
    <row r="32" spans="1:14">
      <c r="A32" s="6" t="e">
        <f>IF(ISBLANK('CF-Owner'!#REF!),"",'CF-Owner'!#REF!)</f>
        <v>#REF!</v>
      </c>
      <c r="B32" s="114" t="e">
        <f>Externalities!B32</f>
        <v>#NAME?</v>
      </c>
      <c r="C32" s="44" t="e">
        <f>IF(ISBLANK('CF-Owner'!#REF!),"",'CF-Owner'!#REF!)</f>
        <v>#REF!</v>
      </c>
      <c r="D32" s="30"/>
      <c r="E32" s="30"/>
      <c r="F32" s="30"/>
      <c r="G32" s="30"/>
      <c r="H32" s="30"/>
      <c r="I32" s="30"/>
      <c r="J32" s="30"/>
      <c r="K32" s="30"/>
      <c r="L32" s="30"/>
      <c r="M32" s="30"/>
      <c r="N32" s="30">
        <f t="shared" si="0"/>
        <v>0</v>
      </c>
    </row>
    <row r="33" spans="1:14">
      <c r="A33" s="6" t="e">
        <f>IF(ISBLANK('CF-Owner'!#REF!),"",'CF-Owner'!#REF!)</f>
        <v>#REF!</v>
      </c>
      <c r="B33" s="114" t="e">
        <f>Externalities!B33</f>
        <v>#NAME?</v>
      </c>
      <c r="C33" s="44" t="e">
        <f>IF(ISBLANK('CF-Owner'!#REF!),"",'CF-Owner'!#REF!)</f>
        <v>#REF!</v>
      </c>
      <c r="D33" s="30"/>
      <c r="E33" s="30"/>
      <c r="F33" s="30"/>
      <c r="G33" s="30"/>
      <c r="H33" s="30"/>
      <c r="I33" s="30"/>
      <c r="J33" s="30"/>
      <c r="K33" s="30"/>
      <c r="L33" s="30"/>
      <c r="M33" s="30"/>
      <c r="N33" s="30">
        <f t="shared" si="0"/>
        <v>0</v>
      </c>
    </row>
    <row r="34" spans="1:14">
      <c r="A34" s="6" t="e">
        <f>IF(ISBLANK('CF-Owner'!#REF!),"",'CF-Owner'!#REF!)</f>
        <v>#REF!</v>
      </c>
      <c r="B34" s="114">
        <f>Externalities!B46</f>
        <v>0</v>
      </c>
      <c r="C34" s="44" t="e">
        <f>IF(ISBLANK('CF-Owner'!#REF!),"",'CF-Owner'!#REF!)</f>
        <v>#REF!</v>
      </c>
      <c r="D34" s="30"/>
      <c r="E34" s="30"/>
      <c r="F34" s="30"/>
      <c r="G34" s="30"/>
      <c r="H34" s="30"/>
      <c r="I34" s="30"/>
      <c r="J34" s="30"/>
      <c r="K34" s="30"/>
      <c r="L34" s="30"/>
      <c r="M34" s="30"/>
      <c r="N34" s="30">
        <f>SUM(D34:M34)</f>
        <v>0</v>
      </c>
    </row>
    <row r="35" spans="1:14">
      <c r="A35" s="31" t="e">
        <f>IF(ISBLANK('CF-Owner'!#REF!),"",'CF-Owner'!#REF!)</f>
        <v>#REF!</v>
      </c>
      <c r="B35" s="114" t="e">
        <f>Externalities!B35</f>
        <v>#NAME?</v>
      </c>
      <c r="C35" s="44" t="e">
        <f>IF(ISBLANK('CF-Owner'!#REF!),"",'CF-Owner'!#REF!)</f>
        <v>#REF!</v>
      </c>
      <c r="D35" s="30"/>
      <c r="E35" s="30"/>
      <c r="F35" s="30"/>
      <c r="G35" s="30"/>
      <c r="H35" s="30"/>
      <c r="I35" s="30"/>
      <c r="J35" s="30"/>
      <c r="K35" s="30"/>
      <c r="L35" s="30"/>
      <c r="M35" s="30"/>
      <c r="N35" s="30">
        <f>SUM(D35:M35)</f>
        <v>0</v>
      </c>
    </row>
    <row r="36" spans="1:14">
      <c r="A36" s="6" t="e">
        <f>IF(ISBLANK('CF-Owner'!#REF!),"",'CF-Owner'!#REF!)</f>
        <v>#REF!</v>
      </c>
      <c r="B36" s="114" t="e">
        <f>Externalities!B36</f>
        <v>#NAME?</v>
      </c>
      <c r="C36" s="44" t="e">
        <f>IF(ISBLANK('CF-Owner'!#REF!),"",'CF-Owner'!#REF!)</f>
        <v>#REF!</v>
      </c>
      <c r="D36" s="30"/>
      <c r="E36" s="30"/>
      <c r="F36" s="30"/>
      <c r="G36" s="30"/>
      <c r="H36" s="30"/>
      <c r="I36" s="30"/>
      <c r="J36" s="30"/>
      <c r="K36" s="30"/>
      <c r="L36" s="30"/>
      <c r="M36" s="30"/>
      <c r="N36" s="30">
        <f t="shared" si="0"/>
        <v>0</v>
      </c>
    </row>
    <row r="37" spans="1:14">
      <c r="A37" s="6" t="e">
        <f>IF(ISBLANK('CF-Owner'!#REF!),"",'CF-Owner'!#REF!)</f>
        <v>#REF!</v>
      </c>
      <c r="B37" s="114" t="e">
        <f>Externalities!B37</f>
        <v>#NAME?</v>
      </c>
      <c r="C37" s="44" t="e">
        <f>IF(ISBLANK('CF-Owner'!#REF!),"",'CF-Owner'!#REF!)</f>
        <v>#REF!</v>
      </c>
      <c r="D37" s="30"/>
      <c r="E37" s="30"/>
      <c r="F37" s="30"/>
      <c r="G37" s="30"/>
      <c r="H37" s="30"/>
      <c r="I37" s="30"/>
      <c r="J37" s="30"/>
      <c r="K37" s="30"/>
      <c r="L37" s="30"/>
      <c r="M37" s="30"/>
      <c r="N37" s="30">
        <f t="shared" ref="N37:N45" si="1">SUM(D37:M37)</f>
        <v>0</v>
      </c>
    </row>
    <row r="38" spans="1:14">
      <c r="A38" s="6" t="e">
        <f>IF(ISBLANK('CF-Owner'!#REF!),"",'CF-Owner'!#REF!)</f>
        <v>#REF!</v>
      </c>
      <c r="B38" s="114" t="e">
        <f>Externalities!B38</f>
        <v>#NAME?</v>
      </c>
      <c r="C38" s="44" t="e">
        <f>IF(ISBLANK('CF-Owner'!#REF!),"",'CF-Owner'!#REF!)</f>
        <v>#REF!</v>
      </c>
      <c r="D38" s="30"/>
      <c r="E38" s="30"/>
      <c r="F38" s="30"/>
      <c r="G38" s="30"/>
      <c r="H38" s="30"/>
      <c r="I38" s="30"/>
      <c r="J38" s="30"/>
      <c r="K38" s="30"/>
      <c r="L38" s="30"/>
      <c r="M38" s="30"/>
      <c r="N38" s="30">
        <f t="shared" si="1"/>
        <v>0</v>
      </c>
    </row>
    <row r="39" spans="1:14">
      <c r="A39" s="6" t="e">
        <f>IF(ISBLANK('CF-Owner'!#REF!),"",'CF-Owner'!#REF!)</f>
        <v>#REF!</v>
      </c>
      <c r="B39" s="114" t="e">
        <f>Externalities!B39</f>
        <v>#NAME?</v>
      </c>
      <c r="C39" s="44" t="e">
        <f>IF(ISBLANK('CF-Owner'!#REF!),"",'CF-Owner'!#REF!)</f>
        <v>#REF!</v>
      </c>
      <c r="D39" s="30"/>
      <c r="E39" s="30"/>
      <c r="F39" s="30"/>
      <c r="G39" s="30"/>
      <c r="H39" s="30"/>
      <c r="I39" s="30"/>
      <c r="J39" s="30"/>
      <c r="K39" s="30"/>
      <c r="L39" s="30"/>
      <c r="M39" s="30"/>
      <c r="N39" s="30">
        <f>SUM(D39:M39)</f>
        <v>0</v>
      </c>
    </row>
    <row r="40" spans="1:14">
      <c r="A40" s="31" t="e">
        <f>IF(ISBLANK('CF-Owner'!#REF!),"",'CF-Owner'!#REF!)</f>
        <v>#REF!</v>
      </c>
      <c r="B40" s="114" t="e">
        <f>Externalities!B40</f>
        <v>#NAME?</v>
      </c>
      <c r="C40" s="44" t="e">
        <f>IF(ISBLANK('CF-Owner'!#REF!),"",'CF-Owner'!#REF!)</f>
        <v>#REF!</v>
      </c>
      <c r="D40" s="30"/>
      <c r="E40" s="30"/>
      <c r="F40" s="30"/>
      <c r="G40" s="30"/>
      <c r="H40" s="30"/>
      <c r="I40" s="30"/>
      <c r="J40" s="30"/>
      <c r="K40" s="30"/>
      <c r="L40" s="30"/>
      <c r="M40" s="30"/>
      <c r="N40" s="30">
        <f t="shared" si="1"/>
        <v>0</v>
      </c>
    </row>
    <row r="41" spans="1:14">
      <c r="A41" t="e">
        <f>IF(ISBLANK('CF-Owner'!#REF!),"",'CF-Owner'!#REF!)</f>
        <v>#REF!</v>
      </c>
      <c r="B41" s="86" t="e">
        <f>Externalities!B41</f>
        <v>#NAME?</v>
      </c>
      <c r="C41" t="e">
        <f>IF(ISBLANK('CF-Owner'!#REF!),"",'CF-Owner'!#REF!)</f>
        <v>#REF!</v>
      </c>
      <c r="D41" s="30"/>
      <c r="E41" s="30"/>
      <c r="F41" s="30"/>
      <c r="G41" s="30"/>
      <c r="H41" s="30"/>
      <c r="I41" s="30"/>
      <c r="J41" s="30"/>
      <c r="K41" s="30"/>
      <c r="L41" s="30"/>
      <c r="M41" s="30"/>
      <c r="N41" s="30">
        <f t="shared" si="1"/>
        <v>0</v>
      </c>
    </row>
    <row r="42" spans="1:14">
      <c r="A42" t="e">
        <f>IF(ISBLANK('CF-Owner'!#REF!),"",'CF-Owner'!#REF!)</f>
        <v>#REF!</v>
      </c>
      <c r="B42" s="52" t="e">
        <f>IF(ISBLANK('CF-Owner'!#REF!),"",'CF-Owner'!#REF!)</f>
        <v>#REF!</v>
      </c>
      <c r="C42" t="e">
        <f>IF(ISBLANK('CF-Owner'!#REF!),"",'CF-Owner'!#REF!)</f>
        <v>#REF!</v>
      </c>
      <c r="D42" s="66"/>
      <c r="E42" s="67"/>
      <c r="F42" s="67"/>
      <c r="G42" s="67"/>
      <c r="H42" s="67"/>
      <c r="I42" s="67"/>
      <c r="J42" s="67"/>
      <c r="K42" s="67"/>
      <c r="L42" s="67"/>
      <c r="M42" s="67"/>
      <c r="N42" s="67"/>
    </row>
    <row r="43" spans="1:14">
      <c r="A43" t="e">
        <f>IF(ISBLANK('CF-Owner'!#REF!),"",'CF-Owner'!#REF!)</f>
        <v>#REF!</v>
      </c>
      <c r="B43" s="86" t="e">
        <f>Externalities!B43</f>
        <v>#NAME?</v>
      </c>
      <c r="D43" s="68"/>
      <c r="E43" s="68"/>
      <c r="F43" s="68"/>
      <c r="G43" s="68"/>
      <c r="H43" s="68"/>
      <c r="I43" s="68"/>
      <c r="J43" s="68"/>
      <c r="K43" s="68"/>
      <c r="L43" s="68"/>
      <c r="M43" s="68"/>
      <c r="N43" s="30">
        <f t="shared" si="1"/>
        <v>0</v>
      </c>
    </row>
    <row r="44" spans="1:14">
      <c r="A44" t="e">
        <f>IF(ISBLANK('CF-Owner'!#REF!),"",'CF-Owner'!#REF!)</f>
        <v>#REF!</v>
      </c>
      <c r="B44" s="86" t="e">
        <f>Externalities!B44</f>
        <v>#NAME?</v>
      </c>
      <c r="D44" s="68"/>
      <c r="E44" s="68"/>
      <c r="F44" s="68"/>
      <c r="G44" s="68"/>
      <c r="H44" s="68"/>
      <c r="I44" s="68"/>
      <c r="J44" s="68"/>
      <c r="K44" s="68"/>
      <c r="L44" s="68"/>
      <c r="M44" s="68"/>
      <c r="N44" s="30">
        <f t="shared" si="1"/>
        <v>0</v>
      </c>
    </row>
    <row r="45" spans="1:14">
      <c r="A45" t="e">
        <f>IF(ISBLANK('CF-Owner'!#REF!),"",'CF-Owner'!#REF!)</f>
        <v>#REF!</v>
      </c>
      <c r="B45" s="86" t="e">
        <f>Externalities!B45</f>
        <v>#NAME?</v>
      </c>
      <c r="D45" s="68"/>
      <c r="E45" s="68"/>
      <c r="F45" s="68"/>
      <c r="G45" s="68"/>
      <c r="H45" s="68"/>
      <c r="I45" s="68"/>
      <c r="J45" s="68"/>
      <c r="K45" s="68"/>
      <c r="L45" s="68"/>
      <c r="M45" s="68"/>
      <c r="N45" s="30">
        <f t="shared" si="1"/>
        <v>0</v>
      </c>
    </row>
    <row r="46" spans="1:14">
      <c r="B46" s="58"/>
      <c r="D46" s="36"/>
      <c r="E46" s="36"/>
      <c r="F46" s="36"/>
      <c r="G46" s="36"/>
      <c r="H46" s="36"/>
      <c r="I46" s="36"/>
      <c r="J46" s="36"/>
      <c r="K46" s="36"/>
      <c r="L46" s="36"/>
      <c r="M46" s="36"/>
      <c r="N46" s="36"/>
    </row>
    <row r="47" spans="1:14">
      <c r="B47" s="58"/>
      <c r="D47" s="36"/>
      <c r="E47" s="36"/>
      <c r="F47" s="36"/>
      <c r="G47" s="36"/>
      <c r="H47" s="36"/>
      <c r="I47" s="36"/>
      <c r="J47" s="36"/>
      <c r="K47" s="36"/>
      <c r="L47" s="36"/>
      <c r="M47" s="36"/>
      <c r="N47" s="36"/>
    </row>
    <row r="48" spans="1:14">
      <c r="B48" s="58"/>
      <c r="D48" s="36"/>
      <c r="E48" s="36"/>
      <c r="F48" s="36"/>
      <c r="G48" s="36"/>
      <c r="H48" s="36"/>
      <c r="I48" s="36"/>
      <c r="J48" s="36"/>
      <c r="K48" s="36"/>
      <c r="L48" s="36"/>
      <c r="M48" s="36"/>
      <c r="N48" s="36"/>
    </row>
    <row r="49" spans="1:14" ht="12.6" thickBot="1">
      <c r="D49" s="11"/>
      <c r="E49" s="11"/>
      <c r="F49" s="11"/>
      <c r="G49" s="11"/>
      <c r="H49" s="11"/>
      <c r="I49" s="11"/>
      <c r="J49" s="11"/>
      <c r="K49" s="11"/>
      <c r="L49" s="11"/>
      <c r="M49" s="11"/>
      <c r="N49" s="11"/>
    </row>
    <row r="50" spans="1:14" ht="12.9" thickTop="1" thickBot="1">
      <c r="A50" s="16" t="e">
        <f>IF(ISBLANK('CF-Owner'!#REF!),"",'CF-Owner'!#REF!)</f>
        <v>#REF!</v>
      </c>
      <c r="D50" s="22"/>
      <c r="E50" s="22"/>
      <c r="F50" s="22"/>
      <c r="G50" s="22"/>
      <c r="H50" s="22"/>
      <c r="I50" s="22"/>
      <c r="J50" s="22"/>
      <c r="K50" s="22"/>
      <c r="L50" s="22"/>
      <c r="M50" s="22"/>
      <c r="N50" s="22"/>
    </row>
    <row r="51" spans="1:14" ht="12.9" thickTop="1" thickBot="1">
      <c r="D51" s="11"/>
      <c r="E51" s="11"/>
      <c r="F51" s="11"/>
      <c r="G51" s="11"/>
      <c r="H51" s="11"/>
      <c r="I51" s="11"/>
      <c r="J51" s="11"/>
      <c r="K51" s="11"/>
      <c r="L51" s="11"/>
      <c r="M51" s="11"/>
      <c r="N51" s="11"/>
    </row>
    <row r="52" spans="1:14" ht="12.9" thickTop="1" thickBot="1">
      <c r="A52" s="16" t="e">
        <f>IF(ISBLANK('CF-Owner'!#REF!),"",'CF-Owner'!#REF!)</f>
        <v>#REF!</v>
      </c>
      <c r="D52" s="22"/>
      <c r="E52" s="22"/>
      <c r="F52" s="22"/>
      <c r="G52" s="22"/>
      <c r="H52" s="22"/>
      <c r="I52" s="22"/>
      <c r="J52" s="22"/>
      <c r="K52" s="22"/>
      <c r="L52" s="22"/>
      <c r="M52" s="22"/>
      <c r="N52" s="22"/>
    </row>
    <row r="53" spans="1:14" ht="12.9" thickTop="1" thickBot="1">
      <c r="D53" s="11"/>
      <c r="E53" s="11"/>
      <c r="F53" s="11"/>
      <c r="G53" s="11"/>
      <c r="H53" s="11"/>
      <c r="I53" s="11"/>
      <c r="J53" s="11"/>
      <c r="K53" s="11"/>
      <c r="L53" s="11"/>
      <c r="M53" s="11"/>
      <c r="N53" s="11"/>
    </row>
    <row r="54" spans="1:14" ht="12.9" thickTop="1" thickBot="1">
      <c r="A54" s="13" t="e">
        <f>IF(ISBLANK('CF-Owner'!#REF!),"",'CF-Owner'!#REF!)</f>
        <v>#REF!</v>
      </c>
      <c r="B54" s="54" t="e">
        <f>Assumptions!#REF!</f>
        <v>#REF!</v>
      </c>
      <c r="C54" t="e">
        <f>IF(ISBLANK('CF-Owner'!#REF!),"",'CF-Owner'!#REF!)</f>
        <v>#REF!</v>
      </c>
      <c r="D54" s="22" t="e">
        <f>NPV($B54,E52:N52)+D52</f>
        <v>#REF!</v>
      </c>
      <c r="E54" s="11"/>
      <c r="F54" s="69"/>
      <c r="G54" s="11"/>
      <c r="H54" s="11"/>
      <c r="I54" s="23" t="str">
        <f>IFERROR(IRR(D52:AH52, 0.1),"")</f>
        <v/>
      </c>
      <c r="J54" s="11"/>
      <c r="K54" s="11"/>
      <c r="L54" s="11"/>
      <c r="M54" s="11"/>
      <c r="N54" s="11"/>
    </row>
    <row r="55" spans="1:14" ht="12.6" thickTop="1"/>
  </sheetData>
  <printOptions horizontalCentered="1" verticalCentered="1" gridLinesSet="0"/>
  <pageMargins left="0.19685039370078741" right="0.19685039370078741" top="0.19685039370078741" bottom="0.19685039370078741" header="0.19685039370078741" footer="0.19685039370078741"/>
  <pageSetup paperSize="9" scale="52" orientation="landscape"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A34CA-870D-48A6-AFBF-35A1A878979F}">
  <sheetPr codeName="shtIFM"/>
  <dimension ref="A1"/>
  <sheetViews>
    <sheetView showGridLines="0" showRowColHeaders="0" workbookViewId="0">
      <selection activeCell="Q26" sqref="Q26"/>
    </sheetView>
  </sheetViews>
  <sheetFormatPr defaultRowHeight="12.3"/>
  <sheetData/>
  <sheetProtection algorithmName="SHA-512" hashValue="LpJjIEsW4JSwuHiSlU6xooofE54lhPu6MSJziQ/X3qkkPSYhIjiKFIfOxA/xvRM2dARkOL9ZXut3QQD7J9oeNg==" saltValue="14UpIFQzUmR7XqAs9cN37w==" spinCount="100000" sheet="1" objects="1" scenarios="1" selectLockedCells="1" selectUnlockedCells="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3E4C-34CB-4741-8F4F-20CE98A73873}">
  <sheetPr codeName="Sheet3"/>
  <dimension ref="A1:F1"/>
  <sheetViews>
    <sheetView workbookViewId="0"/>
  </sheetViews>
  <sheetFormatPr defaultRowHeight="12.3"/>
  <sheetData>
    <row r="1" spans="1:6">
      <c r="A1" t="s">
        <v>187</v>
      </c>
      <c r="F1" t="b">
        <v>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052B6-97D2-4CD8-A208-716D8A69E162}">
  <sheetPr>
    <tabColor rgb="FFE97E09"/>
  </sheetPr>
  <dimension ref="A1:M12"/>
  <sheetViews>
    <sheetView showGridLines="0" workbookViewId="0">
      <selection activeCell="A5" sqref="A5"/>
    </sheetView>
  </sheetViews>
  <sheetFormatPr defaultRowHeight="12.3"/>
  <cols>
    <col min="1" max="1" width="10.609375" style="358" customWidth="1"/>
    <col min="2" max="2" width="39.6640625" style="476" customWidth="1"/>
    <col min="3" max="3" width="0" style="353" hidden="1" customWidth="1"/>
    <col min="4" max="13" width="32.609375" style="353" customWidth="1"/>
    <col min="14" max="16384" width="8.88671875" style="353"/>
  </cols>
  <sheetData>
    <row r="1" spans="1:13" ht="35.049999999999997" customHeight="1">
      <c r="A1" s="543" t="s">
        <v>323</v>
      </c>
      <c r="B1" s="543"/>
      <c r="C1" s="543"/>
      <c r="D1" s="543"/>
      <c r="E1" s="543"/>
      <c r="F1" s="543"/>
      <c r="G1" s="543"/>
      <c r="H1" s="543"/>
      <c r="I1" s="543"/>
      <c r="J1" s="543"/>
      <c r="K1"/>
    </row>
    <row r="2" spans="1:13" hidden="1"/>
    <row r="3" spans="1:13" hidden="1"/>
    <row r="4" spans="1:13" ht="32.35" customHeight="1">
      <c r="A4" s="359" t="s">
        <v>230</v>
      </c>
      <c r="B4" s="354" t="s">
        <v>186</v>
      </c>
      <c r="C4" s="355"/>
      <c r="D4" s="356" t="s">
        <v>194</v>
      </c>
      <c r="E4" s="356" t="s">
        <v>193</v>
      </c>
      <c r="F4" s="356" t="s">
        <v>318</v>
      </c>
      <c r="G4" s="356" t="s">
        <v>319</v>
      </c>
      <c r="H4" s="356" t="s">
        <v>320</v>
      </c>
      <c r="I4" s="356" t="s">
        <v>321</v>
      </c>
      <c r="J4" s="356" t="s">
        <v>322</v>
      </c>
      <c r="K4" s="480"/>
      <c r="L4" s="480"/>
      <c r="M4" s="480"/>
    </row>
    <row r="5" spans="1:13" ht="19.3" customHeight="1">
      <c r="A5" s="479">
        <v>5</v>
      </c>
      <c r="B5" s="477" t="s">
        <v>314</v>
      </c>
      <c r="C5" s="357">
        <f t="shared" ref="C5:C12" si="0">ABS(D5)</f>
        <v>9.9504282991413646</v>
      </c>
      <c r="D5" s="478">
        <v>9.9504282991413646</v>
      </c>
      <c r="E5" s="478">
        <v>6.4454496485709738</v>
      </c>
      <c r="F5" s="478">
        <v>0.43697856416763914</v>
      </c>
      <c r="G5" s="478">
        <v>0.73424843689973807</v>
      </c>
      <c r="H5" s="478">
        <v>0.90747940867711563</v>
      </c>
      <c r="I5" s="478">
        <v>1.0178412652004258</v>
      </c>
      <c r="J5" s="478">
        <v>1.0948405123442704</v>
      </c>
    </row>
    <row r="6" spans="1:13" ht="19.3" customHeight="1">
      <c r="A6" s="479">
        <v>1</v>
      </c>
      <c r="B6" s="477" t="s">
        <v>180</v>
      </c>
      <c r="C6" s="357">
        <f t="shared" si="0"/>
        <v>2.1760889232506053</v>
      </c>
      <c r="D6" s="478">
        <v>2.1760889232506053</v>
      </c>
      <c r="E6" s="478">
        <v>1.4948488590603621</v>
      </c>
      <c r="F6" s="478">
        <v>-7.638107751700934E-3</v>
      </c>
      <c r="G6" s="478">
        <v>-1.411554426729671E-2</v>
      </c>
      <c r="H6" s="478">
        <v>-1.7707589512759164E-2</v>
      </c>
      <c r="I6" s="478">
        <v>-2.0714298720211296E-2</v>
      </c>
      <c r="J6" s="478">
        <v>-2.3751639106881099E-2</v>
      </c>
    </row>
    <row r="7" spans="1:13" ht="19.3" customHeight="1">
      <c r="A7" s="479">
        <v>6</v>
      </c>
      <c r="B7" s="477" t="s">
        <v>315</v>
      </c>
      <c r="C7" s="357">
        <f t="shared" si="0"/>
        <v>1.4708398248154004</v>
      </c>
      <c r="D7" s="478">
        <v>-1.4708398248154004</v>
      </c>
      <c r="E7" s="478">
        <v>-0.9299518095218483</v>
      </c>
      <c r="F7" s="478">
        <v>-0.14157453429063696</v>
      </c>
      <c r="G7" s="478">
        <v>-0.20111247689456654</v>
      </c>
      <c r="H7" s="478">
        <v>-0.20662044621680828</v>
      </c>
      <c r="I7" s="478">
        <v>-0.19060486500959364</v>
      </c>
      <c r="J7" s="478">
        <v>-0.16707597653233014</v>
      </c>
    </row>
    <row r="8" spans="1:13" ht="19.3" customHeight="1">
      <c r="A8" s="479">
        <v>7</v>
      </c>
      <c r="B8" s="477" t="s">
        <v>316</v>
      </c>
      <c r="C8" s="357">
        <f t="shared" si="0"/>
        <v>0.96178715116013858</v>
      </c>
      <c r="D8" s="478">
        <v>0.96178715116013858</v>
      </c>
      <c r="E8" s="478">
        <v>0.62708032001994729</v>
      </c>
      <c r="F8" s="478">
        <v>1.842885243052007E-2</v>
      </c>
      <c r="G8" s="478">
        <v>3.9989827900158342E-2</v>
      </c>
      <c r="H8" s="478">
        <v>6.1385780727614025E-2</v>
      </c>
      <c r="I8" s="478">
        <v>8.2803561817232765E-2</v>
      </c>
      <c r="J8" s="478">
        <v>0.10454457460374703</v>
      </c>
    </row>
    <row r="9" spans="1:13" ht="19.3" customHeight="1">
      <c r="A9" s="479">
        <v>8</v>
      </c>
      <c r="B9" s="477" t="s">
        <v>389</v>
      </c>
      <c r="C9" s="357">
        <f t="shared" si="0"/>
        <v>0.85187923685540246</v>
      </c>
      <c r="D9" s="478">
        <v>0.85187923685540246</v>
      </c>
      <c r="E9" s="478">
        <v>0.54441040265660057</v>
      </c>
      <c r="F9" s="478">
        <v>6.3894596732833417E-2</v>
      </c>
      <c r="G9" s="478">
        <v>6.8060747049389983E-2</v>
      </c>
      <c r="H9" s="478">
        <v>7.0532783232347171E-2</v>
      </c>
      <c r="I9" s="478">
        <v>7.2799018490821613E-2</v>
      </c>
      <c r="J9" s="478">
        <v>7.5214245594552517E-2</v>
      </c>
    </row>
    <row r="10" spans="1:13" ht="19.3" customHeight="1">
      <c r="A10" s="479">
        <v>2</v>
      </c>
      <c r="B10" s="477" t="s">
        <v>121</v>
      </c>
      <c r="C10" s="357">
        <f t="shared" si="0"/>
        <v>0.61793647587509537</v>
      </c>
      <c r="D10" s="478">
        <v>-0.61793647587509537</v>
      </c>
      <c r="E10" s="478">
        <v>-0.39906939634636163</v>
      </c>
      <c r="F10" s="478">
        <v>-2.9360393202540642E-2</v>
      </c>
      <c r="G10" s="478">
        <v>-3.6934209631884131E-2</v>
      </c>
      <c r="H10" s="478">
        <v>-4.3966822893235752E-2</v>
      </c>
      <c r="I10" s="478">
        <v>-5.1230264900650746E-2</v>
      </c>
      <c r="J10" s="478">
        <v>-5.9008521136761166E-2</v>
      </c>
    </row>
    <row r="11" spans="1:13" ht="19.3" customHeight="1">
      <c r="A11" s="479">
        <v>3</v>
      </c>
      <c r="B11" s="477" t="s">
        <v>207</v>
      </c>
      <c r="C11" s="357">
        <f t="shared" si="0"/>
        <v>0.54643986758364915</v>
      </c>
      <c r="D11" s="478">
        <v>-0.54643986758364915</v>
      </c>
      <c r="E11" s="478">
        <v>-0.34798722262069215</v>
      </c>
      <c r="F11" s="478">
        <v>-4.7012519824942457E-2</v>
      </c>
      <c r="G11" s="478">
        <v>-4.7899061838995921E-2</v>
      </c>
      <c r="H11" s="478">
        <v>-4.7395486456417349E-2</v>
      </c>
      <c r="I11" s="478">
        <v>-4.668532455725561E-2</v>
      </c>
      <c r="J11" s="478">
        <v>-4.6036379701609641E-2</v>
      </c>
    </row>
    <row r="12" spans="1:13" ht="19.3" customHeight="1">
      <c r="A12" s="479">
        <v>4</v>
      </c>
      <c r="B12" s="477" t="s">
        <v>206</v>
      </c>
      <c r="C12" s="357">
        <f t="shared" si="0"/>
        <v>0.21243345388481344</v>
      </c>
      <c r="D12" s="478">
        <v>-0.21243345388481344</v>
      </c>
      <c r="E12" s="478">
        <v>-0.13529959169683228</v>
      </c>
      <c r="F12" s="478">
        <v>-1.8282121355566096E-2</v>
      </c>
      <c r="G12" s="478">
        <v>-1.8626867698479314E-2</v>
      </c>
      <c r="H12" s="478">
        <v>-1.8431044231348646E-2</v>
      </c>
      <c r="I12" s="478">
        <v>-1.8154886037117408E-2</v>
      </c>
      <c r="J12" s="478">
        <v>-1.7902532892416424E-2</v>
      </c>
    </row>
  </sheetData>
  <sortState xmlns:xlrd2="http://schemas.microsoft.com/office/spreadsheetml/2017/richdata2" ref="A5:J12">
    <sortCondition descending="1" ref="C1"/>
  </sortState>
  <mergeCells count="1">
    <mergeCell ref="A1:J1"/>
  </mergeCells>
  <pageMargins left="0.7" right="0.7" top="0.75" bottom="0.75" header="0.3" footer="0.3"/>
  <pageSetup orientation="landscape"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02FB8-5D70-42D3-A9C8-8F3FBBEA63BA}">
  <sheetPr>
    <tabColor rgb="FFFAB56A"/>
  </sheetPr>
  <dimension ref="A1:AA13"/>
  <sheetViews>
    <sheetView showGridLines="0" workbookViewId="0">
      <selection activeCell="A6" sqref="A6"/>
    </sheetView>
  </sheetViews>
  <sheetFormatPr defaultRowHeight="12.3"/>
  <cols>
    <col min="1" max="1" width="10.609375" style="358" customWidth="1"/>
    <col min="2" max="2" width="41.21875" style="476" customWidth="1"/>
    <col min="3" max="5" width="6.109375" style="353" customWidth="1"/>
    <col min="6" max="6" width="0" style="353" hidden="1" customWidth="1"/>
    <col min="7" max="7" width="14.609375" style="353" customWidth="1"/>
    <col min="8" max="8" width="14.609375" style="353" hidden="1" customWidth="1"/>
    <col min="9" max="10" width="14.609375" style="353" customWidth="1"/>
    <col min="11" max="11" width="14.609375" style="353" hidden="1" customWidth="1"/>
    <col min="12" max="13" width="14.609375" style="353" customWidth="1"/>
    <col min="14" max="14" width="14.609375" style="353" hidden="1" customWidth="1"/>
    <col min="15" max="16" width="14.609375" style="353" customWidth="1"/>
    <col min="17" max="17" width="14.609375" style="353" hidden="1" customWidth="1"/>
    <col min="18" max="19" width="14.609375" style="353" customWidth="1"/>
    <col min="20" max="20" width="14.609375" style="353" hidden="1" customWidth="1"/>
    <col min="21" max="22" width="14.609375" style="353" customWidth="1"/>
    <col min="23" max="23" width="14.609375" style="353" hidden="1" customWidth="1"/>
    <col min="24" max="25" width="14.609375" style="353" customWidth="1"/>
    <col min="26" max="26" width="14.609375" style="353" hidden="1" customWidth="1"/>
    <col min="27" max="27" width="14.609375" style="353" customWidth="1"/>
    <col min="28" max="16384" width="8.88671875" style="353"/>
  </cols>
  <sheetData>
    <row r="1" spans="1:27" ht="35.049999999999997" customHeight="1">
      <c r="A1" s="543" t="s">
        <v>327</v>
      </c>
      <c r="B1" s="543"/>
      <c r="C1" s="543"/>
      <c r="D1" s="543"/>
      <c r="E1" s="543"/>
      <c r="F1" s="543"/>
      <c r="G1" s="543"/>
      <c r="H1" s="543"/>
      <c r="I1" s="543"/>
      <c r="J1" s="543"/>
      <c r="K1" s="543"/>
      <c r="L1" s="543"/>
      <c r="M1" s="543"/>
      <c r="N1" s="543"/>
      <c r="O1" s="543"/>
      <c r="P1" s="543"/>
      <c r="Q1" s="543"/>
      <c r="R1" s="543"/>
      <c r="S1" s="543"/>
      <c r="T1" s="543"/>
      <c r="U1" s="543"/>
      <c r="V1" s="543"/>
      <c r="W1" s="543"/>
      <c r="X1" s="543"/>
      <c r="Y1" s="543"/>
      <c r="Z1" s="543"/>
      <c r="AA1" s="543"/>
    </row>
    <row r="3" spans="1:27" s="480" customFormat="1" ht="39.6" customHeight="1">
      <c r="A3" s="500"/>
      <c r="B3" s="490"/>
      <c r="E3" s="481"/>
      <c r="G3" s="361" t="s">
        <v>194</v>
      </c>
      <c r="H3" s="362"/>
      <c r="I3" s="362"/>
      <c r="J3" s="361" t="s">
        <v>193</v>
      </c>
      <c r="K3" s="362"/>
      <c r="L3" s="362"/>
      <c r="M3" s="361" t="s">
        <v>318</v>
      </c>
      <c r="N3" s="362"/>
      <c r="O3" s="362"/>
      <c r="P3" s="361" t="s">
        <v>319</v>
      </c>
      <c r="Q3" s="362"/>
      <c r="R3" s="362"/>
      <c r="S3" s="361" t="s">
        <v>320</v>
      </c>
      <c r="T3" s="362"/>
      <c r="U3" s="362"/>
      <c r="V3" s="361" t="s">
        <v>321</v>
      </c>
      <c r="W3" s="362"/>
      <c r="X3" s="362"/>
      <c r="Y3" s="361" t="s">
        <v>322</v>
      </c>
      <c r="Z3" s="362"/>
      <c r="AA3" s="362"/>
    </row>
    <row r="4" spans="1:27" ht="18" customHeight="1">
      <c r="E4" s="491" t="s">
        <v>326</v>
      </c>
      <c r="G4" s="492">
        <v>974.61806306765266</v>
      </c>
      <c r="H4" s="493"/>
      <c r="I4" s="494"/>
      <c r="J4" s="492">
        <v>1660.1950750028773</v>
      </c>
      <c r="K4" s="493"/>
      <c r="L4" s="494"/>
      <c r="M4" s="495">
        <v>0.99250552261453229</v>
      </c>
      <c r="N4" s="493"/>
      <c r="O4" s="494"/>
      <c r="P4" s="495">
        <v>1.104351180162201</v>
      </c>
      <c r="Q4" s="493"/>
      <c r="R4" s="494"/>
      <c r="S4" s="495">
        <v>1.2103784613481505</v>
      </c>
      <c r="T4" s="493"/>
      <c r="U4" s="494"/>
      <c r="V4" s="495">
        <v>1.2973819052266988</v>
      </c>
      <c r="W4" s="493"/>
      <c r="X4" s="494"/>
      <c r="Y4" s="495">
        <v>1.3655108101651263</v>
      </c>
      <c r="Z4" s="493"/>
      <c r="AA4" s="494"/>
    </row>
    <row r="5" spans="1:27" s="358" customFormat="1" ht="22" customHeight="1">
      <c r="A5" s="482"/>
      <c r="B5" s="496"/>
      <c r="C5" s="483" t="s">
        <v>324</v>
      </c>
      <c r="D5" s="484" t="s">
        <v>123</v>
      </c>
      <c r="E5" s="485" t="s">
        <v>325</v>
      </c>
      <c r="F5" s="486"/>
      <c r="G5" s="487" t="s">
        <v>324</v>
      </c>
      <c r="H5" s="486"/>
      <c r="I5" s="488" t="s">
        <v>325</v>
      </c>
      <c r="J5" s="489" t="s">
        <v>324</v>
      </c>
      <c r="K5" s="486"/>
      <c r="L5" s="488" t="s">
        <v>325</v>
      </c>
      <c r="M5" s="489" t="s">
        <v>324</v>
      </c>
      <c r="N5" s="486"/>
      <c r="O5" s="488" t="s">
        <v>325</v>
      </c>
      <c r="P5" s="489" t="s">
        <v>324</v>
      </c>
      <c r="Q5" s="486"/>
      <c r="R5" s="488" t="s">
        <v>325</v>
      </c>
      <c r="S5" s="489" t="s">
        <v>324</v>
      </c>
      <c r="T5" s="486"/>
      <c r="U5" s="488" t="s">
        <v>325</v>
      </c>
      <c r="V5" s="489" t="s">
        <v>324</v>
      </c>
      <c r="W5" s="486"/>
      <c r="X5" s="488" t="s">
        <v>325</v>
      </c>
      <c r="Y5" s="489" t="s">
        <v>324</v>
      </c>
      <c r="Z5" s="486"/>
      <c r="AA5" s="488" t="s">
        <v>325</v>
      </c>
    </row>
    <row r="6" spans="1:27" ht="19.3" customHeight="1">
      <c r="A6" s="479">
        <v>5</v>
      </c>
      <c r="B6" s="477" t="s">
        <v>314</v>
      </c>
      <c r="C6" s="497">
        <v>0.45</v>
      </c>
      <c r="D6" s="363">
        <v>0.65</v>
      </c>
      <c r="E6" s="497">
        <v>0.8</v>
      </c>
      <c r="F6" s="357">
        <f t="shared" ref="F6:F13" si="0">ABS(AA6 - Y6)</f>
        <v>0.80589123661133799</v>
      </c>
      <c r="G6" s="364">
        <v>-2039.33114724692</v>
      </c>
      <c r="H6" s="364">
        <v>974.61806306765266</v>
      </c>
      <c r="I6" s="364">
        <v>3235.0799708035811</v>
      </c>
      <c r="J6" s="364">
        <v>-1653.6886302486455</v>
      </c>
      <c r="K6" s="364">
        <v>1660.1950750028773</v>
      </c>
      <c r="L6" s="364">
        <v>4145.6078539415157</v>
      </c>
      <c r="M6" s="365">
        <v>0.85899991023130684</v>
      </c>
      <c r="N6" s="365">
        <v>0.99250552261453229</v>
      </c>
      <c r="O6" s="365">
        <v>1.0926347319019516</v>
      </c>
      <c r="P6" s="365">
        <v>0.85466996663753814</v>
      </c>
      <c r="Q6" s="365">
        <v>1.104351180162201</v>
      </c>
      <c r="R6" s="365">
        <v>1.2916120903056985</v>
      </c>
      <c r="S6" s="365">
        <v>0.87210424434500156</v>
      </c>
      <c r="T6" s="365">
        <v>1.2103784613481505</v>
      </c>
      <c r="U6" s="365">
        <v>1.464084124100512</v>
      </c>
      <c r="V6" s="365">
        <v>0.89065135197374046</v>
      </c>
      <c r="W6" s="365">
        <v>1.2973819052266988</v>
      </c>
      <c r="X6" s="365">
        <v>1.602429820166418</v>
      </c>
      <c r="Y6" s="365">
        <v>0.90500153210150525</v>
      </c>
      <c r="Z6" s="365">
        <v>1.3655108101651263</v>
      </c>
      <c r="AA6" s="365">
        <v>1.7108927687128432</v>
      </c>
    </row>
    <row r="7" spans="1:27" ht="19.3" customHeight="1">
      <c r="A7" s="479">
        <v>7</v>
      </c>
      <c r="B7" s="477" t="s">
        <v>316</v>
      </c>
      <c r="C7" s="497">
        <v>0</v>
      </c>
      <c r="D7" s="363">
        <v>0.02</v>
      </c>
      <c r="E7" s="497">
        <v>0.03</v>
      </c>
      <c r="F7" s="357">
        <f t="shared" si="0"/>
        <v>0.21015891163874256</v>
      </c>
      <c r="G7" s="364">
        <v>76.501804167721275</v>
      </c>
      <c r="H7" s="364">
        <v>974.61806306765266</v>
      </c>
      <c r="I7" s="364">
        <v>1454.2037164431476</v>
      </c>
      <c r="J7" s="364">
        <v>663.58042845252203</v>
      </c>
      <c r="K7" s="364">
        <v>1660.1950750028773</v>
      </c>
      <c r="L7" s="364">
        <v>2192.7984976890584</v>
      </c>
      <c r="M7" s="365">
        <v>0.97421444771801036</v>
      </c>
      <c r="N7" s="365">
        <v>0.99250552261453229</v>
      </c>
      <c r="O7" s="365">
        <v>1.0016510600627933</v>
      </c>
      <c r="P7" s="365">
        <v>1.0605974073063991</v>
      </c>
      <c r="Q7" s="365">
        <v>1.104351180162201</v>
      </c>
      <c r="R7" s="365">
        <v>1.1265358639785639</v>
      </c>
      <c r="S7" s="365">
        <v>1.1374716683311341</v>
      </c>
      <c r="T7" s="365">
        <v>1.2103784613481505</v>
      </c>
      <c r="U7" s="365">
        <v>1.2478824677328297</v>
      </c>
      <c r="V7" s="365">
        <v>1.1929839260162516</v>
      </c>
      <c r="W7" s="365">
        <v>1.2973819052266988</v>
      </c>
      <c r="X7" s="365">
        <v>1.3518722773855751</v>
      </c>
      <c r="Y7" s="365">
        <v>1.2281173721920626</v>
      </c>
      <c r="Z7" s="365">
        <v>1.3655108101651263</v>
      </c>
      <c r="AA7" s="365">
        <v>1.4382762838308052</v>
      </c>
    </row>
    <row r="8" spans="1:27" ht="19.3" customHeight="1">
      <c r="A8" s="479">
        <v>2</v>
      </c>
      <c r="B8" s="477" t="s">
        <v>121</v>
      </c>
      <c r="C8" s="498">
        <v>0.02</v>
      </c>
      <c r="D8" s="366">
        <v>3.5000000000000003E-2</v>
      </c>
      <c r="E8" s="498">
        <v>0.06</v>
      </c>
      <c r="F8" s="357">
        <f t="shared" si="0"/>
        <v>9.4876573369899075E-2</v>
      </c>
      <c r="G8" s="364">
        <v>1222.0531335625328</v>
      </c>
      <c r="H8" s="364">
        <v>974.61806306765266</v>
      </c>
      <c r="I8" s="364">
        <v>513.35420522449112</v>
      </c>
      <c r="J8" s="364">
        <v>1932.3012085441642</v>
      </c>
      <c r="K8" s="364">
        <v>1660.1950750028773</v>
      </c>
      <c r="L8" s="364">
        <v>1152.1648096893769</v>
      </c>
      <c r="M8" s="365">
        <v>1.0048235970941266</v>
      </c>
      <c r="N8" s="365">
        <v>0.99250552261453229</v>
      </c>
      <c r="O8" s="365">
        <v>0.97121462508650369</v>
      </c>
      <c r="P8" s="365">
        <v>1.1214698014633482</v>
      </c>
      <c r="Q8" s="365">
        <v>1.104351180162201</v>
      </c>
      <c r="R8" s="365">
        <v>1.0741925198958895</v>
      </c>
      <c r="S8" s="365">
        <v>1.2325530368938999</v>
      </c>
      <c r="T8" s="365">
        <v>1.2103784613481505</v>
      </c>
      <c r="U8" s="365">
        <v>1.1705543117682278</v>
      </c>
      <c r="V8" s="365">
        <v>1.3248785294655931</v>
      </c>
      <c r="W8" s="365">
        <v>1.2973819052266988</v>
      </c>
      <c r="X8" s="365">
        <v>1.2470373780349318</v>
      </c>
      <c r="Y8" s="365">
        <v>1.3986066735724063</v>
      </c>
      <c r="Z8" s="365">
        <v>1.3655108101651263</v>
      </c>
      <c r="AA8" s="365">
        <v>1.3037301002025072</v>
      </c>
    </row>
    <row r="9" spans="1:27" ht="19.3" customHeight="1">
      <c r="A9" s="479">
        <v>6</v>
      </c>
      <c r="B9" s="477" t="s">
        <v>315</v>
      </c>
      <c r="C9" s="364">
        <v>4</v>
      </c>
      <c r="D9" s="367">
        <v>6</v>
      </c>
      <c r="E9" s="364">
        <v>7</v>
      </c>
      <c r="F9" s="357">
        <f t="shared" si="0"/>
        <v>8.0454311861398065E-2</v>
      </c>
      <c r="G9" s="364">
        <v>1439.8098042869651</v>
      </c>
      <c r="H9" s="364">
        <v>974.61806306765266</v>
      </c>
      <c r="I9" s="364">
        <v>752.70795724785421</v>
      </c>
      <c r="J9" s="364">
        <v>2156.874625903949</v>
      </c>
      <c r="K9" s="364">
        <v>1660.1950750028773</v>
      </c>
      <c r="L9" s="364">
        <v>1420.862823962465</v>
      </c>
      <c r="M9" s="365">
        <v>1.0572644572145864</v>
      </c>
      <c r="N9" s="365">
        <v>0.99250552261453229</v>
      </c>
      <c r="O9" s="365">
        <v>0.97193232984128652</v>
      </c>
      <c r="P9" s="365">
        <v>1.1994033532998858</v>
      </c>
      <c r="Q9" s="365">
        <v>1.104351180162201</v>
      </c>
      <c r="R9" s="365">
        <v>1.0711044039865534</v>
      </c>
      <c r="S9" s="365">
        <v>1.3095613759776688</v>
      </c>
      <c r="T9" s="365">
        <v>1.2103784613481505</v>
      </c>
      <c r="U9" s="365">
        <v>1.1720487682000984</v>
      </c>
      <c r="V9" s="365">
        <v>1.3883823607792674</v>
      </c>
      <c r="W9" s="365">
        <v>1.2973819052266988</v>
      </c>
      <c r="X9" s="365">
        <v>1.2585591508862344</v>
      </c>
      <c r="Y9" s="365">
        <v>1.4092650797296595</v>
      </c>
      <c r="Z9" s="365">
        <v>1.3655108101651263</v>
      </c>
      <c r="AA9" s="365">
        <v>1.3288107678682615</v>
      </c>
    </row>
    <row r="10" spans="1:27" ht="19.3" customHeight="1">
      <c r="A10" s="479">
        <v>8</v>
      </c>
      <c r="B10" s="477" t="s">
        <v>389</v>
      </c>
      <c r="C10" s="499">
        <v>2</v>
      </c>
      <c r="D10" s="475">
        <v>3</v>
      </c>
      <c r="E10" s="499">
        <v>4</v>
      </c>
      <c r="F10" s="357">
        <f t="shared" si="0"/>
        <v>6.8475727308489498E-2</v>
      </c>
      <c r="G10" s="364">
        <v>697.62980525825969</v>
      </c>
      <c r="H10" s="364">
        <v>974.61806306765266</v>
      </c>
      <c r="I10" s="364">
        <v>1251.6063208770438</v>
      </c>
      <c r="J10" s="364">
        <v>1358.7551448780287</v>
      </c>
      <c r="K10" s="364">
        <v>1660.1950750028773</v>
      </c>
      <c r="L10" s="364">
        <v>1961.6350051277186</v>
      </c>
      <c r="M10" s="365">
        <v>0.97136559184631333</v>
      </c>
      <c r="N10" s="365">
        <v>0.99250552261453229</v>
      </c>
      <c r="O10" s="365">
        <v>1.0136454533827508</v>
      </c>
      <c r="P10" s="365">
        <v>1.0792951527212327</v>
      </c>
      <c r="Q10" s="365">
        <v>1.104351180162201</v>
      </c>
      <c r="R10" s="365">
        <v>1.1294072076031691</v>
      </c>
      <c r="S10" s="365">
        <v>1.1819193334989713</v>
      </c>
      <c r="T10" s="365">
        <v>1.2103784613481505</v>
      </c>
      <c r="U10" s="365">
        <v>1.2388375891973296</v>
      </c>
      <c r="V10" s="365">
        <v>1.2658969033800926</v>
      </c>
      <c r="W10" s="365">
        <v>1.2973819052266988</v>
      </c>
      <c r="X10" s="365">
        <v>1.3288669070733057</v>
      </c>
      <c r="Y10" s="365">
        <v>1.3312729465108821</v>
      </c>
      <c r="Z10" s="365">
        <v>1.3655108101651263</v>
      </c>
      <c r="AA10" s="365">
        <v>1.3997486738193716</v>
      </c>
    </row>
    <row r="11" spans="1:27" ht="19.3" customHeight="1">
      <c r="A11" s="479">
        <v>1</v>
      </c>
      <c r="B11" s="477" t="s">
        <v>180</v>
      </c>
      <c r="C11" s="498">
        <v>0.02</v>
      </c>
      <c r="D11" s="366">
        <v>0.03</v>
      </c>
      <c r="E11" s="498">
        <v>0.05</v>
      </c>
      <c r="F11" s="357">
        <f t="shared" si="0"/>
        <v>3.339602323180757E-2</v>
      </c>
      <c r="G11" s="364">
        <v>301.04115869553516</v>
      </c>
      <c r="H11" s="364">
        <v>974.61806306765266</v>
      </c>
      <c r="I11" s="364">
        <v>2543.6914440876535</v>
      </c>
      <c r="J11" s="364">
        <v>872.42072484256823</v>
      </c>
      <c r="K11" s="364">
        <v>1660.1950750028773</v>
      </c>
      <c r="L11" s="364">
        <v>3494.4708580423303</v>
      </c>
      <c r="M11" s="365">
        <v>0.99500876467336707</v>
      </c>
      <c r="N11" s="365">
        <v>0.99250552261453229</v>
      </c>
      <c r="O11" s="365">
        <v>0.98735641718082789</v>
      </c>
      <c r="P11" s="365">
        <v>1.1094741362494356</v>
      </c>
      <c r="Q11" s="365">
        <v>1.104351180162201</v>
      </c>
      <c r="R11" s="365">
        <v>1.0936621945435507</v>
      </c>
      <c r="S11" s="365">
        <v>1.2173893526603319</v>
      </c>
      <c r="T11" s="365">
        <v>1.2103784613481505</v>
      </c>
      <c r="U11" s="365">
        <v>1.1955442670705598</v>
      </c>
      <c r="V11" s="365">
        <v>1.3061304521438493</v>
      </c>
      <c r="W11" s="365">
        <v>1.2973819052266988</v>
      </c>
      <c r="X11" s="365">
        <v>1.2786001679968759</v>
      </c>
      <c r="Y11" s="365">
        <v>1.3760181202096273</v>
      </c>
      <c r="Z11" s="365">
        <v>1.3655108101651263</v>
      </c>
      <c r="AA11" s="365">
        <v>1.3426220969778198</v>
      </c>
    </row>
    <row r="12" spans="1:27" ht="19.3" customHeight="1">
      <c r="A12" s="479">
        <v>3</v>
      </c>
      <c r="B12" s="477" t="s">
        <v>207</v>
      </c>
      <c r="C12" s="497">
        <v>0.4</v>
      </c>
      <c r="D12" s="363">
        <v>0.45</v>
      </c>
      <c r="E12" s="497">
        <v>0.5</v>
      </c>
      <c r="F12" s="357">
        <f t="shared" si="0"/>
        <v>1.3968951174230693E-2</v>
      </c>
      <c r="G12" s="364">
        <v>1033.7602082557787</v>
      </c>
      <c r="H12" s="364">
        <v>974.61806306765266</v>
      </c>
      <c r="I12" s="364">
        <v>915.4759178795257</v>
      </c>
      <c r="J12" s="364">
        <v>1724.3645974018582</v>
      </c>
      <c r="K12" s="364">
        <v>1660.1950750028773</v>
      </c>
      <c r="L12" s="364">
        <v>1596.0255526038909</v>
      </c>
      <c r="M12" s="365">
        <v>0.99768974395324705</v>
      </c>
      <c r="N12" s="365">
        <v>0.99250552261453229</v>
      </c>
      <c r="O12" s="365">
        <v>0.98732130127581741</v>
      </c>
      <c r="P12" s="365">
        <v>1.1102283859240374</v>
      </c>
      <c r="Q12" s="365">
        <v>1.104351180162201</v>
      </c>
      <c r="R12" s="365">
        <v>1.0984739744003642</v>
      </c>
      <c r="S12" s="365">
        <v>1.2167522121468937</v>
      </c>
      <c r="T12" s="365">
        <v>1.2103784613481505</v>
      </c>
      <c r="U12" s="365">
        <v>1.2040047105494074</v>
      </c>
      <c r="V12" s="365">
        <v>1.3041114460914958</v>
      </c>
      <c r="W12" s="365">
        <v>1.2973819052266988</v>
      </c>
      <c r="X12" s="365">
        <v>1.2906523643619023</v>
      </c>
      <c r="Y12" s="365">
        <v>1.3724952857522419</v>
      </c>
      <c r="Z12" s="365">
        <v>1.3655108101651263</v>
      </c>
      <c r="AA12" s="365">
        <v>1.3585263345780112</v>
      </c>
    </row>
    <row r="13" spans="1:27" ht="19.3" customHeight="1">
      <c r="A13" s="479">
        <v>4</v>
      </c>
      <c r="B13" s="477" t="s">
        <v>206</v>
      </c>
      <c r="C13" s="497">
        <v>0.25</v>
      </c>
      <c r="D13" s="363">
        <v>0.35</v>
      </c>
      <c r="E13" s="497">
        <v>0.45</v>
      </c>
      <c r="F13" s="357">
        <f t="shared" si="0"/>
        <v>1.3968951174230693E-2</v>
      </c>
      <c r="G13" s="364">
        <v>1033.7602082557787</v>
      </c>
      <c r="H13" s="364">
        <v>974.61806306765266</v>
      </c>
      <c r="I13" s="364">
        <v>915.4759178795257</v>
      </c>
      <c r="J13" s="364">
        <v>1724.3645974018582</v>
      </c>
      <c r="K13" s="364">
        <v>1660.1950750028773</v>
      </c>
      <c r="L13" s="364">
        <v>1596.0255526038909</v>
      </c>
      <c r="M13" s="365">
        <v>0.99768974395324705</v>
      </c>
      <c r="N13" s="365">
        <v>0.99250552261453229</v>
      </c>
      <c r="O13" s="365">
        <v>0.98732130127581741</v>
      </c>
      <c r="P13" s="365">
        <v>1.1102283859240374</v>
      </c>
      <c r="Q13" s="365">
        <v>1.104351180162201</v>
      </c>
      <c r="R13" s="365">
        <v>1.0984739744003642</v>
      </c>
      <c r="S13" s="365">
        <v>1.2167522121468937</v>
      </c>
      <c r="T13" s="365">
        <v>1.2103784613481505</v>
      </c>
      <c r="U13" s="365">
        <v>1.2040047105494074</v>
      </c>
      <c r="V13" s="365">
        <v>1.3041114460914958</v>
      </c>
      <c r="W13" s="365">
        <v>1.2973819052266988</v>
      </c>
      <c r="X13" s="365">
        <v>1.2906523643619023</v>
      </c>
      <c r="Y13" s="365">
        <v>1.3724952857522419</v>
      </c>
      <c r="Z13" s="365">
        <v>1.3655108101651263</v>
      </c>
      <c r="AA13" s="365">
        <v>1.3585263345780112</v>
      </c>
    </row>
  </sheetData>
  <sortState xmlns:xlrd2="http://schemas.microsoft.com/office/spreadsheetml/2017/richdata2" ref="A6:AA13">
    <sortCondition descending="1" ref="F1"/>
  </sortState>
  <mergeCells count="1">
    <mergeCell ref="A1:AA1"/>
  </mergeCells>
  <pageMargins left="0.7" right="0.7" top="0.75" bottom="0.75" header="0.3" footer="0.3"/>
  <pageSetup orientation="landscape"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93B83-3111-4D60-B2C1-6A931AD91A90}">
  <sheetPr>
    <tabColor rgb="FF008000"/>
  </sheetPr>
  <dimension ref="A1:AA5006"/>
  <sheetViews>
    <sheetView showGridLines="0" workbookViewId="0">
      <selection sqref="A1:H1"/>
    </sheetView>
  </sheetViews>
  <sheetFormatPr defaultRowHeight="12.3"/>
  <cols>
    <col min="1" max="1" width="10.609375" style="358" customWidth="1"/>
    <col min="2" max="3" width="31.609375" style="373" customWidth="1"/>
    <col min="4" max="8" width="31.609375" style="374" customWidth="1"/>
    <col min="9" max="9" width="8.88671875" style="353"/>
    <col min="10" max="34" width="0" style="353" hidden="1" customWidth="1"/>
    <col min="35" max="16384" width="8.88671875" style="353"/>
  </cols>
  <sheetData>
    <row r="1" spans="1:27" ht="35.049999999999997" customHeight="1">
      <c r="A1" s="543" t="s">
        <v>332</v>
      </c>
      <c r="B1" s="543"/>
      <c r="C1" s="543"/>
      <c r="D1" s="543"/>
      <c r="E1" s="543"/>
      <c r="F1" s="543"/>
      <c r="G1" s="543"/>
      <c r="H1" s="543"/>
      <c r="I1"/>
    </row>
    <row r="2" spans="1:27" s="368" customFormat="1" ht="20.05" customHeight="1" thickBot="1">
      <c r="A2" s="383" t="s">
        <v>333</v>
      </c>
      <c r="B2" s="353"/>
      <c r="C2" s="358" t="s">
        <v>334</v>
      </c>
      <c r="D2" s="353"/>
      <c r="E2" s="387" t="s">
        <v>335</v>
      </c>
      <c r="F2" s="353"/>
      <c r="G2" s="353"/>
      <c r="H2" s="353"/>
    </row>
    <row r="3" spans="1:27" ht="33.6" customHeight="1" thickTop="1">
      <c r="A3" s="369" t="s">
        <v>328</v>
      </c>
      <c r="B3" s="384" t="s">
        <v>194</v>
      </c>
      <c r="C3" s="384" t="s">
        <v>193</v>
      </c>
      <c r="D3" s="384" t="s">
        <v>318</v>
      </c>
      <c r="E3" s="384" t="s">
        <v>319</v>
      </c>
      <c r="F3" s="384" t="s">
        <v>320</v>
      </c>
      <c r="G3" s="384" t="s">
        <v>321</v>
      </c>
      <c r="H3" s="384" t="s">
        <v>322</v>
      </c>
    </row>
    <row r="4" spans="1:27" ht="18" customHeight="1">
      <c r="A4" s="370" t="s">
        <v>329</v>
      </c>
      <c r="B4" s="379">
        <f>IFERROR(SUBTOTAL(101, B7:B5006),"--")</f>
        <v>1037.7909378621112</v>
      </c>
      <c r="C4" s="379">
        <f t="shared" ref="C4:H4" si="0">IFERROR(SUBTOTAL(101, C7:C5006),"--")</f>
        <v>1752.7631474619557</v>
      </c>
      <c r="D4" s="380">
        <f t="shared" si="0"/>
        <v>0.98461665437129176</v>
      </c>
      <c r="E4" s="380">
        <f t="shared" si="0"/>
        <v>1.0847360197446998</v>
      </c>
      <c r="F4" s="380">
        <f t="shared" si="0"/>
        <v>1.1793443971839488</v>
      </c>
      <c r="G4" s="380">
        <f t="shared" si="0"/>
        <v>1.2550948368841992</v>
      </c>
      <c r="H4" s="380">
        <f t="shared" si="0"/>
        <v>1.3116415973021123</v>
      </c>
    </row>
    <row r="5" spans="1:27" ht="18" customHeight="1">
      <c r="A5" s="370" t="s">
        <v>330</v>
      </c>
      <c r="B5" s="379">
        <f>IFERROR(SUBTOTAL(107, B7:B5006),"--")</f>
        <v>761.48750746672454</v>
      </c>
      <c r="C5" s="379">
        <f t="shared" ref="C5:H5" si="1">IFERROR(SUBTOTAL(107, C7:C5006),"--")</f>
        <v>861.65172054022037</v>
      </c>
      <c r="D5" s="380">
        <f t="shared" si="1"/>
        <v>3.0007615113457169E-2</v>
      </c>
      <c r="E5" s="380">
        <f t="shared" si="1"/>
        <v>5.1250515986327586E-2</v>
      </c>
      <c r="F5" s="380">
        <f t="shared" si="1"/>
        <v>6.5601031322863476E-2</v>
      </c>
      <c r="G5" s="380">
        <f t="shared" si="1"/>
        <v>7.5512171724495342E-2</v>
      </c>
      <c r="H5" s="380">
        <f t="shared" si="1"/>
        <v>8.2342895444220784E-2</v>
      </c>
    </row>
    <row r="6" spans="1:27" ht="18" customHeight="1" thickBot="1">
      <c r="A6" s="371" t="s">
        <v>331</v>
      </c>
      <c r="B6" s="379">
        <f>IFERROR(B$5/SQRT(SimRuns),"--")</f>
        <v>10.769059606371252</v>
      </c>
      <c r="C6" s="379">
        <f t="shared" ref="C6:H6" si="2">IFERROR(C$5/SQRT(SimRuns),"--")</f>
        <v>12.185595492300916</v>
      </c>
      <c r="D6" s="380">
        <f t="shared" si="2"/>
        <v>4.2437176267922988E-4</v>
      </c>
      <c r="E6" s="380">
        <f t="shared" si="2"/>
        <v>7.2479174786483594E-4</v>
      </c>
      <c r="F6" s="380">
        <f t="shared" si="2"/>
        <v>9.2773868202455749E-4</v>
      </c>
      <c r="G6" s="380">
        <f t="shared" si="2"/>
        <v>1.0679033737702745E-3</v>
      </c>
      <c r="H6" s="380">
        <f t="shared" si="2"/>
        <v>1.1645043950228677E-3</v>
      </c>
    </row>
    <row r="7" spans="1:27" s="375" customFormat="1" ht="11.65" customHeight="1" thickTop="1">
      <c r="A7" s="372">
        <v>1</v>
      </c>
      <c r="B7" s="381">
        <v>-2211.7431122639741</v>
      </c>
      <c r="C7" s="381">
        <v>-1889.86982933748</v>
      </c>
      <c r="D7" s="382">
        <v>0.83158788165857267</v>
      </c>
      <c r="E7" s="382">
        <v>0.83001025831128583</v>
      </c>
      <c r="F7" s="382">
        <v>0.84615293972897609</v>
      </c>
      <c r="G7" s="382">
        <v>0.86028857118933277</v>
      </c>
      <c r="H7" s="382">
        <v>0.86768841351586723</v>
      </c>
      <c r="M7" s="385">
        <v>2.0000000000000001E-4</v>
      </c>
      <c r="N7" s="388">
        <v>-3000</v>
      </c>
      <c r="O7" s="375">
        <v>0</v>
      </c>
      <c r="P7" s="388">
        <v>-3000</v>
      </c>
      <c r="Q7" s="375">
        <v>0</v>
      </c>
      <c r="R7" s="389">
        <v>0.8</v>
      </c>
      <c r="S7" s="375">
        <v>0</v>
      </c>
      <c r="T7" s="389">
        <v>0.8</v>
      </c>
      <c r="U7" s="375">
        <v>0</v>
      </c>
      <c r="V7" s="389">
        <v>0.8</v>
      </c>
      <c r="W7" s="375">
        <v>0</v>
      </c>
      <c r="X7" s="389">
        <v>0.8</v>
      </c>
      <c r="Y7" s="375">
        <v>0</v>
      </c>
      <c r="Z7" s="389">
        <v>0.8</v>
      </c>
      <c r="AA7" s="375">
        <v>0</v>
      </c>
    </row>
    <row r="8" spans="1:27" ht="11.65" customHeight="1">
      <c r="A8" s="372">
        <v>2</v>
      </c>
      <c r="B8" s="381">
        <v>-2015.2866203802896</v>
      </c>
      <c r="C8" s="381">
        <v>-1663.7393068005276</v>
      </c>
      <c r="D8" s="382">
        <v>0.84877826266463807</v>
      </c>
      <c r="E8" s="382">
        <v>0.84058998416556796</v>
      </c>
      <c r="F8" s="382">
        <v>0.85562950508808966</v>
      </c>
      <c r="G8" s="382">
        <v>0.87234218452490742</v>
      </c>
      <c r="H8" s="382">
        <v>0.88500254358312103</v>
      </c>
      <c r="M8" s="386">
        <v>4.0000000000000002E-4</v>
      </c>
      <c r="N8" s="373">
        <v>-2650</v>
      </c>
      <c r="O8" s="353">
        <v>0</v>
      </c>
      <c r="P8" s="373">
        <v>-2600</v>
      </c>
      <c r="Q8" s="353">
        <v>0</v>
      </c>
      <c r="R8" s="374">
        <v>0.82000000000000006</v>
      </c>
      <c r="S8" s="353">
        <v>0</v>
      </c>
      <c r="T8" s="374">
        <v>0.83000000000000007</v>
      </c>
      <c r="U8" s="353">
        <v>0</v>
      </c>
      <c r="V8" s="374">
        <v>0.84000000000000008</v>
      </c>
      <c r="W8" s="353">
        <v>0</v>
      </c>
      <c r="X8" s="374">
        <v>0.84500000000000008</v>
      </c>
      <c r="Y8" s="353">
        <v>0</v>
      </c>
      <c r="Z8" s="374">
        <v>0.85000000000000009</v>
      </c>
      <c r="AA8" s="353">
        <v>0</v>
      </c>
    </row>
    <row r="9" spans="1:27" ht="11.65" customHeight="1">
      <c r="A9" s="372">
        <v>3</v>
      </c>
      <c r="B9" s="381">
        <v>-1777.6722588157636</v>
      </c>
      <c r="C9" s="381">
        <v>-1361.5252443642657</v>
      </c>
      <c r="D9" s="382">
        <v>0.86343648967907305</v>
      </c>
      <c r="E9" s="382">
        <v>0.86779073292357289</v>
      </c>
      <c r="F9" s="382">
        <v>0.88952335047003706</v>
      </c>
      <c r="G9" s="382">
        <v>0.91166282202330695</v>
      </c>
      <c r="H9" s="382">
        <v>0.92876177945549188</v>
      </c>
      <c r="M9" s="386">
        <v>5.9999999999999995E-4</v>
      </c>
      <c r="N9" s="373">
        <v>-2300</v>
      </c>
      <c r="O9" s="353">
        <v>0</v>
      </c>
      <c r="P9" s="373">
        <v>-2200</v>
      </c>
      <c r="Q9" s="353">
        <v>0</v>
      </c>
      <c r="R9" s="374">
        <v>0.84000000000000008</v>
      </c>
      <c r="S9" s="353">
        <v>2.0000000000000001E-4</v>
      </c>
      <c r="T9" s="374">
        <v>0.8600000000000001</v>
      </c>
      <c r="U9" s="353">
        <v>4.0000000000000002E-4</v>
      </c>
      <c r="V9" s="374">
        <v>0.88</v>
      </c>
      <c r="W9" s="353">
        <v>4.0000000000000002E-4</v>
      </c>
      <c r="X9" s="374">
        <v>0.89</v>
      </c>
      <c r="Y9" s="353">
        <v>4.0000000000000002E-4</v>
      </c>
      <c r="Z9" s="374">
        <v>0.9</v>
      </c>
      <c r="AA9" s="353">
        <v>4.0000000000000002E-4</v>
      </c>
    </row>
    <row r="10" spans="1:27" ht="11.65" customHeight="1">
      <c r="A10" s="372">
        <v>4</v>
      </c>
      <c r="B10" s="381">
        <v>-1607.9103687637944</v>
      </c>
      <c r="C10" s="381">
        <v>-1185.7185188204385</v>
      </c>
      <c r="D10" s="382">
        <v>0.864971695248414</v>
      </c>
      <c r="E10" s="382">
        <v>0.87106554887379462</v>
      </c>
      <c r="F10" s="382">
        <v>0.89467775743965983</v>
      </c>
      <c r="G10" s="382">
        <v>0.91792936689063931</v>
      </c>
      <c r="H10" s="382">
        <v>0.93598732462996759</v>
      </c>
      <c r="M10" s="386">
        <v>8.0000000000000004E-4</v>
      </c>
      <c r="N10" s="373">
        <v>-1950</v>
      </c>
      <c r="O10" s="353">
        <v>4.0000000000000002E-4</v>
      </c>
      <c r="P10" s="373">
        <v>-1800</v>
      </c>
      <c r="Q10" s="353">
        <v>2.0000000000000001E-4</v>
      </c>
      <c r="R10" s="374">
        <v>0.8600000000000001</v>
      </c>
      <c r="S10" s="353">
        <v>2.0000000000000001E-4</v>
      </c>
      <c r="T10" s="374">
        <v>0.89</v>
      </c>
      <c r="U10" s="353">
        <v>1.4E-3</v>
      </c>
      <c r="V10" s="374">
        <v>0.92</v>
      </c>
      <c r="W10" s="353">
        <v>1.4E-3</v>
      </c>
      <c r="X10" s="374">
        <v>0.93500000000000005</v>
      </c>
      <c r="Y10" s="353">
        <v>1.1999999999999999E-3</v>
      </c>
      <c r="Z10" s="374">
        <v>0.95000000000000007</v>
      </c>
      <c r="AA10" s="353">
        <v>5.9999999999999995E-4</v>
      </c>
    </row>
    <row r="11" spans="1:27" ht="11.65" customHeight="1">
      <c r="A11" s="372">
        <v>5</v>
      </c>
      <c r="B11" s="381">
        <v>-1606.5502128110484</v>
      </c>
      <c r="C11" s="381">
        <v>-1183.0926046359327</v>
      </c>
      <c r="D11" s="382">
        <v>0.86707721738574661</v>
      </c>
      <c r="E11" s="382">
        <v>0.8749122665624165</v>
      </c>
      <c r="F11" s="382">
        <v>0.90131102893612702</v>
      </c>
      <c r="G11" s="382">
        <v>0.925072285971964</v>
      </c>
      <c r="H11" s="382">
        <v>0.94371805160490185</v>
      </c>
      <c r="M11" s="386">
        <v>1E-3</v>
      </c>
      <c r="N11" s="373">
        <v>-1600</v>
      </c>
      <c r="O11" s="353">
        <v>5.9999999999999995E-4</v>
      </c>
      <c r="P11" s="373">
        <v>-1400</v>
      </c>
      <c r="Q11" s="353">
        <v>2.0000000000000001E-4</v>
      </c>
      <c r="R11" s="374">
        <v>0.88000000000000012</v>
      </c>
      <c r="S11" s="353">
        <v>2E-3</v>
      </c>
      <c r="T11" s="374">
        <v>0.92</v>
      </c>
      <c r="U11" s="353">
        <v>2.3999999999999998E-3</v>
      </c>
      <c r="V11" s="374">
        <v>0.96000000000000008</v>
      </c>
      <c r="W11" s="353">
        <v>2.3999999999999998E-3</v>
      </c>
      <c r="X11" s="374">
        <v>0.98000000000000009</v>
      </c>
      <c r="Y11" s="353">
        <v>1.6000000000000001E-3</v>
      </c>
      <c r="Z11" s="374">
        <v>1</v>
      </c>
      <c r="AA11" s="353">
        <v>2.2000000000000001E-3</v>
      </c>
    </row>
    <row r="12" spans="1:27" ht="11.65" customHeight="1">
      <c r="A12" s="372">
        <v>6</v>
      </c>
      <c r="B12" s="381">
        <v>-1598.7254461520242</v>
      </c>
      <c r="C12" s="381">
        <v>-1176.6253873190253</v>
      </c>
      <c r="D12" s="382">
        <v>0.8679843348209263</v>
      </c>
      <c r="E12" s="382">
        <v>0.87782191351809014</v>
      </c>
      <c r="F12" s="382">
        <v>0.90532312289137573</v>
      </c>
      <c r="G12" s="382">
        <v>0.93316093677707823</v>
      </c>
      <c r="H12" s="382">
        <v>0.95325223212774657</v>
      </c>
      <c r="M12" s="386">
        <v>1.1999999999999999E-3</v>
      </c>
      <c r="N12" s="373">
        <v>-1250</v>
      </c>
      <c r="O12" s="353">
        <v>1.4E-3</v>
      </c>
      <c r="P12" s="373">
        <v>-1000</v>
      </c>
      <c r="Q12" s="353">
        <v>1.1999999999999999E-3</v>
      </c>
      <c r="R12" s="374">
        <v>0.90000000000000013</v>
      </c>
      <c r="S12" s="353">
        <v>4.1999999999999997E-3</v>
      </c>
      <c r="T12" s="374">
        <v>0.95000000000000007</v>
      </c>
      <c r="U12" s="353">
        <v>6.1999999999999998E-3</v>
      </c>
      <c r="V12" s="374">
        <v>1</v>
      </c>
      <c r="W12" s="353">
        <v>5.5999999999999999E-3</v>
      </c>
      <c r="X12" s="374">
        <v>1.0250000000000001</v>
      </c>
      <c r="Y12" s="353">
        <v>4.1999999999999997E-3</v>
      </c>
      <c r="Z12" s="374">
        <v>1.05</v>
      </c>
      <c r="AA12" s="353">
        <v>3.8E-3</v>
      </c>
    </row>
    <row r="13" spans="1:27" ht="11.65" customHeight="1">
      <c r="A13" s="372">
        <v>7</v>
      </c>
      <c r="B13" s="381">
        <v>-1514.0190497662206</v>
      </c>
      <c r="C13" s="381">
        <v>-1032.0040521338851</v>
      </c>
      <c r="D13" s="382">
        <v>0.87288020611458494</v>
      </c>
      <c r="E13" s="382">
        <v>0.88078034100085223</v>
      </c>
      <c r="F13" s="382">
        <v>0.9076460174994091</v>
      </c>
      <c r="G13" s="382">
        <v>0.93426078769610421</v>
      </c>
      <c r="H13" s="382">
        <v>0.95452305640492219</v>
      </c>
      <c r="M13" s="386">
        <v>1.4E-3</v>
      </c>
      <c r="N13" s="373">
        <v>-900</v>
      </c>
      <c r="O13" s="353">
        <v>4.7999999999999996E-3</v>
      </c>
      <c r="P13" s="373">
        <v>-600</v>
      </c>
      <c r="Q13" s="353">
        <v>3.3999999999999998E-3</v>
      </c>
      <c r="R13" s="374">
        <v>0.92</v>
      </c>
      <c r="S13" s="353">
        <v>1.32E-2</v>
      </c>
      <c r="T13" s="374">
        <v>0.98000000000000009</v>
      </c>
      <c r="U13" s="353">
        <v>1.52E-2</v>
      </c>
      <c r="V13" s="374">
        <v>1.04</v>
      </c>
      <c r="W13" s="353">
        <v>1.4800000000000001E-2</v>
      </c>
      <c r="X13" s="374">
        <v>1.07</v>
      </c>
      <c r="Y13" s="353">
        <v>8.8000000000000005E-3</v>
      </c>
      <c r="Z13" s="374">
        <v>1.1000000000000001</v>
      </c>
      <c r="AA13" s="353">
        <v>6.7999999999999996E-3</v>
      </c>
    </row>
    <row r="14" spans="1:27" ht="11.65" customHeight="1">
      <c r="A14" s="372">
        <v>8</v>
      </c>
      <c r="B14" s="381">
        <v>-1480.0566243914336</v>
      </c>
      <c r="C14" s="381">
        <v>-1019.3603099449701</v>
      </c>
      <c r="D14" s="382">
        <v>0.87418434910553267</v>
      </c>
      <c r="E14" s="382">
        <v>0.8817571628369123</v>
      </c>
      <c r="F14" s="382">
        <v>0.90803870910298279</v>
      </c>
      <c r="G14" s="382">
        <v>0.93446232399704965</v>
      </c>
      <c r="H14" s="382">
        <v>0.95747387906739634</v>
      </c>
      <c r="M14" s="386">
        <v>1.6000000000000001E-3</v>
      </c>
      <c r="N14" s="373">
        <v>-550</v>
      </c>
      <c r="O14" s="353">
        <v>9.4000000000000004E-3</v>
      </c>
      <c r="P14" s="373">
        <v>-200</v>
      </c>
      <c r="Q14" s="353">
        <v>6.7999999999999996E-3</v>
      </c>
      <c r="R14" s="374">
        <v>0.94000000000000006</v>
      </c>
      <c r="S14" s="353">
        <v>4.3400000000000001E-2</v>
      </c>
      <c r="T14" s="374">
        <v>1.01</v>
      </c>
      <c r="U14" s="353">
        <v>4.1399999999999999E-2</v>
      </c>
      <c r="V14" s="374">
        <v>1.08</v>
      </c>
      <c r="W14" s="353">
        <v>3.78E-2</v>
      </c>
      <c r="X14" s="374">
        <v>1.115</v>
      </c>
      <c r="Y14" s="353">
        <v>2.1999999999999999E-2</v>
      </c>
      <c r="Z14" s="374">
        <v>1.1500000000000001</v>
      </c>
      <c r="AA14" s="353">
        <v>1.84E-2</v>
      </c>
    </row>
    <row r="15" spans="1:27" ht="11.65" customHeight="1">
      <c r="A15" s="372">
        <v>9</v>
      </c>
      <c r="B15" s="381">
        <v>-1364.905606142589</v>
      </c>
      <c r="C15" s="381">
        <v>-946.89070875921061</v>
      </c>
      <c r="D15" s="382">
        <v>0.87560264391930698</v>
      </c>
      <c r="E15" s="382">
        <v>0.88545013557822871</v>
      </c>
      <c r="F15" s="382">
        <v>0.91589503579614506</v>
      </c>
      <c r="G15" s="382">
        <v>0.94490184935954535</v>
      </c>
      <c r="H15" s="382">
        <v>0.9674920279744228</v>
      </c>
      <c r="M15" s="386">
        <v>1.8E-3</v>
      </c>
      <c r="N15" s="373">
        <v>-200</v>
      </c>
      <c r="O15" s="353">
        <v>3.5200000000000002E-2</v>
      </c>
      <c r="P15" s="373">
        <v>200</v>
      </c>
      <c r="Q15" s="353">
        <v>2.2200000000000001E-2</v>
      </c>
      <c r="R15" s="374">
        <v>0.96000000000000008</v>
      </c>
      <c r="S15" s="353">
        <v>0.1258</v>
      </c>
      <c r="T15" s="374">
        <v>1.04</v>
      </c>
      <c r="U15" s="353">
        <v>0.1076</v>
      </c>
      <c r="V15" s="374">
        <v>1.1200000000000001</v>
      </c>
      <c r="W15" s="353">
        <v>0.1042</v>
      </c>
      <c r="X15" s="374">
        <v>1.1600000000000001</v>
      </c>
      <c r="Y15" s="353">
        <v>5.8200000000000002E-2</v>
      </c>
      <c r="Z15" s="374">
        <v>1.2</v>
      </c>
      <c r="AA15" s="353">
        <v>5.28E-2</v>
      </c>
    </row>
    <row r="16" spans="1:27" ht="11.65" customHeight="1">
      <c r="A16" s="372">
        <v>10</v>
      </c>
      <c r="B16" s="381">
        <v>-1291.436462014316</v>
      </c>
      <c r="C16" s="381">
        <v>-856.87211172642674</v>
      </c>
      <c r="D16" s="382">
        <v>0.87600722420654997</v>
      </c>
      <c r="E16" s="382">
        <v>0.89024946196887711</v>
      </c>
      <c r="F16" s="382">
        <v>0.92400031894281187</v>
      </c>
      <c r="G16" s="382">
        <v>0.95363061333775057</v>
      </c>
      <c r="H16" s="382">
        <v>0.97577709379833422</v>
      </c>
      <c r="M16" s="386">
        <v>2E-3</v>
      </c>
      <c r="N16" s="373">
        <v>150</v>
      </c>
      <c r="O16" s="353">
        <v>7.3999999999999996E-2</v>
      </c>
      <c r="P16" s="373">
        <v>600</v>
      </c>
      <c r="Q16" s="353">
        <v>5.7599999999999998E-2</v>
      </c>
      <c r="R16" s="374">
        <v>0.98000000000000009</v>
      </c>
      <c r="S16" s="353">
        <v>0.24679999999999999</v>
      </c>
      <c r="T16" s="374">
        <v>1.07</v>
      </c>
      <c r="U16" s="353">
        <v>0.19919999999999999</v>
      </c>
      <c r="V16" s="374">
        <v>1.1600000000000001</v>
      </c>
      <c r="W16" s="353">
        <v>0.20119999999999999</v>
      </c>
      <c r="X16" s="374">
        <v>1.2050000000000001</v>
      </c>
      <c r="Y16" s="353">
        <v>0.1406</v>
      </c>
      <c r="Z16" s="374">
        <v>1.25</v>
      </c>
      <c r="AA16" s="353">
        <v>0.12620000000000001</v>
      </c>
    </row>
    <row r="17" spans="1:27" ht="11.65" customHeight="1">
      <c r="A17" s="372">
        <v>11</v>
      </c>
      <c r="B17" s="381">
        <v>-1287.9091792958234</v>
      </c>
      <c r="C17" s="381">
        <v>-826.79096954154011</v>
      </c>
      <c r="D17" s="382">
        <v>0.87611860314725643</v>
      </c>
      <c r="E17" s="382">
        <v>0.89140505912473555</v>
      </c>
      <c r="F17" s="382">
        <v>0.92412076383516206</v>
      </c>
      <c r="G17" s="382">
        <v>0.95440730006165297</v>
      </c>
      <c r="H17" s="382">
        <v>0.98021273869053605</v>
      </c>
      <c r="M17" s="386">
        <v>2.2000000000000001E-3</v>
      </c>
      <c r="N17" s="373">
        <v>500</v>
      </c>
      <c r="O17" s="353">
        <v>0.1206</v>
      </c>
      <c r="P17" s="373">
        <v>1000</v>
      </c>
      <c r="Q17" s="353">
        <v>0.1096</v>
      </c>
      <c r="R17" s="374">
        <v>1</v>
      </c>
      <c r="S17" s="353">
        <v>0.26800000000000002</v>
      </c>
      <c r="T17" s="374">
        <v>1.1000000000000001</v>
      </c>
      <c r="U17" s="353">
        <v>0.24179999999999999</v>
      </c>
      <c r="V17" s="374">
        <v>1.2000000000000002</v>
      </c>
      <c r="W17" s="353">
        <v>0.24759999999999999</v>
      </c>
      <c r="X17" s="374">
        <v>1.25</v>
      </c>
      <c r="Y17" s="353">
        <v>0.216</v>
      </c>
      <c r="Z17" s="374">
        <v>1.3</v>
      </c>
      <c r="AA17" s="353">
        <v>0.21279999999999999</v>
      </c>
    </row>
    <row r="18" spans="1:27" ht="11.65" customHeight="1">
      <c r="A18" s="372">
        <v>12</v>
      </c>
      <c r="B18" s="381">
        <v>-1277.1530185252532</v>
      </c>
      <c r="C18" s="381">
        <v>-811.01487701945916</v>
      </c>
      <c r="D18" s="382">
        <v>0.87869998092632462</v>
      </c>
      <c r="E18" s="382">
        <v>0.89175596039874028</v>
      </c>
      <c r="F18" s="382">
        <v>0.9243871992062499</v>
      </c>
      <c r="G18" s="382">
        <v>0.95603008774472598</v>
      </c>
      <c r="H18" s="382">
        <v>0.98047506269484541</v>
      </c>
      <c r="M18" s="386">
        <v>2.3999999999999998E-3</v>
      </c>
      <c r="N18" s="373">
        <v>850</v>
      </c>
      <c r="O18" s="353">
        <v>0.15479999999999999</v>
      </c>
      <c r="P18" s="373">
        <v>1400</v>
      </c>
      <c r="Q18" s="353">
        <v>0.1454</v>
      </c>
      <c r="R18" s="374">
        <v>1.02</v>
      </c>
      <c r="S18" s="353">
        <v>0.18940000000000001</v>
      </c>
      <c r="T18" s="374">
        <v>1.1300000000000001</v>
      </c>
      <c r="U18" s="353">
        <v>0.20519999999999999</v>
      </c>
      <c r="V18" s="374">
        <v>1.24</v>
      </c>
      <c r="W18" s="353">
        <v>0.21440000000000001</v>
      </c>
      <c r="X18" s="374">
        <v>1.2950000000000002</v>
      </c>
      <c r="Y18" s="353">
        <v>0.2364</v>
      </c>
      <c r="Z18" s="374">
        <v>1.35</v>
      </c>
      <c r="AA18" s="353">
        <v>0.24</v>
      </c>
    </row>
    <row r="19" spans="1:27" ht="11.65" customHeight="1">
      <c r="A19" s="372">
        <v>13</v>
      </c>
      <c r="B19" s="381">
        <v>-1208.2745623586416</v>
      </c>
      <c r="C19" s="381">
        <v>-756.71278849623741</v>
      </c>
      <c r="D19" s="382">
        <v>0.88466470253233487</v>
      </c>
      <c r="E19" s="382">
        <v>0.89534910824444403</v>
      </c>
      <c r="F19" s="382">
        <v>0.92659150585656025</v>
      </c>
      <c r="G19" s="382">
        <v>0.95626324193429169</v>
      </c>
      <c r="H19" s="382">
        <v>0.98277876732576175</v>
      </c>
      <c r="M19" s="386">
        <v>2.5999999999999999E-3</v>
      </c>
      <c r="N19" s="373">
        <v>1200</v>
      </c>
      <c r="O19" s="353">
        <v>0.17299999999999999</v>
      </c>
      <c r="P19" s="373">
        <v>1800</v>
      </c>
      <c r="Q19" s="353">
        <v>0.1726</v>
      </c>
      <c r="R19" s="374">
        <v>1.04</v>
      </c>
      <c r="S19" s="353">
        <v>7.6600000000000001E-2</v>
      </c>
      <c r="T19" s="374">
        <v>1.1600000000000001</v>
      </c>
      <c r="U19" s="353">
        <v>0.1216</v>
      </c>
      <c r="V19" s="374">
        <v>1.28</v>
      </c>
      <c r="W19" s="353">
        <v>0.12379999999999999</v>
      </c>
      <c r="X19" s="374">
        <v>1.34</v>
      </c>
      <c r="Y19" s="353">
        <v>0.19120000000000001</v>
      </c>
      <c r="Z19" s="374">
        <v>1.4000000000000001</v>
      </c>
      <c r="AA19" s="353">
        <v>0.19939999999999999</v>
      </c>
    </row>
    <row r="20" spans="1:27" ht="11.65" customHeight="1">
      <c r="A20" s="372">
        <v>14</v>
      </c>
      <c r="B20" s="381">
        <v>-1208.20670920264</v>
      </c>
      <c r="C20" s="381">
        <v>-748.97598771509183</v>
      </c>
      <c r="D20" s="382">
        <v>0.88706112406312998</v>
      </c>
      <c r="E20" s="382">
        <v>0.89599956253044288</v>
      </c>
      <c r="F20" s="382">
        <v>0.93049797391580746</v>
      </c>
      <c r="G20" s="382">
        <v>0.96687580759658265</v>
      </c>
      <c r="H20" s="382">
        <v>0.98905482659284583</v>
      </c>
      <c r="M20" s="386">
        <v>2.8E-3</v>
      </c>
      <c r="N20" s="373">
        <v>1550</v>
      </c>
      <c r="O20" s="353">
        <v>0.16220000000000001</v>
      </c>
      <c r="P20" s="373">
        <v>2200</v>
      </c>
      <c r="Q20" s="353">
        <v>0.1656</v>
      </c>
      <c r="R20" s="374">
        <v>1.06</v>
      </c>
      <c r="S20" s="353">
        <v>2.2200000000000001E-2</v>
      </c>
      <c r="T20" s="374">
        <v>1.1900000000000002</v>
      </c>
      <c r="U20" s="353">
        <v>3.8800000000000001E-2</v>
      </c>
      <c r="V20" s="374">
        <v>1.32</v>
      </c>
      <c r="W20" s="353">
        <v>3.4000000000000002E-2</v>
      </c>
      <c r="X20" s="374">
        <v>1.3850000000000002</v>
      </c>
      <c r="Y20" s="353">
        <v>9.2200000000000004E-2</v>
      </c>
      <c r="Z20" s="374">
        <v>1.45</v>
      </c>
      <c r="AA20" s="353">
        <v>0.1084</v>
      </c>
    </row>
    <row r="21" spans="1:27" ht="11.65" customHeight="1">
      <c r="A21" s="372">
        <v>15</v>
      </c>
      <c r="B21" s="381">
        <v>-1193.9497587927399</v>
      </c>
      <c r="C21" s="381">
        <v>-725.40506037014893</v>
      </c>
      <c r="D21" s="382">
        <v>0.88888778059944273</v>
      </c>
      <c r="E21" s="382">
        <v>0.90620274881768992</v>
      </c>
      <c r="F21" s="382">
        <v>0.93762050819019793</v>
      </c>
      <c r="G21" s="382">
        <v>0.96741442918723919</v>
      </c>
      <c r="H21" s="382">
        <v>0.99521297910876838</v>
      </c>
      <c r="M21" s="386">
        <v>3.0000000000000001E-3</v>
      </c>
      <c r="N21" s="373">
        <v>1900</v>
      </c>
      <c r="O21" s="353">
        <v>0.13100000000000001</v>
      </c>
      <c r="P21" s="373">
        <v>2600</v>
      </c>
      <c r="Q21" s="353">
        <v>0.14000000000000001</v>
      </c>
      <c r="R21" s="374">
        <v>1.08</v>
      </c>
      <c r="S21" s="353">
        <v>5.7999999999999996E-3</v>
      </c>
      <c r="T21" s="374">
        <v>1.2200000000000002</v>
      </c>
      <c r="U21" s="353">
        <v>1.34E-2</v>
      </c>
      <c r="V21" s="374">
        <v>1.36</v>
      </c>
      <c r="W21" s="353">
        <v>0.01</v>
      </c>
      <c r="X21" s="374">
        <v>1.4300000000000002</v>
      </c>
      <c r="Y21" s="353">
        <v>2.18E-2</v>
      </c>
      <c r="Z21" s="374">
        <v>1.5</v>
      </c>
      <c r="AA21" s="353">
        <v>2.4400000000000002E-2</v>
      </c>
    </row>
    <row r="22" spans="1:27" ht="11.65" customHeight="1">
      <c r="A22" s="372">
        <v>16</v>
      </c>
      <c r="B22" s="381">
        <v>-1183.3483030455127</v>
      </c>
      <c r="C22" s="381">
        <v>-714.73118237471681</v>
      </c>
      <c r="D22" s="382">
        <v>0.88936814618063453</v>
      </c>
      <c r="E22" s="382">
        <v>0.90648903062696262</v>
      </c>
      <c r="F22" s="382">
        <v>0.93844105345933815</v>
      </c>
      <c r="G22" s="382">
        <v>0.96895646537480151</v>
      </c>
      <c r="H22" s="382">
        <v>0.99547112968315055</v>
      </c>
      <c r="M22" s="386">
        <v>3.2000000000000002E-3</v>
      </c>
      <c r="N22" s="373">
        <v>2250</v>
      </c>
      <c r="O22" s="353">
        <v>8.3199999999999996E-2</v>
      </c>
      <c r="P22" s="373">
        <v>3000</v>
      </c>
      <c r="Q22" s="353">
        <v>9.9599999999999994E-2</v>
      </c>
      <c r="R22" s="374">
        <v>1.1000000000000001</v>
      </c>
      <c r="S22" s="353">
        <v>1.6000000000000001E-3</v>
      </c>
      <c r="T22" s="374">
        <v>1.25</v>
      </c>
      <c r="U22" s="353">
        <v>4.1999999999999997E-3</v>
      </c>
      <c r="V22" s="374">
        <v>1.4000000000000001</v>
      </c>
      <c r="W22" s="353">
        <v>1.8E-3</v>
      </c>
      <c r="X22" s="374">
        <v>1.4750000000000001</v>
      </c>
      <c r="Y22" s="353">
        <v>4.4000000000000003E-3</v>
      </c>
      <c r="Z22" s="374">
        <v>1.55</v>
      </c>
      <c r="AA22" s="353">
        <v>3.0000000000000001E-3</v>
      </c>
    </row>
    <row r="23" spans="1:27" ht="11.65" customHeight="1">
      <c r="A23" s="372">
        <v>17</v>
      </c>
      <c r="B23" s="381">
        <v>-1169.3544632056</v>
      </c>
      <c r="C23" s="381">
        <v>-680.89128546255597</v>
      </c>
      <c r="D23" s="382">
        <v>0.88938100159838906</v>
      </c>
      <c r="E23" s="382">
        <v>0.90860406487319068</v>
      </c>
      <c r="F23" s="382">
        <v>0.94614767883133344</v>
      </c>
      <c r="G23" s="382">
        <v>0.9822080566562601</v>
      </c>
      <c r="H23" s="382">
        <v>1.0123511216286181</v>
      </c>
      <c r="M23" s="386">
        <v>3.3999999999999998E-3</v>
      </c>
      <c r="N23" s="373">
        <v>2600</v>
      </c>
      <c r="O23" s="353">
        <v>3.5400000000000001E-2</v>
      </c>
      <c r="P23" s="373">
        <v>3400</v>
      </c>
      <c r="Q23" s="353">
        <v>5.4199999999999998E-2</v>
      </c>
      <c r="R23" s="374">
        <v>1.1200000000000001</v>
      </c>
      <c r="S23" s="353">
        <v>4.0000000000000002E-4</v>
      </c>
      <c r="T23" s="374">
        <v>1.28</v>
      </c>
      <c r="U23" s="353">
        <v>5.9999999999999995E-4</v>
      </c>
      <c r="V23" s="374">
        <v>1.4400000000000002</v>
      </c>
      <c r="W23" s="353">
        <v>2.0000000000000001E-4</v>
      </c>
      <c r="X23" s="374">
        <v>1.5200000000000002</v>
      </c>
      <c r="Y23" s="353">
        <v>4.0000000000000002E-4</v>
      </c>
      <c r="Z23" s="374">
        <v>1.6</v>
      </c>
      <c r="AA23" s="353">
        <v>4.0000000000000002E-4</v>
      </c>
    </row>
    <row r="24" spans="1:27" ht="11.65" customHeight="1">
      <c r="A24" s="372">
        <v>18</v>
      </c>
      <c r="B24" s="381">
        <v>-1158.3583172726303</v>
      </c>
      <c r="C24" s="381">
        <v>-662.20679533234033</v>
      </c>
      <c r="D24" s="382">
        <v>0.89019232694450079</v>
      </c>
      <c r="E24" s="382">
        <v>0.91272650957054779</v>
      </c>
      <c r="F24" s="382">
        <v>0.95189634904682985</v>
      </c>
      <c r="G24" s="382">
        <v>0.98758670532553883</v>
      </c>
      <c r="H24" s="382">
        <v>1.0129529085109537</v>
      </c>
      <c r="M24" s="386">
        <v>3.5999999999999999E-3</v>
      </c>
      <c r="N24" s="373">
        <v>2950</v>
      </c>
      <c r="O24" s="353">
        <v>1.2E-2</v>
      </c>
      <c r="P24" s="373">
        <v>3800</v>
      </c>
      <c r="Q24" s="353">
        <v>1.7999999999999999E-2</v>
      </c>
      <c r="R24" s="374">
        <v>1.1400000000000001</v>
      </c>
      <c r="S24" s="353">
        <v>0</v>
      </c>
      <c r="T24" s="374">
        <v>1.31</v>
      </c>
      <c r="U24" s="353">
        <v>4.0000000000000002E-4</v>
      </c>
      <c r="V24" s="374">
        <v>1.48</v>
      </c>
      <c r="W24" s="353">
        <v>2.0000000000000001E-4</v>
      </c>
      <c r="X24" s="374">
        <v>1.5650000000000002</v>
      </c>
      <c r="Y24" s="353">
        <v>4.0000000000000002E-4</v>
      </c>
      <c r="Z24" s="374">
        <v>1.6500000000000001</v>
      </c>
      <c r="AA24" s="353">
        <v>2.0000000000000001E-4</v>
      </c>
    </row>
    <row r="25" spans="1:27" ht="11.65" customHeight="1">
      <c r="A25" s="372">
        <v>19</v>
      </c>
      <c r="B25" s="381">
        <v>-1116.1756395955808</v>
      </c>
      <c r="C25" s="381">
        <v>-657.33297262018823</v>
      </c>
      <c r="D25" s="382">
        <v>0.89154567792808248</v>
      </c>
      <c r="E25" s="382">
        <v>0.91757949897381075</v>
      </c>
      <c r="F25" s="382">
        <v>0.95445497019893888</v>
      </c>
      <c r="G25" s="382">
        <v>0.98809536485170091</v>
      </c>
      <c r="H25" s="382">
        <v>1.0169271090355048</v>
      </c>
      <c r="M25" s="386">
        <v>3.8E-3</v>
      </c>
      <c r="N25" s="373">
        <v>3300</v>
      </c>
      <c r="O25" s="353">
        <v>1.8E-3</v>
      </c>
      <c r="P25" s="373">
        <v>4200</v>
      </c>
      <c r="Q25" s="353">
        <v>3.0000000000000001E-3</v>
      </c>
      <c r="R25" s="374">
        <v>1.1600000000000001</v>
      </c>
      <c r="S25" s="353">
        <v>2.0000000000000001E-4</v>
      </c>
      <c r="T25" s="374">
        <v>1.34</v>
      </c>
      <c r="U25" s="353">
        <v>0</v>
      </c>
      <c r="V25" s="374">
        <v>1.52</v>
      </c>
      <c r="W25" s="353">
        <v>2.0000000000000001E-4</v>
      </c>
      <c r="X25" s="374">
        <v>1.61</v>
      </c>
      <c r="Y25" s="353">
        <v>0</v>
      </c>
      <c r="Z25" s="374">
        <v>1.7</v>
      </c>
      <c r="AA25" s="353">
        <v>2.0000000000000001E-4</v>
      </c>
    </row>
    <row r="26" spans="1:27" ht="11.65" customHeight="1">
      <c r="A26" s="372">
        <v>20</v>
      </c>
      <c r="B26" s="381">
        <v>-1110.8288790368633</v>
      </c>
      <c r="C26" s="381">
        <v>-648.51777160745405</v>
      </c>
      <c r="D26" s="382">
        <v>0.89509332746288006</v>
      </c>
      <c r="E26" s="382">
        <v>0.91798640665817222</v>
      </c>
      <c r="F26" s="382">
        <v>0.95568047360754294</v>
      </c>
      <c r="G26" s="382">
        <v>0.99106768956509217</v>
      </c>
      <c r="H26" s="382">
        <v>1.0195922704005802</v>
      </c>
      <c r="M26" s="386">
        <v>4.0000000000000001E-3</v>
      </c>
      <c r="N26" s="373">
        <v>3650</v>
      </c>
      <c r="O26" s="353">
        <v>2.0000000000000001E-4</v>
      </c>
      <c r="P26" s="373">
        <v>4600</v>
      </c>
      <c r="Q26" s="353">
        <v>4.0000000000000002E-4</v>
      </c>
      <c r="R26" s="374">
        <v>1.1800000000000002</v>
      </c>
      <c r="S26" s="353">
        <v>0</v>
      </c>
      <c r="T26" s="374">
        <v>1.37</v>
      </c>
      <c r="U26" s="353">
        <v>2.0000000000000001E-4</v>
      </c>
      <c r="V26" s="374">
        <v>1.56</v>
      </c>
      <c r="W26" s="353">
        <v>0</v>
      </c>
      <c r="X26" s="374">
        <v>1.6550000000000002</v>
      </c>
      <c r="Y26" s="353">
        <v>2.0000000000000001E-4</v>
      </c>
      <c r="Z26" s="374">
        <v>1.75</v>
      </c>
      <c r="AA26" s="353">
        <v>0</v>
      </c>
    </row>
    <row r="27" spans="1:27" ht="11.65" customHeight="1">
      <c r="A27" s="372">
        <v>21</v>
      </c>
      <c r="B27" s="381">
        <v>-1106.457838497673</v>
      </c>
      <c r="C27" s="381">
        <v>-630.30580373733756</v>
      </c>
      <c r="D27" s="382">
        <v>0.89514119173670248</v>
      </c>
      <c r="E27" s="382">
        <v>0.91901505743027456</v>
      </c>
      <c r="F27" s="382">
        <v>0.95962393440313087</v>
      </c>
      <c r="G27" s="382">
        <v>0.99371967837942166</v>
      </c>
      <c r="H27" s="382">
        <v>1.0205162426167951</v>
      </c>
      <c r="M27" s="386">
        <v>4.1999999999999997E-3</v>
      </c>
      <c r="N27" s="373">
        <v>4000</v>
      </c>
      <c r="O27" s="353">
        <v>0</v>
      </c>
      <c r="P27" s="373">
        <v>5000</v>
      </c>
      <c r="Q27" s="353">
        <v>0</v>
      </c>
      <c r="R27" s="374">
        <v>1.2000000000000002</v>
      </c>
      <c r="S27" s="353">
        <v>0</v>
      </c>
      <c r="T27" s="374">
        <v>1.4000000000000001</v>
      </c>
      <c r="U27" s="353">
        <v>0</v>
      </c>
      <c r="V27" s="374">
        <v>1.6</v>
      </c>
      <c r="W27" s="353">
        <v>0</v>
      </c>
      <c r="X27" s="374">
        <v>1.7000000000000002</v>
      </c>
      <c r="Y27" s="353">
        <v>0</v>
      </c>
      <c r="Z27" s="374">
        <v>1.8</v>
      </c>
      <c r="AA27" s="353">
        <v>0</v>
      </c>
    </row>
    <row r="28" spans="1:27" ht="11.65" customHeight="1">
      <c r="A28" s="372">
        <v>22</v>
      </c>
      <c r="B28" s="381">
        <v>-1094.9923159057407</v>
      </c>
      <c r="C28" s="381">
        <v>-623.62990284073567</v>
      </c>
      <c r="D28" s="382">
        <v>0.89522919438260329</v>
      </c>
      <c r="E28" s="382">
        <v>0.92015665525371526</v>
      </c>
      <c r="F28" s="382">
        <v>0.96185610024267132</v>
      </c>
      <c r="G28" s="382">
        <v>0.99969323820285549</v>
      </c>
      <c r="H28" s="382">
        <v>1.0252692252930178</v>
      </c>
      <c r="M28" s="386">
        <v>4.4000000000000003E-3</v>
      </c>
    </row>
    <row r="29" spans="1:27" ht="11.65" customHeight="1">
      <c r="A29" s="372">
        <v>23</v>
      </c>
      <c r="B29" s="381">
        <v>-1074.2963028946997</v>
      </c>
      <c r="C29" s="381">
        <v>-618.36243697257851</v>
      </c>
      <c r="D29" s="382">
        <v>0.89593317747490753</v>
      </c>
      <c r="E29" s="382">
        <v>0.92248006926900517</v>
      </c>
      <c r="F29" s="382">
        <v>0.96295450427275187</v>
      </c>
      <c r="G29" s="382">
        <v>0.99981474206031462</v>
      </c>
      <c r="H29" s="382">
        <v>1.0267151657149143</v>
      </c>
      <c r="M29" s="386">
        <v>4.5999999999999999E-3</v>
      </c>
    </row>
    <row r="30" spans="1:27" ht="11.65" customHeight="1">
      <c r="A30" s="372">
        <v>24</v>
      </c>
      <c r="B30" s="381">
        <v>-1069.9351466140424</v>
      </c>
      <c r="C30" s="381">
        <v>-618.03858691714959</v>
      </c>
      <c r="D30" s="382">
        <v>0.89597735703004411</v>
      </c>
      <c r="E30" s="382">
        <v>0.92405006993799765</v>
      </c>
      <c r="F30" s="382">
        <v>0.9649505406533071</v>
      </c>
      <c r="G30" s="382">
        <v>1.0005068987587586</v>
      </c>
      <c r="H30" s="382">
        <v>1.0288529896757166</v>
      </c>
      <c r="M30" s="386">
        <v>4.7999999999999996E-3</v>
      </c>
    </row>
    <row r="31" spans="1:27" ht="11.65" customHeight="1">
      <c r="A31" s="372">
        <v>25</v>
      </c>
      <c r="B31" s="381">
        <v>-1061.3973813528046</v>
      </c>
      <c r="C31" s="381">
        <v>-610.78794319633744</v>
      </c>
      <c r="D31" s="382">
        <v>0.89695599380459123</v>
      </c>
      <c r="E31" s="382">
        <v>0.92743650732336591</v>
      </c>
      <c r="F31" s="382">
        <v>0.96828653976996815</v>
      </c>
      <c r="G31" s="382">
        <v>1.0022056160325876</v>
      </c>
      <c r="H31" s="382">
        <v>1.0290144900431646</v>
      </c>
      <c r="M31" s="386">
        <v>5.0000000000000001E-3</v>
      </c>
    </row>
    <row r="32" spans="1:27" ht="11.65" customHeight="1">
      <c r="A32" s="372">
        <v>26</v>
      </c>
      <c r="B32" s="381">
        <v>-1050.1341323265515</v>
      </c>
      <c r="C32" s="381">
        <v>-548.88766768878486</v>
      </c>
      <c r="D32" s="382">
        <v>0.89713180414049443</v>
      </c>
      <c r="E32" s="382">
        <v>0.92803143148166434</v>
      </c>
      <c r="F32" s="382">
        <v>0.97252389342564038</v>
      </c>
      <c r="G32" s="382">
        <v>1.0126218486254031</v>
      </c>
      <c r="H32" s="382">
        <v>1.0386552502293236</v>
      </c>
      <c r="M32" s="386">
        <v>5.1999999999999998E-3</v>
      </c>
    </row>
    <row r="33" spans="1:13" ht="11.65" customHeight="1">
      <c r="A33" s="372">
        <v>27</v>
      </c>
      <c r="B33" s="381">
        <v>-1048.2703773845178</v>
      </c>
      <c r="C33" s="381">
        <v>-544.45324839864043</v>
      </c>
      <c r="D33" s="382">
        <v>0.8978282034469327</v>
      </c>
      <c r="E33" s="382">
        <v>0.92809379666509662</v>
      </c>
      <c r="F33" s="382">
        <v>0.97274728045083969</v>
      </c>
      <c r="G33" s="382">
        <v>1.0136177304881338</v>
      </c>
      <c r="H33" s="382">
        <v>1.0427625260732618</v>
      </c>
      <c r="M33" s="386">
        <v>5.4000000000000003E-3</v>
      </c>
    </row>
    <row r="34" spans="1:13" ht="11.65" customHeight="1">
      <c r="A34" s="372">
        <v>28</v>
      </c>
      <c r="B34" s="381">
        <v>-1028.5467775420066</v>
      </c>
      <c r="C34" s="381">
        <v>-536.87534144620804</v>
      </c>
      <c r="D34" s="382">
        <v>0.89811934497429902</v>
      </c>
      <c r="E34" s="382">
        <v>0.92876900073363589</v>
      </c>
      <c r="F34" s="382">
        <v>0.97486139863682253</v>
      </c>
      <c r="G34" s="382">
        <v>1.0143485056110724</v>
      </c>
      <c r="H34" s="382">
        <v>1.0430579268599098</v>
      </c>
      <c r="M34" s="386">
        <v>5.5999999999999999E-3</v>
      </c>
    </row>
    <row r="35" spans="1:13" ht="11.65" customHeight="1">
      <c r="A35" s="372">
        <v>29</v>
      </c>
      <c r="B35" s="381">
        <v>-1007.2018092844855</v>
      </c>
      <c r="C35" s="381">
        <v>-536.57779138079241</v>
      </c>
      <c r="D35" s="382">
        <v>0.89839681125011173</v>
      </c>
      <c r="E35" s="382">
        <v>0.92966693777757625</v>
      </c>
      <c r="F35" s="382">
        <v>0.97549843604873787</v>
      </c>
      <c r="G35" s="382">
        <v>1.0152840349190588</v>
      </c>
      <c r="H35" s="382">
        <v>1.0434196325730025</v>
      </c>
      <c r="M35" s="386">
        <v>5.7999999999999996E-3</v>
      </c>
    </row>
    <row r="36" spans="1:13" ht="11.65" customHeight="1">
      <c r="A36" s="372">
        <v>30</v>
      </c>
      <c r="B36" s="381">
        <v>-1002.2008125852817</v>
      </c>
      <c r="C36" s="381">
        <v>-509.19568367532702</v>
      </c>
      <c r="D36" s="382">
        <v>0.89864052086167023</v>
      </c>
      <c r="E36" s="382">
        <v>0.93161022572627228</v>
      </c>
      <c r="F36" s="382">
        <v>0.9766323760473774</v>
      </c>
      <c r="G36" s="382">
        <v>1.0156128245409342</v>
      </c>
      <c r="H36" s="382">
        <v>1.0440396413121793</v>
      </c>
      <c r="M36" s="386">
        <v>6.0000000000000001E-3</v>
      </c>
    </row>
    <row r="37" spans="1:13" ht="11.65" customHeight="1">
      <c r="A37" s="372">
        <v>31</v>
      </c>
      <c r="B37" s="381">
        <v>-1002.0606239966855</v>
      </c>
      <c r="C37" s="381">
        <v>-503.99360907283881</v>
      </c>
      <c r="D37" s="382">
        <v>0.89887931097153662</v>
      </c>
      <c r="E37" s="382">
        <v>0.9330087925784335</v>
      </c>
      <c r="F37" s="382">
        <v>0.97697054156046337</v>
      </c>
      <c r="G37" s="382">
        <v>1.0156621162309583</v>
      </c>
      <c r="H37" s="382">
        <v>1.0450414674584598</v>
      </c>
      <c r="M37" s="386">
        <v>6.1999999999999998E-3</v>
      </c>
    </row>
    <row r="38" spans="1:13" ht="11.65" customHeight="1">
      <c r="A38" s="372">
        <v>32</v>
      </c>
      <c r="B38" s="381">
        <v>-964.85536963426784</v>
      </c>
      <c r="C38" s="381">
        <v>-469.10226236830567</v>
      </c>
      <c r="D38" s="382">
        <v>0.89887991239999732</v>
      </c>
      <c r="E38" s="382">
        <v>0.93307361733820759</v>
      </c>
      <c r="F38" s="382">
        <v>0.97745892759234432</v>
      </c>
      <c r="G38" s="382">
        <v>1.0160568691280969</v>
      </c>
      <c r="H38" s="382">
        <v>1.0462852389239314</v>
      </c>
      <c r="M38" s="386">
        <v>6.4000000000000003E-3</v>
      </c>
    </row>
    <row r="39" spans="1:13" ht="11.65" customHeight="1">
      <c r="A39" s="372">
        <v>33</v>
      </c>
      <c r="B39" s="381">
        <v>-963.08646645944191</v>
      </c>
      <c r="C39" s="381">
        <v>-460.02497068727098</v>
      </c>
      <c r="D39" s="382">
        <v>0.89967344132755056</v>
      </c>
      <c r="E39" s="382">
        <v>0.9332060168678773</v>
      </c>
      <c r="F39" s="382">
        <v>0.97781503162134398</v>
      </c>
      <c r="G39" s="382">
        <v>1.0162004691652973</v>
      </c>
      <c r="H39" s="382">
        <v>1.0477678250494478</v>
      </c>
      <c r="M39" s="386">
        <v>6.6E-3</v>
      </c>
    </row>
    <row r="40" spans="1:13" ht="11.65" customHeight="1">
      <c r="A40" s="372">
        <v>34</v>
      </c>
      <c r="B40" s="381">
        <v>-953.09679474422228</v>
      </c>
      <c r="C40" s="381">
        <v>-456.40922448035053</v>
      </c>
      <c r="D40" s="382">
        <v>0.90031527206065953</v>
      </c>
      <c r="E40" s="382">
        <v>0.93342070744623173</v>
      </c>
      <c r="F40" s="382">
        <v>0.97890253281635375</v>
      </c>
      <c r="G40" s="382">
        <v>1.0179767834682303</v>
      </c>
      <c r="H40" s="382">
        <v>1.0489657801174614</v>
      </c>
      <c r="M40" s="386">
        <v>6.7999999999999996E-3</v>
      </c>
    </row>
    <row r="41" spans="1:13" ht="11.65" customHeight="1">
      <c r="A41" s="372">
        <v>35</v>
      </c>
      <c r="B41" s="381">
        <v>-921.78103255697806</v>
      </c>
      <c r="C41" s="381">
        <v>-448.16633287439981</v>
      </c>
      <c r="D41" s="382">
        <v>0.90062378922652975</v>
      </c>
      <c r="E41" s="382">
        <v>0.93419644083182141</v>
      </c>
      <c r="F41" s="382">
        <v>0.98100701379675492</v>
      </c>
      <c r="G41" s="382">
        <v>1.0185961891654991</v>
      </c>
      <c r="H41" s="382">
        <v>1.0495419215554032</v>
      </c>
      <c r="M41" s="386">
        <v>7.0000000000000001E-3</v>
      </c>
    </row>
    <row r="42" spans="1:13" ht="11.65" customHeight="1">
      <c r="A42" s="372">
        <v>36</v>
      </c>
      <c r="B42" s="381">
        <v>-920.92943741560248</v>
      </c>
      <c r="C42" s="381">
        <v>-400.61265906705194</v>
      </c>
      <c r="D42" s="382">
        <v>0.90098126788730171</v>
      </c>
      <c r="E42" s="382">
        <v>0.93535131984404474</v>
      </c>
      <c r="F42" s="382">
        <v>0.98208179782785787</v>
      </c>
      <c r="G42" s="382">
        <v>1.0201486607305537</v>
      </c>
      <c r="H42" s="382">
        <v>1.0505394001667361</v>
      </c>
      <c r="M42" s="386">
        <v>7.1999999999999998E-3</v>
      </c>
    </row>
    <row r="43" spans="1:13" ht="11.65" customHeight="1">
      <c r="A43" s="372">
        <v>37</v>
      </c>
      <c r="B43" s="381">
        <v>-868.38965386842574</v>
      </c>
      <c r="C43" s="381">
        <v>-353.8489450404777</v>
      </c>
      <c r="D43" s="382">
        <v>0.90135433705337309</v>
      </c>
      <c r="E43" s="382">
        <v>0.93548106626697713</v>
      </c>
      <c r="F43" s="382">
        <v>0.98225869700504187</v>
      </c>
      <c r="G43" s="382">
        <v>1.0214567988713235</v>
      </c>
      <c r="H43" s="382">
        <v>1.0533132937567335</v>
      </c>
      <c r="M43" s="386">
        <v>7.4000000000000003E-3</v>
      </c>
    </row>
    <row r="44" spans="1:13" ht="11.65" customHeight="1">
      <c r="A44" s="372">
        <v>38</v>
      </c>
      <c r="B44" s="381">
        <v>-852.01414521192419</v>
      </c>
      <c r="C44" s="381">
        <v>-353.21148067990362</v>
      </c>
      <c r="D44" s="382">
        <v>0.90164844319608628</v>
      </c>
      <c r="E44" s="382">
        <v>0.93623878668763416</v>
      </c>
      <c r="F44" s="382">
        <v>0.98302629294056276</v>
      </c>
      <c r="G44" s="382">
        <v>1.0251569017460811</v>
      </c>
      <c r="H44" s="382">
        <v>1.0558308275980581</v>
      </c>
      <c r="M44" s="386">
        <v>7.6E-3</v>
      </c>
    </row>
    <row r="45" spans="1:13" ht="11.65" customHeight="1">
      <c r="A45" s="372">
        <v>39</v>
      </c>
      <c r="B45" s="381">
        <v>-837.78474751856811</v>
      </c>
      <c r="C45" s="381">
        <v>-352.81616271636994</v>
      </c>
      <c r="D45" s="382">
        <v>0.9018755823995861</v>
      </c>
      <c r="E45" s="382">
        <v>0.93771400251944814</v>
      </c>
      <c r="F45" s="382">
        <v>0.98389474580700853</v>
      </c>
      <c r="G45" s="382">
        <v>1.0282750905875153</v>
      </c>
      <c r="H45" s="382">
        <v>1.0585759764861571</v>
      </c>
      <c r="M45" s="386">
        <v>7.7999999999999996E-3</v>
      </c>
    </row>
    <row r="46" spans="1:13" ht="11.65" customHeight="1">
      <c r="A46" s="372">
        <v>40</v>
      </c>
      <c r="B46" s="381">
        <v>-837.3435937725917</v>
      </c>
      <c r="C46" s="381">
        <v>-352.69531501651363</v>
      </c>
      <c r="D46" s="382">
        <v>0.90302324601756556</v>
      </c>
      <c r="E46" s="382">
        <v>0.93811345552878933</v>
      </c>
      <c r="F46" s="382">
        <v>0.98828546469340017</v>
      </c>
      <c r="G46" s="382">
        <v>1.0305111705758874</v>
      </c>
      <c r="H46" s="382">
        <v>1.0635811564130371</v>
      </c>
      <c r="M46" s="386">
        <v>8.0000000000000002E-3</v>
      </c>
    </row>
    <row r="47" spans="1:13" ht="11.65" customHeight="1">
      <c r="A47" s="372">
        <v>41</v>
      </c>
      <c r="B47" s="381">
        <v>-832.89775111085146</v>
      </c>
      <c r="C47" s="381">
        <v>-350.73784425511803</v>
      </c>
      <c r="D47" s="382">
        <v>0.9037854523126696</v>
      </c>
      <c r="E47" s="382">
        <v>0.9408856865360784</v>
      </c>
      <c r="F47" s="382">
        <v>0.99070065776188254</v>
      </c>
      <c r="G47" s="382">
        <v>1.0327444532137975</v>
      </c>
      <c r="H47" s="382">
        <v>1.0646696113628247</v>
      </c>
      <c r="M47" s="386">
        <v>8.2000000000000007E-3</v>
      </c>
    </row>
    <row r="48" spans="1:13" ht="11.65" customHeight="1">
      <c r="A48" s="372">
        <v>42</v>
      </c>
      <c r="B48" s="381">
        <v>-832.47645174075296</v>
      </c>
      <c r="C48" s="381">
        <v>-344.89187908519125</v>
      </c>
      <c r="D48" s="382">
        <v>0.90382971213112362</v>
      </c>
      <c r="E48" s="382">
        <v>0.94103535810706374</v>
      </c>
      <c r="F48" s="382">
        <v>0.99084664197644368</v>
      </c>
      <c r="G48" s="382">
        <v>1.0330131538203235</v>
      </c>
      <c r="H48" s="382">
        <v>1.0656117368442521</v>
      </c>
      <c r="M48" s="386">
        <v>8.3999999999999995E-3</v>
      </c>
    </row>
    <row r="49" spans="1:13" ht="11.65" customHeight="1">
      <c r="A49" s="372">
        <v>43</v>
      </c>
      <c r="B49" s="381">
        <v>-823.80782390737568</v>
      </c>
      <c r="C49" s="381">
        <v>-340.70854006263107</v>
      </c>
      <c r="D49" s="382">
        <v>0.90516321700182156</v>
      </c>
      <c r="E49" s="382">
        <v>0.94111379714019183</v>
      </c>
      <c r="F49" s="382">
        <v>0.99097796922721693</v>
      </c>
      <c r="G49" s="382">
        <v>1.0333414027651426</v>
      </c>
      <c r="H49" s="382">
        <v>1.0657063680299106</v>
      </c>
      <c r="M49" s="386">
        <v>8.6E-3</v>
      </c>
    </row>
    <row r="50" spans="1:13" ht="11.65" customHeight="1">
      <c r="A50" s="372">
        <v>44</v>
      </c>
      <c r="B50" s="381">
        <v>-821.91803572931167</v>
      </c>
      <c r="C50" s="381">
        <v>-340.59955566160534</v>
      </c>
      <c r="D50" s="382">
        <v>0.90622424846483363</v>
      </c>
      <c r="E50" s="382">
        <v>0.94193480495200288</v>
      </c>
      <c r="F50" s="382">
        <v>0.99098299595779238</v>
      </c>
      <c r="G50" s="382">
        <v>1.0343327940443567</v>
      </c>
      <c r="H50" s="382">
        <v>1.0689092888159319</v>
      </c>
      <c r="M50" s="386">
        <v>8.8000000000000005E-3</v>
      </c>
    </row>
    <row r="51" spans="1:13" ht="11.65" customHeight="1">
      <c r="A51" s="372">
        <v>45</v>
      </c>
      <c r="B51" s="381">
        <v>-819.74040620882079</v>
      </c>
      <c r="C51" s="381">
        <v>-334.58349338593325</v>
      </c>
      <c r="D51" s="382">
        <v>0.90627413001672863</v>
      </c>
      <c r="E51" s="382">
        <v>0.94265305805044342</v>
      </c>
      <c r="F51" s="382">
        <v>0.99138090021043923</v>
      </c>
      <c r="G51" s="382">
        <v>1.0355949345528379</v>
      </c>
      <c r="H51" s="382">
        <v>1.0693798184950603</v>
      </c>
      <c r="M51" s="386">
        <v>8.9999999999999993E-3</v>
      </c>
    </row>
    <row r="52" spans="1:13" ht="11.65" customHeight="1">
      <c r="A52" s="372">
        <v>46</v>
      </c>
      <c r="B52" s="381">
        <v>-816.68926881435709</v>
      </c>
      <c r="C52" s="381">
        <v>-321.57903689554769</v>
      </c>
      <c r="D52" s="382">
        <v>0.90629376340164614</v>
      </c>
      <c r="E52" s="382">
        <v>0.94323665502315368</v>
      </c>
      <c r="F52" s="382">
        <v>0.99220804389434958</v>
      </c>
      <c r="G52" s="382">
        <v>1.0366024322027547</v>
      </c>
      <c r="H52" s="382">
        <v>1.0730942342902792</v>
      </c>
      <c r="M52" s="386">
        <v>9.1999999999999998E-3</v>
      </c>
    </row>
    <row r="53" spans="1:13" ht="11.65" customHeight="1">
      <c r="A53" s="372">
        <v>47</v>
      </c>
      <c r="B53" s="381">
        <v>-816.27236133249971</v>
      </c>
      <c r="C53" s="381">
        <v>-316.30496894544012</v>
      </c>
      <c r="D53" s="382">
        <v>0.90655733370172742</v>
      </c>
      <c r="E53" s="382">
        <v>0.94342214674841651</v>
      </c>
      <c r="F53" s="382">
        <v>0.99262159243334591</v>
      </c>
      <c r="G53" s="382">
        <v>1.0377242564930884</v>
      </c>
      <c r="H53" s="382">
        <v>1.0740616985637721</v>
      </c>
      <c r="M53" s="386">
        <v>9.4000000000000004E-3</v>
      </c>
    </row>
    <row r="54" spans="1:13" ht="11.65" customHeight="1">
      <c r="A54" s="372">
        <v>48</v>
      </c>
      <c r="B54" s="381">
        <v>-755.16200501145977</v>
      </c>
      <c r="C54" s="381">
        <v>-263.02981118589742</v>
      </c>
      <c r="D54" s="382">
        <v>0.90731902548871746</v>
      </c>
      <c r="E54" s="382">
        <v>0.94442223628267608</v>
      </c>
      <c r="F54" s="382">
        <v>0.99387302684008516</v>
      </c>
      <c r="G54" s="382">
        <v>1.0396522638005585</v>
      </c>
      <c r="H54" s="382">
        <v>1.0769373113346017</v>
      </c>
      <c r="M54" s="386">
        <v>9.5999999999999992E-3</v>
      </c>
    </row>
    <row r="55" spans="1:13" ht="11.65" customHeight="1">
      <c r="A55" s="372">
        <v>49</v>
      </c>
      <c r="B55" s="381">
        <v>-754.37089782267776</v>
      </c>
      <c r="C55" s="381">
        <v>-256.06064306921144</v>
      </c>
      <c r="D55" s="382">
        <v>0.90752408861318945</v>
      </c>
      <c r="E55" s="382">
        <v>0.94645641405350101</v>
      </c>
      <c r="F55" s="382">
        <v>0.99493538713617513</v>
      </c>
      <c r="G55" s="382">
        <v>1.0400324383656765</v>
      </c>
      <c r="H55" s="382">
        <v>1.0795449687643635</v>
      </c>
      <c r="M55" s="386">
        <v>9.7999999999999997E-3</v>
      </c>
    </row>
    <row r="56" spans="1:13" ht="11.65" customHeight="1">
      <c r="A56" s="372">
        <v>50</v>
      </c>
      <c r="B56" s="381">
        <v>-752.22102942278161</v>
      </c>
      <c r="C56" s="381">
        <v>-254.21773570413461</v>
      </c>
      <c r="D56" s="382">
        <v>0.90768760872121168</v>
      </c>
      <c r="E56" s="382">
        <v>0.94753808380608706</v>
      </c>
      <c r="F56" s="382">
        <v>1.0007957468199982</v>
      </c>
      <c r="G56" s="382">
        <v>1.0462632043531992</v>
      </c>
      <c r="H56" s="382">
        <v>1.0797403737129545</v>
      </c>
      <c r="M56" s="386">
        <v>0.01</v>
      </c>
    </row>
    <row r="57" spans="1:13" ht="11.65" customHeight="1">
      <c r="A57" s="372">
        <v>51</v>
      </c>
      <c r="B57" s="381">
        <v>-749.67045018447607</v>
      </c>
      <c r="C57" s="381">
        <v>-251.89602108507643</v>
      </c>
      <c r="D57" s="382">
        <v>0.90769227708953149</v>
      </c>
      <c r="E57" s="382">
        <v>0.94906974865281379</v>
      </c>
      <c r="F57" s="382">
        <v>1.0011279444573524</v>
      </c>
      <c r="G57" s="382">
        <v>1.046436088889626</v>
      </c>
      <c r="H57" s="382">
        <v>1.0825361958019115</v>
      </c>
      <c r="M57" s="386">
        <v>1.0200000000000001E-2</v>
      </c>
    </row>
    <row r="58" spans="1:13" ht="11.65" customHeight="1">
      <c r="A58" s="372">
        <v>52</v>
      </c>
      <c r="B58" s="381">
        <v>-740.48737780427837</v>
      </c>
      <c r="C58" s="381">
        <v>-246.37777421273859</v>
      </c>
      <c r="D58" s="382">
        <v>0.90778347297474726</v>
      </c>
      <c r="E58" s="382">
        <v>0.94936347190042958</v>
      </c>
      <c r="F58" s="382">
        <v>1.0021140845864933</v>
      </c>
      <c r="G58" s="382">
        <v>1.0473287678679701</v>
      </c>
      <c r="H58" s="382">
        <v>1.0830834814873678</v>
      </c>
      <c r="M58" s="386">
        <v>1.04E-2</v>
      </c>
    </row>
    <row r="59" spans="1:13" ht="11.65" customHeight="1">
      <c r="A59" s="372">
        <v>53</v>
      </c>
      <c r="B59" s="381">
        <v>-728.38709515884966</v>
      </c>
      <c r="C59" s="381">
        <v>-233.14094911110806</v>
      </c>
      <c r="D59" s="382">
        <v>0.90924631531979472</v>
      </c>
      <c r="E59" s="382">
        <v>0.95023551037153353</v>
      </c>
      <c r="F59" s="382">
        <v>1.0027602826010089</v>
      </c>
      <c r="G59" s="382">
        <v>1.0475287694421043</v>
      </c>
      <c r="H59" s="382">
        <v>1.0833613422068435</v>
      </c>
      <c r="M59" s="386">
        <v>1.06E-2</v>
      </c>
    </row>
    <row r="60" spans="1:13" ht="11.65" customHeight="1">
      <c r="A60" s="372">
        <v>54</v>
      </c>
      <c r="B60" s="381">
        <v>-722.59741627003041</v>
      </c>
      <c r="C60" s="381">
        <v>-231.00694329944963</v>
      </c>
      <c r="D60" s="382">
        <v>0.90942162062387477</v>
      </c>
      <c r="E60" s="382">
        <v>0.95089687218557184</v>
      </c>
      <c r="F60" s="382">
        <v>1.0028504790398205</v>
      </c>
      <c r="G60" s="382">
        <v>1.0483753728426239</v>
      </c>
      <c r="H60" s="382">
        <v>1.0834573618521315</v>
      </c>
      <c r="M60" s="386">
        <v>1.0800000000000001E-2</v>
      </c>
    </row>
    <row r="61" spans="1:13" ht="11.65" customHeight="1">
      <c r="A61" s="372">
        <v>55</v>
      </c>
      <c r="B61" s="381">
        <v>-721.46427152800243</v>
      </c>
      <c r="C61" s="381">
        <v>-230.24375943423001</v>
      </c>
      <c r="D61" s="382">
        <v>0.90965207026201844</v>
      </c>
      <c r="E61" s="382">
        <v>0.95095366645980572</v>
      </c>
      <c r="F61" s="382">
        <v>1.0032382773358814</v>
      </c>
      <c r="G61" s="382">
        <v>1.0498132731685517</v>
      </c>
      <c r="H61" s="382">
        <v>1.0843706746225792</v>
      </c>
      <c r="M61" s="386">
        <v>1.0999999999999999E-2</v>
      </c>
    </row>
    <row r="62" spans="1:13" ht="11.65" customHeight="1">
      <c r="A62" s="372">
        <v>56</v>
      </c>
      <c r="B62" s="381">
        <v>-719.78392000408348</v>
      </c>
      <c r="C62" s="381">
        <v>-227.37562892500137</v>
      </c>
      <c r="D62" s="382">
        <v>0.90972092230432022</v>
      </c>
      <c r="E62" s="382">
        <v>0.95108947697498913</v>
      </c>
      <c r="F62" s="382">
        <v>1.0044905074051418</v>
      </c>
      <c r="G62" s="382">
        <v>1.0522639220448338</v>
      </c>
      <c r="H62" s="382">
        <v>1.086733873758277</v>
      </c>
      <c r="M62" s="386">
        <v>1.12E-2</v>
      </c>
    </row>
    <row r="63" spans="1:13" ht="11.65" customHeight="1">
      <c r="A63" s="372">
        <v>57</v>
      </c>
      <c r="B63" s="381">
        <v>-719.34671298590001</v>
      </c>
      <c r="C63" s="381">
        <v>-220.8085540321008</v>
      </c>
      <c r="D63" s="382">
        <v>0.90981059908488227</v>
      </c>
      <c r="E63" s="382">
        <v>0.95156293861693875</v>
      </c>
      <c r="F63" s="382">
        <v>1.0048782637977689</v>
      </c>
      <c r="G63" s="382">
        <v>1.0552334633147211</v>
      </c>
      <c r="H63" s="382">
        <v>1.0899861516136238</v>
      </c>
      <c r="M63" s="386">
        <v>1.14E-2</v>
      </c>
    </row>
    <row r="64" spans="1:13" ht="11.65" customHeight="1">
      <c r="A64" s="372">
        <v>58</v>
      </c>
      <c r="B64" s="381">
        <v>-716.76615282936655</v>
      </c>
      <c r="C64" s="381">
        <v>-204.29693857943857</v>
      </c>
      <c r="D64" s="382">
        <v>0.90992417231380374</v>
      </c>
      <c r="E64" s="382">
        <v>0.9516985997115176</v>
      </c>
      <c r="F64" s="382">
        <v>1.005727420629573</v>
      </c>
      <c r="G64" s="382">
        <v>1.0555848632676696</v>
      </c>
      <c r="H64" s="382">
        <v>1.0907497124785617</v>
      </c>
      <c r="M64" s="386">
        <v>1.1599999999999999E-2</v>
      </c>
    </row>
    <row r="65" spans="1:13" ht="11.65" customHeight="1">
      <c r="A65" s="372">
        <v>59</v>
      </c>
      <c r="B65" s="381">
        <v>-715.09305583517653</v>
      </c>
      <c r="C65" s="381">
        <v>-201.07347299662615</v>
      </c>
      <c r="D65" s="382">
        <v>0.91009271172830919</v>
      </c>
      <c r="E65" s="382">
        <v>0.95181053685774397</v>
      </c>
      <c r="F65" s="382">
        <v>1.0068738488870099</v>
      </c>
      <c r="G65" s="382">
        <v>1.0557398649775942</v>
      </c>
      <c r="H65" s="382">
        <v>1.0943949550722456</v>
      </c>
      <c r="M65" s="386">
        <v>1.18E-2</v>
      </c>
    </row>
    <row r="66" spans="1:13" ht="11.65" customHeight="1">
      <c r="A66" s="372">
        <v>60</v>
      </c>
      <c r="B66" s="381">
        <v>-712.88423828608666</v>
      </c>
      <c r="C66" s="381">
        <v>-189.95215512672985</v>
      </c>
      <c r="D66" s="382">
        <v>0.91044473568963014</v>
      </c>
      <c r="E66" s="382">
        <v>0.95192533687554814</v>
      </c>
      <c r="F66" s="382">
        <v>1.0084472229372798</v>
      </c>
      <c r="G66" s="382">
        <v>1.0561635346562255</v>
      </c>
      <c r="H66" s="382">
        <v>1.0944111531233698</v>
      </c>
      <c r="M66" s="386">
        <v>1.2E-2</v>
      </c>
    </row>
    <row r="67" spans="1:13" ht="11.65" customHeight="1">
      <c r="A67" s="372">
        <v>61</v>
      </c>
      <c r="B67" s="381">
        <v>-709.79276504945119</v>
      </c>
      <c r="C67" s="381">
        <v>-187.26073240281949</v>
      </c>
      <c r="D67" s="382">
        <v>0.91087848816247896</v>
      </c>
      <c r="E67" s="382">
        <v>0.95309385334164431</v>
      </c>
      <c r="F67" s="382">
        <v>1.0089719498274892</v>
      </c>
      <c r="G67" s="382">
        <v>1.0562956007736988</v>
      </c>
      <c r="H67" s="382">
        <v>1.0944797433526567</v>
      </c>
      <c r="M67" s="386">
        <v>1.2200000000000001E-2</v>
      </c>
    </row>
    <row r="68" spans="1:13" ht="11.65" customHeight="1">
      <c r="A68" s="372">
        <v>62</v>
      </c>
      <c r="B68" s="381">
        <v>-705.3204934031437</v>
      </c>
      <c r="C68" s="381">
        <v>-186.64648658850638</v>
      </c>
      <c r="D68" s="382">
        <v>0.91115282204263504</v>
      </c>
      <c r="E68" s="382">
        <v>0.95522315993479223</v>
      </c>
      <c r="F68" s="382">
        <v>1.010261108607684</v>
      </c>
      <c r="G68" s="382">
        <v>1.056346115923372</v>
      </c>
      <c r="H68" s="382">
        <v>1.0945176817807345</v>
      </c>
      <c r="M68" s="386">
        <v>1.24E-2</v>
      </c>
    </row>
    <row r="69" spans="1:13" ht="11.65" customHeight="1">
      <c r="A69" s="372">
        <v>63</v>
      </c>
      <c r="B69" s="381">
        <v>-680.5274000033387</v>
      </c>
      <c r="C69" s="381">
        <v>-181.62567086460695</v>
      </c>
      <c r="D69" s="382">
        <v>0.9114935143942825</v>
      </c>
      <c r="E69" s="382">
        <v>0.95548980769751468</v>
      </c>
      <c r="F69" s="382">
        <v>1.0107796784257621</v>
      </c>
      <c r="G69" s="382">
        <v>1.0569656962322382</v>
      </c>
      <c r="H69" s="382">
        <v>1.0950625967178893</v>
      </c>
      <c r="M69" s="386">
        <v>1.26E-2</v>
      </c>
    </row>
    <row r="70" spans="1:13" ht="11.65" customHeight="1">
      <c r="A70" s="372">
        <v>64</v>
      </c>
      <c r="B70" s="381">
        <v>-674.87733973279228</v>
      </c>
      <c r="C70" s="381">
        <v>-178.56474433304356</v>
      </c>
      <c r="D70" s="382">
        <v>0.91189139525131069</v>
      </c>
      <c r="E70" s="382">
        <v>0.95660078746745447</v>
      </c>
      <c r="F70" s="382">
        <v>1.0108765992468929</v>
      </c>
      <c r="G70" s="382">
        <v>1.0597975378989468</v>
      </c>
      <c r="H70" s="382">
        <v>1.0957459056901462</v>
      </c>
      <c r="M70" s="386">
        <v>1.2800000000000001E-2</v>
      </c>
    </row>
    <row r="71" spans="1:13" ht="11.65" customHeight="1">
      <c r="A71" s="372">
        <v>65</v>
      </c>
      <c r="B71" s="381">
        <v>-674.67888627571028</v>
      </c>
      <c r="C71" s="381">
        <v>-174.24747135489815</v>
      </c>
      <c r="D71" s="382">
        <v>0.91202215538310427</v>
      </c>
      <c r="E71" s="382">
        <v>0.95696328634474681</v>
      </c>
      <c r="F71" s="382">
        <v>1.0121911361038161</v>
      </c>
      <c r="G71" s="382">
        <v>1.0606178127772778</v>
      </c>
      <c r="H71" s="382">
        <v>1.096944498475253</v>
      </c>
      <c r="M71" s="386">
        <v>1.2999999999999999E-2</v>
      </c>
    </row>
    <row r="72" spans="1:13" ht="11.65" customHeight="1">
      <c r="A72" s="372">
        <v>66</v>
      </c>
      <c r="B72" s="381">
        <v>-666.17553568566291</v>
      </c>
      <c r="C72" s="381">
        <v>-151.15958774460341</v>
      </c>
      <c r="D72" s="382">
        <v>0.91204308462861139</v>
      </c>
      <c r="E72" s="382">
        <v>0.95730700907776867</v>
      </c>
      <c r="F72" s="382">
        <v>1.0130298341957902</v>
      </c>
      <c r="G72" s="382">
        <v>1.0606308647664262</v>
      </c>
      <c r="H72" s="382">
        <v>1.0971762115444041</v>
      </c>
      <c r="M72" s="386">
        <v>1.32E-2</v>
      </c>
    </row>
    <row r="73" spans="1:13" ht="11.65" customHeight="1">
      <c r="A73" s="372">
        <v>67</v>
      </c>
      <c r="B73" s="381">
        <v>-666.10534168880895</v>
      </c>
      <c r="C73" s="381">
        <v>-138.67967053778011</v>
      </c>
      <c r="D73" s="382">
        <v>0.91205009065071607</v>
      </c>
      <c r="E73" s="382">
        <v>0.95756081634848111</v>
      </c>
      <c r="F73" s="382">
        <v>1.0138900781361677</v>
      </c>
      <c r="G73" s="382">
        <v>1.0617043773935591</v>
      </c>
      <c r="H73" s="382">
        <v>1.097209045519508</v>
      </c>
      <c r="M73" s="386">
        <v>1.34E-2</v>
      </c>
    </row>
    <row r="74" spans="1:13" ht="11.65" customHeight="1">
      <c r="A74" s="372">
        <v>68</v>
      </c>
      <c r="B74" s="381">
        <v>-658.71402497443523</v>
      </c>
      <c r="C74" s="381">
        <v>-135.23990637083261</v>
      </c>
      <c r="D74" s="382">
        <v>0.91242011140405421</v>
      </c>
      <c r="E74" s="382">
        <v>0.95764624197988191</v>
      </c>
      <c r="F74" s="382">
        <v>1.0140731955727436</v>
      </c>
      <c r="G74" s="382">
        <v>1.0618064305653228</v>
      </c>
      <c r="H74" s="382">
        <v>1.0985661968897773</v>
      </c>
      <c r="M74" s="386">
        <v>1.3599999999999999E-2</v>
      </c>
    </row>
    <row r="75" spans="1:13" ht="11.65" customHeight="1">
      <c r="A75" s="372">
        <v>69</v>
      </c>
      <c r="B75" s="381">
        <v>-654.86775221608605</v>
      </c>
      <c r="C75" s="381">
        <v>-108.74096683684002</v>
      </c>
      <c r="D75" s="382">
        <v>0.91248311022800932</v>
      </c>
      <c r="E75" s="382">
        <v>0.95788174750789945</v>
      </c>
      <c r="F75" s="382">
        <v>1.0146571298014671</v>
      </c>
      <c r="G75" s="382">
        <v>1.0619817662888076</v>
      </c>
      <c r="H75" s="382">
        <v>1.098978791624476</v>
      </c>
      <c r="M75" s="386">
        <v>1.38E-2</v>
      </c>
    </row>
    <row r="76" spans="1:13" ht="11.65" customHeight="1">
      <c r="A76" s="372">
        <v>70</v>
      </c>
      <c r="B76" s="381">
        <v>-625.14785176760415</v>
      </c>
      <c r="C76" s="381">
        <v>-106.08081610908994</v>
      </c>
      <c r="D76" s="382">
        <v>0.91371186530891402</v>
      </c>
      <c r="E76" s="382">
        <v>0.95795426775807846</v>
      </c>
      <c r="F76" s="382">
        <v>1.0160728860617125</v>
      </c>
      <c r="G76" s="382">
        <v>1.0634041448429981</v>
      </c>
      <c r="H76" s="382">
        <v>1.1014863879018721</v>
      </c>
      <c r="M76" s="386">
        <v>1.4E-2</v>
      </c>
    </row>
    <row r="77" spans="1:13" ht="11.65" customHeight="1">
      <c r="A77" s="372">
        <v>71</v>
      </c>
      <c r="B77" s="381">
        <v>-617.12129771777472</v>
      </c>
      <c r="C77" s="381">
        <v>-100.52949693599294</v>
      </c>
      <c r="D77" s="382">
        <v>0.91438370206784847</v>
      </c>
      <c r="E77" s="382">
        <v>0.95855987352682237</v>
      </c>
      <c r="F77" s="382">
        <v>1.0161437828507411</v>
      </c>
      <c r="G77" s="382">
        <v>1.0639063030955074</v>
      </c>
      <c r="H77" s="382">
        <v>1.1016902257122323</v>
      </c>
      <c r="M77" s="386">
        <v>1.4200000000000001E-2</v>
      </c>
    </row>
    <row r="78" spans="1:13" ht="11.65" customHeight="1">
      <c r="A78" s="372">
        <v>72</v>
      </c>
      <c r="B78" s="381">
        <v>-614.80799094099166</v>
      </c>
      <c r="C78" s="381">
        <v>-98.99775149578636</v>
      </c>
      <c r="D78" s="382">
        <v>0.91447980517189575</v>
      </c>
      <c r="E78" s="382">
        <v>0.96008732851356904</v>
      </c>
      <c r="F78" s="382">
        <v>1.0167621465925847</v>
      </c>
      <c r="G78" s="382">
        <v>1.0647447653284656</v>
      </c>
      <c r="H78" s="382">
        <v>1.1026949407702313</v>
      </c>
      <c r="M78" s="386">
        <v>1.44E-2</v>
      </c>
    </row>
    <row r="79" spans="1:13" ht="11.65" customHeight="1">
      <c r="A79" s="372">
        <v>73</v>
      </c>
      <c r="B79" s="381">
        <v>-610.12527347723881</v>
      </c>
      <c r="C79" s="381">
        <v>-98.139083764048337</v>
      </c>
      <c r="D79" s="382">
        <v>0.91448001103765975</v>
      </c>
      <c r="E79" s="382">
        <v>0.96028948206342601</v>
      </c>
      <c r="F79" s="382">
        <v>1.0168002910212741</v>
      </c>
      <c r="G79" s="382">
        <v>1.0648938159584349</v>
      </c>
      <c r="H79" s="382">
        <v>1.1038280765133182</v>
      </c>
      <c r="M79" s="386">
        <v>1.46E-2</v>
      </c>
    </row>
    <row r="80" spans="1:13" ht="11.65" customHeight="1">
      <c r="A80" s="372">
        <v>74</v>
      </c>
      <c r="B80" s="381">
        <v>-604.30392899696744</v>
      </c>
      <c r="C80" s="381">
        <v>-94.980959566446472</v>
      </c>
      <c r="D80" s="382">
        <v>0.91456463355602913</v>
      </c>
      <c r="E80" s="382">
        <v>0.96152579664231974</v>
      </c>
      <c r="F80" s="382">
        <v>1.0168414448421126</v>
      </c>
      <c r="G80" s="382">
        <v>1.0655136361311432</v>
      </c>
      <c r="H80" s="382">
        <v>1.1043645133360154</v>
      </c>
      <c r="M80" s="386">
        <v>1.4800000000000001E-2</v>
      </c>
    </row>
    <row r="81" spans="1:13" ht="11.65" customHeight="1">
      <c r="A81" s="372">
        <v>75</v>
      </c>
      <c r="B81" s="381">
        <v>-604.16194089612327</v>
      </c>
      <c r="C81" s="381">
        <v>-91.252088931172693</v>
      </c>
      <c r="D81" s="382">
        <v>0.91489878989375328</v>
      </c>
      <c r="E81" s="382">
        <v>0.96210694964928878</v>
      </c>
      <c r="F81" s="382">
        <v>1.0173172613428294</v>
      </c>
      <c r="G81" s="382">
        <v>1.0663914493808859</v>
      </c>
      <c r="H81" s="382">
        <v>1.1044433510835274</v>
      </c>
      <c r="M81" s="386">
        <v>1.4999999999999999E-2</v>
      </c>
    </row>
    <row r="82" spans="1:13" ht="11.65" customHeight="1">
      <c r="A82" s="372">
        <v>76</v>
      </c>
      <c r="B82" s="381">
        <v>-600.10610953000378</v>
      </c>
      <c r="C82" s="381">
        <v>-85.360791562210579</v>
      </c>
      <c r="D82" s="382">
        <v>0.91503449271350723</v>
      </c>
      <c r="E82" s="382">
        <v>0.96284874481109539</v>
      </c>
      <c r="F82" s="382">
        <v>1.0174447159286215</v>
      </c>
      <c r="G82" s="382">
        <v>1.0665301998979841</v>
      </c>
      <c r="H82" s="382">
        <v>1.1050758523698827</v>
      </c>
      <c r="M82" s="386">
        <v>1.52E-2</v>
      </c>
    </row>
    <row r="83" spans="1:13" ht="11.65" customHeight="1">
      <c r="A83" s="372">
        <v>77</v>
      </c>
      <c r="B83" s="381">
        <v>-585.8152896134734</v>
      </c>
      <c r="C83" s="381">
        <v>-76.775685036231152</v>
      </c>
      <c r="D83" s="382">
        <v>0.91555217423384716</v>
      </c>
      <c r="E83" s="382">
        <v>0.96299886645163324</v>
      </c>
      <c r="F83" s="382">
        <v>1.0187842756517034</v>
      </c>
      <c r="G83" s="382">
        <v>1.0666473769828149</v>
      </c>
      <c r="H83" s="382">
        <v>1.1050850334369517</v>
      </c>
      <c r="M83" s="386">
        <v>1.54E-2</v>
      </c>
    </row>
    <row r="84" spans="1:13" ht="11.65" customHeight="1">
      <c r="A84" s="372">
        <v>78</v>
      </c>
      <c r="B84" s="381">
        <v>-581.69182941984309</v>
      </c>
      <c r="C84" s="381">
        <v>-71.069454473092264</v>
      </c>
      <c r="D84" s="382">
        <v>0.91564272453334139</v>
      </c>
      <c r="E84" s="382">
        <v>0.96306550758847442</v>
      </c>
      <c r="F84" s="382">
        <v>1.0189066567634792</v>
      </c>
      <c r="G84" s="382">
        <v>1.0692578989328969</v>
      </c>
      <c r="H84" s="382">
        <v>1.1057887096493793</v>
      </c>
      <c r="M84" s="386">
        <v>1.5599999999999999E-2</v>
      </c>
    </row>
    <row r="85" spans="1:13" ht="11.65" customHeight="1">
      <c r="A85" s="372">
        <v>79</v>
      </c>
      <c r="B85" s="381">
        <v>-581.05021966057302</v>
      </c>
      <c r="C85" s="381">
        <v>-66.151875030123847</v>
      </c>
      <c r="D85" s="382">
        <v>0.91586287632123164</v>
      </c>
      <c r="E85" s="382">
        <v>0.9638914027541472</v>
      </c>
      <c r="F85" s="382">
        <v>1.0196423628085984</v>
      </c>
      <c r="G85" s="382">
        <v>1.0693800085653691</v>
      </c>
      <c r="H85" s="382">
        <v>1.1088499881474922</v>
      </c>
      <c r="M85" s="386">
        <v>1.5800000000000002E-2</v>
      </c>
    </row>
    <row r="86" spans="1:13" ht="11.65" customHeight="1">
      <c r="A86" s="372">
        <v>80</v>
      </c>
      <c r="B86" s="381">
        <v>-579.82935246802208</v>
      </c>
      <c r="C86" s="381">
        <v>-65.482411113271155</v>
      </c>
      <c r="D86" s="382">
        <v>0.91608304424757003</v>
      </c>
      <c r="E86" s="382">
        <v>0.96460126727784601</v>
      </c>
      <c r="F86" s="382">
        <v>1.0200512599600997</v>
      </c>
      <c r="G86" s="382">
        <v>1.0695156281231946</v>
      </c>
      <c r="H86" s="382">
        <v>1.1088947452660907</v>
      </c>
      <c r="M86" s="386">
        <v>1.6E-2</v>
      </c>
    </row>
    <row r="87" spans="1:13" ht="11.65" customHeight="1">
      <c r="A87" s="372">
        <v>81</v>
      </c>
      <c r="B87" s="381">
        <v>-569.70525010458914</v>
      </c>
      <c r="C87" s="381">
        <v>-60.596640954392569</v>
      </c>
      <c r="D87" s="382">
        <v>0.91614802296865272</v>
      </c>
      <c r="E87" s="382">
        <v>0.96470753136379128</v>
      </c>
      <c r="F87" s="382">
        <v>1.0201345169806211</v>
      </c>
      <c r="G87" s="382">
        <v>1.0697131874967563</v>
      </c>
      <c r="H87" s="382">
        <v>1.1090154615123562</v>
      </c>
      <c r="M87" s="386">
        <v>1.6199999999999999E-2</v>
      </c>
    </row>
    <row r="88" spans="1:13" ht="11.65" customHeight="1">
      <c r="A88" s="372">
        <v>82</v>
      </c>
      <c r="B88" s="381">
        <v>-565.94058292831323</v>
      </c>
      <c r="C88" s="381">
        <v>-58.615539248636196</v>
      </c>
      <c r="D88" s="382">
        <v>0.91681290495176293</v>
      </c>
      <c r="E88" s="382">
        <v>0.9651653101144716</v>
      </c>
      <c r="F88" s="382">
        <v>1.0208018447851157</v>
      </c>
      <c r="G88" s="382">
        <v>1.0701525879840421</v>
      </c>
      <c r="H88" s="382">
        <v>1.1106037097143502</v>
      </c>
      <c r="M88" s="386">
        <v>1.6400000000000001E-2</v>
      </c>
    </row>
    <row r="89" spans="1:13" ht="11.65" customHeight="1">
      <c r="A89" s="372">
        <v>83</v>
      </c>
      <c r="B89" s="381">
        <v>-554.97210660801466</v>
      </c>
      <c r="C89" s="381">
        <v>-46.438574552832506</v>
      </c>
      <c r="D89" s="382">
        <v>0.91708581952721857</v>
      </c>
      <c r="E89" s="382">
        <v>0.96533559867937191</v>
      </c>
      <c r="F89" s="382">
        <v>1.0221735588397334</v>
      </c>
      <c r="G89" s="382">
        <v>1.072078079999601</v>
      </c>
      <c r="H89" s="382">
        <v>1.1109518732505079</v>
      </c>
      <c r="M89" s="386">
        <v>1.66E-2</v>
      </c>
    </row>
    <row r="90" spans="1:13" ht="11.65" customHeight="1">
      <c r="A90" s="372">
        <v>84</v>
      </c>
      <c r="B90" s="381">
        <v>-548.6633717550485</v>
      </c>
      <c r="C90" s="381">
        <v>-41.820611241197184</v>
      </c>
      <c r="D90" s="382">
        <v>0.91711431121283149</v>
      </c>
      <c r="E90" s="382">
        <v>0.96545023636441418</v>
      </c>
      <c r="F90" s="382">
        <v>1.0225024400933034</v>
      </c>
      <c r="G90" s="382">
        <v>1.0723450169320845</v>
      </c>
      <c r="H90" s="382">
        <v>1.111762430316239</v>
      </c>
      <c r="M90" s="386">
        <v>1.6799999999999999E-2</v>
      </c>
    </row>
    <row r="91" spans="1:13" ht="11.65" customHeight="1">
      <c r="A91" s="372">
        <v>85</v>
      </c>
      <c r="B91" s="381">
        <v>-545.6740356121727</v>
      </c>
      <c r="C91" s="381">
        <v>-40.421206271352276</v>
      </c>
      <c r="D91" s="382">
        <v>0.91771353389970267</v>
      </c>
      <c r="E91" s="382">
        <v>0.96561191958244252</v>
      </c>
      <c r="F91" s="382">
        <v>1.0231157667981008</v>
      </c>
      <c r="G91" s="382">
        <v>1.0729557346279865</v>
      </c>
      <c r="H91" s="382">
        <v>1.1121090197094692</v>
      </c>
      <c r="M91" s="386">
        <v>1.7000000000000001E-2</v>
      </c>
    </row>
    <row r="92" spans="1:13" ht="11.65" customHeight="1">
      <c r="A92" s="372">
        <v>86</v>
      </c>
      <c r="B92" s="381">
        <v>-544.64795453158513</v>
      </c>
      <c r="C92" s="381">
        <v>-38.428314127859267</v>
      </c>
      <c r="D92" s="382">
        <v>0.91815497820603076</v>
      </c>
      <c r="E92" s="382">
        <v>0.96566572927601546</v>
      </c>
      <c r="F92" s="382">
        <v>1.0232202068940546</v>
      </c>
      <c r="G92" s="382">
        <v>1.0742302188953858</v>
      </c>
      <c r="H92" s="382">
        <v>1.1122590750124541</v>
      </c>
      <c r="M92" s="386">
        <v>1.72E-2</v>
      </c>
    </row>
    <row r="93" spans="1:13" ht="11.65" customHeight="1">
      <c r="A93" s="372">
        <v>87</v>
      </c>
      <c r="B93" s="381">
        <v>-544.22426954096591</v>
      </c>
      <c r="C93" s="381">
        <v>-25.729316475173619</v>
      </c>
      <c r="D93" s="382">
        <v>0.91830650920297796</v>
      </c>
      <c r="E93" s="382">
        <v>0.9657932843428354</v>
      </c>
      <c r="F93" s="382">
        <v>1.0244198076886371</v>
      </c>
      <c r="G93" s="382">
        <v>1.0755515357657124</v>
      </c>
      <c r="H93" s="382">
        <v>1.1137233287399015</v>
      </c>
      <c r="M93" s="386">
        <v>1.7399999999999999E-2</v>
      </c>
    </row>
    <row r="94" spans="1:13" ht="11.65" customHeight="1">
      <c r="A94" s="372">
        <v>88</v>
      </c>
      <c r="B94" s="381">
        <v>-540.95596776419916</v>
      </c>
      <c r="C94" s="381">
        <v>-22.15355215443924</v>
      </c>
      <c r="D94" s="382">
        <v>0.91843455140558605</v>
      </c>
      <c r="E94" s="382">
        <v>0.96583342419256102</v>
      </c>
      <c r="F94" s="382">
        <v>1.0258201122998973</v>
      </c>
      <c r="G94" s="382">
        <v>1.0765845149496847</v>
      </c>
      <c r="H94" s="382">
        <v>1.1145412991577262</v>
      </c>
      <c r="M94" s="386">
        <v>1.7600000000000001E-2</v>
      </c>
    </row>
    <row r="95" spans="1:13" ht="11.65" customHeight="1">
      <c r="A95" s="372">
        <v>89</v>
      </c>
      <c r="B95" s="381">
        <v>-534.70172608633038</v>
      </c>
      <c r="C95" s="381">
        <v>-15.904848350703105</v>
      </c>
      <c r="D95" s="382">
        <v>0.91881758694248727</v>
      </c>
      <c r="E95" s="382">
        <v>0.96647320009375814</v>
      </c>
      <c r="F95" s="382">
        <v>1.0266560666850042</v>
      </c>
      <c r="G95" s="382">
        <v>1.0767899795276594</v>
      </c>
      <c r="H95" s="382">
        <v>1.1173061982252703</v>
      </c>
      <c r="M95" s="386">
        <v>1.78E-2</v>
      </c>
    </row>
    <row r="96" spans="1:13" ht="11.65" customHeight="1">
      <c r="A96" s="372">
        <v>90</v>
      </c>
      <c r="B96" s="381">
        <v>-529.56204831717332</v>
      </c>
      <c r="C96" s="381">
        <v>-13.918325133754479</v>
      </c>
      <c r="D96" s="382">
        <v>0.91885494486399566</v>
      </c>
      <c r="E96" s="382">
        <v>0.96695346975451624</v>
      </c>
      <c r="F96" s="382">
        <v>1.0275234931165342</v>
      </c>
      <c r="G96" s="382">
        <v>1.0795663671128317</v>
      </c>
      <c r="H96" s="382">
        <v>1.1182850116280438</v>
      </c>
      <c r="M96" s="386">
        <v>1.7999999999999999E-2</v>
      </c>
    </row>
    <row r="97" spans="1:13" ht="11.65" customHeight="1">
      <c r="A97" s="372">
        <v>91</v>
      </c>
      <c r="B97" s="381">
        <v>-517.34543231189036</v>
      </c>
      <c r="C97" s="381">
        <v>-0.64900579627828847</v>
      </c>
      <c r="D97" s="382">
        <v>0.91902452880030583</v>
      </c>
      <c r="E97" s="382">
        <v>0.96818613636523876</v>
      </c>
      <c r="F97" s="382">
        <v>1.0279726739701669</v>
      </c>
      <c r="G97" s="382">
        <v>1.0801245049944346</v>
      </c>
      <c r="H97" s="382">
        <v>1.1186416836232036</v>
      </c>
      <c r="M97" s="386">
        <v>1.8200000000000001E-2</v>
      </c>
    </row>
    <row r="98" spans="1:13" ht="11.65" customHeight="1">
      <c r="A98" s="372">
        <v>92</v>
      </c>
      <c r="B98" s="381">
        <v>-516.13958860985076</v>
      </c>
      <c r="C98" s="381">
        <v>-0.42931578753268695</v>
      </c>
      <c r="D98" s="382">
        <v>0.91906188046012671</v>
      </c>
      <c r="E98" s="382">
        <v>0.96933569427576272</v>
      </c>
      <c r="F98" s="382">
        <v>1.0288176921939891</v>
      </c>
      <c r="G98" s="382">
        <v>1.0804669279307286</v>
      </c>
      <c r="H98" s="382">
        <v>1.1202628232608016</v>
      </c>
      <c r="M98" s="386">
        <v>1.84E-2</v>
      </c>
    </row>
    <row r="99" spans="1:13" ht="11.65" customHeight="1">
      <c r="A99" s="372">
        <v>93</v>
      </c>
      <c r="B99" s="381">
        <v>-510.5871648931934</v>
      </c>
      <c r="C99" s="381">
        <v>5.6592859343290911</v>
      </c>
      <c r="D99" s="382">
        <v>0.91933558884155531</v>
      </c>
      <c r="E99" s="382">
        <v>0.96942938232856635</v>
      </c>
      <c r="F99" s="382">
        <v>1.0298645287790511</v>
      </c>
      <c r="G99" s="382">
        <v>1.0806872325079131</v>
      </c>
      <c r="H99" s="382">
        <v>1.1206039951060254</v>
      </c>
      <c r="M99" s="386">
        <v>1.8599999999999998E-2</v>
      </c>
    </row>
    <row r="100" spans="1:13" ht="11.65" customHeight="1">
      <c r="A100" s="372">
        <v>94</v>
      </c>
      <c r="B100" s="381">
        <v>-502.88949523569954</v>
      </c>
      <c r="C100" s="381">
        <v>8.2797994935681345</v>
      </c>
      <c r="D100" s="382">
        <v>0.91942432682557118</v>
      </c>
      <c r="E100" s="382">
        <v>0.96968726470159006</v>
      </c>
      <c r="F100" s="382">
        <v>1.0299000636327869</v>
      </c>
      <c r="G100" s="382">
        <v>1.081436638193769</v>
      </c>
      <c r="H100" s="382">
        <v>1.1210810252055272</v>
      </c>
      <c r="M100" s="386">
        <v>1.8800000000000001E-2</v>
      </c>
    </row>
    <row r="101" spans="1:13" ht="11.65" customHeight="1">
      <c r="A101" s="372">
        <v>95</v>
      </c>
      <c r="B101" s="381">
        <v>-499.11868570769639</v>
      </c>
      <c r="C101" s="381">
        <v>16.274161402685422</v>
      </c>
      <c r="D101" s="382">
        <v>0.91942658055699333</v>
      </c>
      <c r="E101" s="382">
        <v>0.96993950662341999</v>
      </c>
      <c r="F101" s="382">
        <v>1.0303742126349538</v>
      </c>
      <c r="G101" s="382">
        <v>1.0818806368907945</v>
      </c>
      <c r="H101" s="382">
        <v>1.122022477169101</v>
      </c>
      <c r="M101" s="386">
        <v>1.9E-2</v>
      </c>
    </row>
    <row r="102" spans="1:13" ht="11.65" customHeight="1">
      <c r="A102" s="372">
        <v>96</v>
      </c>
      <c r="B102" s="381">
        <v>-498.7196771498302</v>
      </c>
      <c r="C102" s="381">
        <v>18.156105792417293</v>
      </c>
      <c r="D102" s="382">
        <v>0.91955417819037022</v>
      </c>
      <c r="E102" s="382">
        <v>0.97019985126920971</v>
      </c>
      <c r="F102" s="382">
        <v>1.0309503554840871</v>
      </c>
      <c r="G102" s="382">
        <v>1.0825034043567228</v>
      </c>
      <c r="H102" s="382">
        <v>1.1236937799794124</v>
      </c>
      <c r="M102" s="386">
        <v>1.9199999999999998E-2</v>
      </c>
    </row>
    <row r="103" spans="1:13" ht="11.65" customHeight="1">
      <c r="A103" s="372">
        <v>97</v>
      </c>
      <c r="B103" s="381">
        <v>-497.86486731094919</v>
      </c>
      <c r="C103" s="381">
        <v>18.875227150043429</v>
      </c>
      <c r="D103" s="382">
        <v>0.91969559780505872</v>
      </c>
      <c r="E103" s="382">
        <v>0.970455515987109</v>
      </c>
      <c r="F103" s="382">
        <v>1.0309714855032788</v>
      </c>
      <c r="G103" s="382">
        <v>1.0825143058539337</v>
      </c>
      <c r="H103" s="382">
        <v>1.1237073409802927</v>
      </c>
      <c r="M103" s="386">
        <v>1.9400000000000001E-2</v>
      </c>
    </row>
    <row r="104" spans="1:13" ht="11.65" customHeight="1">
      <c r="A104" s="372">
        <v>98</v>
      </c>
      <c r="B104" s="381">
        <v>-492.13997241565721</v>
      </c>
      <c r="C104" s="381">
        <v>20.637384600666337</v>
      </c>
      <c r="D104" s="382">
        <v>0.91986747544413916</v>
      </c>
      <c r="E104" s="382">
        <v>0.97064930682007033</v>
      </c>
      <c r="F104" s="382">
        <v>1.0311679297475764</v>
      </c>
      <c r="G104" s="382">
        <v>1.082596035523212</v>
      </c>
      <c r="H104" s="382">
        <v>1.1237303722925938</v>
      </c>
      <c r="M104" s="386">
        <v>1.9599999999999999E-2</v>
      </c>
    </row>
    <row r="105" spans="1:13" ht="11.65" customHeight="1">
      <c r="A105" s="372">
        <v>99</v>
      </c>
      <c r="B105" s="381">
        <v>-489.47974237774724</v>
      </c>
      <c r="C105" s="381">
        <v>21.919839858672276</v>
      </c>
      <c r="D105" s="382">
        <v>0.91988313348450368</v>
      </c>
      <c r="E105" s="382">
        <v>0.97081511589170622</v>
      </c>
      <c r="F105" s="382">
        <v>1.0313743682854157</v>
      </c>
      <c r="G105" s="382">
        <v>1.0831196639765965</v>
      </c>
      <c r="H105" s="382">
        <v>1.124156716347871</v>
      </c>
      <c r="M105" s="386">
        <v>1.9800000000000002E-2</v>
      </c>
    </row>
    <row r="106" spans="1:13" ht="11.65" customHeight="1">
      <c r="A106" s="372">
        <v>100</v>
      </c>
      <c r="B106" s="381">
        <v>-488.65540442068595</v>
      </c>
      <c r="C106" s="381">
        <v>32.655625419143689</v>
      </c>
      <c r="D106" s="382">
        <v>0.92020849882124311</v>
      </c>
      <c r="E106" s="382">
        <v>0.97089036955615982</v>
      </c>
      <c r="F106" s="382">
        <v>1.0315939899668527</v>
      </c>
      <c r="G106" s="382">
        <v>1.083802011679591</v>
      </c>
      <c r="H106" s="382">
        <v>1.124288555728705</v>
      </c>
      <c r="M106" s="386">
        <v>0.02</v>
      </c>
    </row>
    <row r="107" spans="1:13" ht="11.65" customHeight="1">
      <c r="A107" s="372">
        <v>101</v>
      </c>
      <c r="B107" s="381">
        <v>-487.83019400455214</v>
      </c>
      <c r="C107" s="381">
        <v>33.412662579439711</v>
      </c>
      <c r="D107" s="382">
        <v>0.92022398465048105</v>
      </c>
      <c r="E107" s="382">
        <v>0.97119360628995199</v>
      </c>
      <c r="F107" s="382">
        <v>1.0319859149618205</v>
      </c>
      <c r="G107" s="382">
        <v>1.0839233583916108</v>
      </c>
      <c r="H107" s="382">
        <v>1.1245132961532369</v>
      </c>
      <c r="M107" s="386">
        <v>2.0199999999999999E-2</v>
      </c>
    </row>
    <row r="108" spans="1:13" ht="11.65" customHeight="1">
      <c r="A108" s="372">
        <v>102</v>
      </c>
      <c r="B108" s="381">
        <v>-487.08991406232326</v>
      </c>
      <c r="C108" s="381">
        <v>33.480186335840699</v>
      </c>
      <c r="D108" s="382">
        <v>0.92034190142278127</v>
      </c>
      <c r="E108" s="382">
        <v>0.97129470118387284</v>
      </c>
      <c r="F108" s="382">
        <v>1.0321244535081313</v>
      </c>
      <c r="G108" s="382">
        <v>1.0841747333021001</v>
      </c>
      <c r="H108" s="382">
        <v>1.1245638044488702</v>
      </c>
      <c r="M108" s="386">
        <v>2.0400000000000001E-2</v>
      </c>
    </row>
    <row r="109" spans="1:13" ht="11.65" customHeight="1">
      <c r="A109" s="372">
        <v>103</v>
      </c>
      <c r="B109" s="381">
        <v>-485.56668839567283</v>
      </c>
      <c r="C109" s="381">
        <v>37.562130610105669</v>
      </c>
      <c r="D109" s="382">
        <v>0.92048218563353357</v>
      </c>
      <c r="E109" s="382">
        <v>0.97179864725995657</v>
      </c>
      <c r="F109" s="382">
        <v>1.0322411265897273</v>
      </c>
      <c r="G109" s="382">
        <v>1.0842736439093976</v>
      </c>
      <c r="H109" s="382">
        <v>1.1249384481035678</v>
      </c>
      <c r="M109" s="386">
        <v>2.06E-2</v>
      </c>
    </row>
    <row r="110" spans="1:13" ht="11.65" customHeight="1">
      <c r="A110" s="372">
        <v>104</v>
      </c>
      <c r="B110" s="381">
        <v>-484.66908550365588</v>
      </c>
      <c r="C110" s="381">
        <v>40.939680813609812</v>
      </c>
      <c r="D110" s="382">
        <v>0.92076169312099765</v>
      </c>
      <c r="E110" s="382">
        <v>0.9726265147053752</v>
      </c>
      <c r="F110" s="382">
        <v>1.0324202081715745</v>
      </c>
      <c r="G110" s="382">
        <v>1.0843337861794204</v>
      </c>
      <c r="H110" s="382">
        <v>1.1251751932749106</v>
      </c>
      <c r="M110" s="386">
        <v>2.0799999999999999E-2</v>
      </c>
    </row>
    <row r="111" spans="1:13" ht="11.65" customHeight="1">
      <c r="A111" s="372">
        <v>105</v>
      </c>
      <c r="B111" s="381">
        <v>-484.28647184425427</v>
      </c>
      <c r="C111" s="381">
        <v>45.014848672033622</v>
      </c>
      <c r="D111" s="382">
        <v>0.92099265865014768</v>
      </c>
      <c r="E111" s="382">
        <v>0.9726764616820528</v>
      </c>
      <c r="F111" s="382">
        <v>1.0327029436386193</v>
      </c>
      <c r="G111" s="382">
        <v>1.0845907938235742</v>
      </c>
      <c r="H111" s="382">
        <v>1.1255625781742593</v>
      </c>
      <c r="M111" s="386">
        <v>2.1000000000000001E-2</v>
      </c>
    </row>
    <row r="112" spans="1:13" ht="11.65" customHeight="1">
      <c r="A112" s="372">
        <v>106</v>
      </c>
      <c r="B112" s="381">
        <v>-483.75853595311128</v>
      </c>
      <c r="C112" s="381">
        <v>49.928561896274914</v>
      </c>
      <c r="D112" s="382">
        <v>0.92101871674046332</v>
      </c>
      <c r="E112" s="382">
        <v>0.97283467824931369</v>
      </c>
      <c r="F112" s="382">
        <v>1.0327486261985441</v>
      </c>
      <c r="G112" s="382">
        <v>1.0849041710426186</v>
      </c>
      <c r="H112" s="382">
        <v>1.1257074347779195</v>
      </c>
      <c r="M112" s="386">
        <v>2.12E-2</v>
      </c>
    </row>
    <row r="113" spans="1:13" ht="11.65" customHeight="1">
      <c r="A113" s="372">
        <v>107</v>
      </c>
      <c r="B113" s="381">
        <v>-480.45749777953824</v>
      </c>
      <c r="C113" s="381">
        <v>52.610611718166183</v>
      </c>
      <c r="D113" s="382">
        <v>0.92122767006869766</v>
      </c>
      <c r="E113" s="382">
        <v>0.97298069816515265</v>
      </c>
      <c r="F113" s="382">
        <v>1.0332530025617563</v>
      </c>
      <c r="G113" s="382">
        <v>1.0865826480609346</v>
      </c>
      <c r="H113" s="382">
        <v>1.1266861347823931</v>
      </c>
      <c r="M113" s="386">
        <v>2.1399999999999999E-2</v>
      </c>
    </row>
    <row r="114" spans="1:13" ht="11.65" customHeight="1">
      <c r="A114" s="372">
        <v>108</v>
      </c>
      <c r="B114" s="381">
        <v>-478.8985971965476</v>
      </c>
      <c r="C114" s="381">
        <v>53.592108733193527</v>
      </c>
      <c r="D114" s="382">
        <v>0.92129711282447224</v>
      </c>
      <c r="E114" s="382">
        <v>0.97412818365002241</v>
      </c>
      <c r="F114" s="382">
        <v>1.0341704699217806</v>
      </c>
      <c r="G114" s="382">
        <v>1.0870881335055278</v>
      </c>
      <c r="H114" s="382">
        <v>1.1275295086406625</v>
      </c>
      <c r="M114" s="386">
        <v>2.1600000000000001E-2</v>
      </c>
    </row>
    <row r="115" spans="1:13" ht="11.65" customHeight="1">
      <c r="A115" s="372">
        <v>109</v>
      </c>
      <c r="B115" s="381">
        <v>-476.82880886267048</v>
      </c>
      <c r="C115" s="381">
        <v>56.27673024716205</v>
      </c>
      <c r="D115" s="382">
        <v>0.92160577209558847</v>
      </c>
      <c r="E115" s="382">
        <v>0.97425944024906197</v>
      </c>
      <c r="F115" s="382">
        <v>1.0347000098187358</v>
      </c>
      <c r="G115" s="382">
        <v>1.0874645817058595</v>
      </c>
      <c r="H115" s="382">
        <v>1.1276213530583263</v>
      </c>
      <c r="M115" s="386">
        <v>2.18E-2</v>
      </c>
    </row>
    <row r="116" spans="1:13" ht="11.65" customHeight="1">
      <c r="A116" s="372">
        <v>110</v>
      </c>
      <c r="B116" s="381">
        <v>-475.1090204122047</v>
      </c>
      <c r="C116" s="381">
        <v>56.30727113224566</v>
      </c>
      <c r="D116" s="382">
        <v>0.9216961542146539</v>
      </c>
      <c r="E116" s="382">
        <v>0.97444717006115766</v>
      </c>
      <c r="F116" s="382">
        <v>1.0348215794152016</v>
      </c>
      <c r="G116" s="382">
        <v>1.0875076569423896</v>
      </c>
      <c r="H116" s="382">
        <v>1.12813466336505</v>
      </c>
      <c r="M116" s="386">
        <v>2.1999999999999999E-2</v>
      </c>
    </row>
    <row r="117" spans="1:13" ht="11.65" customHeight="1">
      <c r="A117" s="372">
        <v>111</v>
      </c>
      <c r="B117" s="381">
        <v>-474.79077925255388</v>
      </c>
      <c r="C117" s="381">
        <v>60.698894659179132</v>
      </c>
      <c r="D117" s="382">
        <v>0.92177831050637205</v>
      </c>
      <c r="E117" s="382">
        <v>0.97479779157947699</v>
      </c>
      <c r="F117" s="382">
        <v>1.0354301844738081</v>
      </c>
      <c r="G117" s="382">
        <v>1.0876111982640451</v>
      </c>
      <c r="H117" s="382">
        <v>1.1286805428403299</v>
      </c>
      <c r="M117" s="386">
        <v>2.2200000000000001E-2</v>
      </c>
    </row>
    <row r="118" spans="1:13" ht="11.65" customHeight="1">
      <c r="A118" s="372">
        <v>112</v>
      </c>
      <c r="B118" s="381">
        <v>-471.39930139148146</v>
      </c>
      <c r="C118" s="381">
        <v>62.93886015247881</v>
      </c>
      <c r="D118" s="382">
        <v>0.92182938746355814</v>
      </c>
      <c r="E118" s="382">
        <v>0.97486559933264871</v>
      </c>
      <c r="F118" s="382">
        <v>1.0369057844216332</v>
      </c>
      <c r="G118" s="382">
        <v>1.0882028860837465</v>
      </c>
      <c r="H118" s="382">
        <v>1.1288500402582409</v>
      </c>
      <c r="M118" s="386">
        <v>2.24E-2</v>
      </c>
    </row>
    <row r="119" spans="1:13" ht="11.65" customHeight="1">
      <c r="A119" s="372">
        <v>113</v>
      </c>
      <c r="B119" s="381">
        <v>-464.60888963281741</v>
      </c>
      <c r="C119" s="381">
        <v>63.422712224637507</v>
      </c>
      <c r="D119" s="382">
        <v>0.92193378415583527</v>
      </c>
      <c r="E119" s="382">
        <v>0.97520580880845253</v>
      </c>
      <c r="F119" s="382">
        <v>1.0369413918412027</v>
      </c>
      <c r="G119" s="382">
        <v>1.0888936494135522</v>
      </c>
      <c r="H119" s="382">
        <v>1.1290207067282558</v>
      </c>
      <c r="M119" s="386">
        <v>2.2599999999999999E-2</v>
      </c>
    </row>
    <row r="120" spans="1:13" ht="11.65" customHeight="1">
      <c r="A120" s="372">
        <v>114</v>
      </c>
      <c r="B120" s="381">
        <v>-463.84974775332375</v>
      </c>
      <c r="C120" s="381">
        <v>65.524778516415608</v>
      </c>
      <c r="D120" s="382">
        <v>0.92211154642846327</v>
      </c>
      <c r="E120" s="382">
        <v>0.9756577152347975</v>
      </c>
      <c r="F120" s="382">
        <v>1.037090648991515</v>
      </c>
      <c r="G120" s="382">
        <v>1.0889363285893423</v>
      </c>
      <c r="H120" s="382">
        <v>1.1291228494843157</v>
      </c>
      <c r="M120" s="386">
        <v>2.2800000000000001E-2</v>
      </c>
    </row>
    <row r="121" spans="1:13" ht="11.65" customHeight="1">
      <c r="A121" s="372">
        <v>115</v>
      </c>
      <c r="B121" s="381">
        <v>-462.87973627602241</v>
      </c>
      <c r="C121" s="381">
        <v>66.798662502593288</v>
      </c>
      <c r="D121" s="382">
        <v>0.92239085187048642</v>
      </c>
      <c r="E121" s="382">
        <v>0.97742651866825014</v>
      </c>
      <c r="F121" s="382">
        <v>1.0371037459806967</v>
      </c>
      <c r="G121" s="382">
        <v>1.0892607607727174</v>
      </c>
      <c r="H121" s="382">
        <v>1.1293132283522775</v>
      </c>
      <c r="M121" s="386">
        <v>2.3E-2</v>
      </c>
    </row>
    <row r="122" spans="1:13" ht="11.65" customHeight="1">
      <c r="A122" s="372">
        <v>116</v>
      </c>
      <c r="B122" s="381">
        <v>-462.62921443044706</v>
      </c>
      <c r="C122" s="381">
        <v>72.222348813455028</v>
      </c>
      <c r="D122" s="382">
        <v>0.92271996826286795</v>
      </c>
      <c r="E122" s="382">
        <v>0.97757209410730428</v>
      </c>
      <c r="F122" s="382">
        <v>1.0372010100930071</v>
      </c>
      <c r="G122" s="382">
        <v>1.0893805288331826</v>
      </c>
      <c r="H122" s="382">
        <v>1.1300180562231159</v>
      </c>
      <c r="M122" s="386">
        <v>2.3199999999999998E-2</v>
      </c>
    </row>
    <row r="123" spans="1:13" ht="11.65" customHeight="1">
      <c r="A123" s="372">
        <v>117</v>
      </c>
      <c r="B123" s="381">
        <v>-461.61167397886584</v>
      </c>
      <c r="C123" s="381">
        <v>72.314168368287937</v>
      </c>
      <c r="D123" s="382">
        <v>0.9229795758595879</v>
      </c>
      <c r="E123" s="382">
        <v>0.97776793285681363</v>
      </c>
      <c r="F123" s="382">
        <v>1.0375323878222431</v>
      </c>
      <c r="G123" s="382">
        <v>1.0895850290051288</v>
      </c>
      <c r="H123" s="382">
        <v>1.1303412340021333</v>
      </c>
      <c r="M123" s="386">
        <v>2.3400000000000001E-2</v>
      </c>
    </row>
    <row r="124" spans="1:13" ht="11.65" customHeight="1">
      <c r="A124" s="372">
        <v>118</v>
      </c>
      <c r="B124" s="381">
        <v>-458.4576873480255</v>
      </c>
      <c r="C124" s="381">
        <v>76.078927739692517</v>
      </c>
      <c r="D124" s="382">
        <v>0.9230015538248717</v>
      </c>
      <c r="E124" s="382">
        <v>0.97802140722016562</v>
      </c>
      <c r="F124" s="382">
        <v>1.0381524251969476</v>
      </c>
      <c r="G124" s="382">
        <v>1.0896390435695908</v>
      </c>
      <c r="H124" s="382">
        <v>1.1306821223249146</v>
      </c>
      <c r="M124" s="386">
        <v>2.3599999999999999E-2</v>
      </c>
    </row>
    <row r="125" spans="1:13" ht="11.65" customHeight="1">
      <c r="A125" s="372">
        <v>119</v>
      </c>
      <c r="B125" s="381">
        <v>-454.27872431805281</v>
      </c>
      <c r="C125" s="381">
        <v>80.28812124725664</v>
      </c>
      <c r="D125" s="382">
        <v>0.92300524405130335</v>
      </c>
      <c r="E125" s="382">
        <v>0.97819345843214878</v>
      </c>
      <c r="F125" s="382">
        <v>1.0384818697054408</v>
      </c>
      <c r="G125" s="382">
        <v>1.090021261489686</v>
      </c>
      <c r="H125" s="382">
        <v>1.1325148663543052</v>
      </c>
      <c r="M125" s="386">
        <v>2.3800000000000002E-2</v>
      </c>
    </row>
    <row r="126" spans="1:13" ht="11.65" customHeight="1">
      <c r="A126" s="372">
        <v>120</v>
      </c>
      <c r="B126" s="381">
        <v>-450.26663761691998</v>
      </c>
      <c r="C126" s="381">
        <v>80.809484420082299</v>
      </c>
      <c r="D126" s="382">
        <v>0.92323210954253787</v>
      </c>
      <c r="E126" s="382">
        <v>0.97832284946423298</v>
      </c>
      <c r="F126" s="382">
        <v>1.0388203602198907</v>
      </c>
      <c r="G126" s="382">
        <v>1.0914860752455355</v>
      </c>
      <c r="H126" s="382">
        <v>1.1327317301098592</v>
      </c>
      <c r="M126" s="386">
        <v>2.4E-2</v>
      </c>
    </row>
    <row r="127" spans="1:13" ht="11.65" customHeight="1">
      <c r="A127" s="372">
        <v>121</v>
      </c>
      <c r="B127" s="381">
        <v>-447.60303388104057</v>
      </c>
      <c r="C127" s="381">
        <v>84.1774691668179</v>
      </c>
      <c r="D127" s="382">
        <v>0.92342253374242256</v>
      </c>
      <c r="E127" s="382">
        <v>0.97846328792209825</v>
      </c>
      <c r="F127" s="382">
        <v>1.0389191059361251</v>
      </c>
      <c r="G127" s="382">
        <v>1.091754876491122</v>
      </c>
      <c r="H127" s="382">
        <v>1.1330842125423639</v>
      </c>
      <c r="M127" s="386">
        <v>2.4199999999999999E-2</v>
      </c>
    </row>
    <row r="128" spans="1:13" ht="11.65" customHeight="1">
      <c r="A128" s="372">
        <v>122</v>
      </c>
      <c r="B128" s="381">
        <v>-446.46098497053845</v>
      </c>
      <c r="C128" s="381">
        <v>84.697599450239068</v>
      </c>
      <c r="D128" s="382">
        <v>0.92356422519143921</v>
      </c>
      <c r="E128" s="382">
        <v>0.97869768121199396</v>
      </c>
      <c r="F128" s="382">
        <v>1.0393202498607068</v>
      </c>
      <c r="G128" s="382">
        <v>1.0918468830466079</v>
      </c>
      <c r="H128" s="382">
        <v>1.133278365222208</v>
      </c>
      <c r="M128" s="386">
        <v>2.4400000000000002E-2</v>
      </c>
    </row>
    <row r="129" spans="1:13" ht="11.65" customHeight="1">
      <c r="A129" s="372">
        <v>123</v>
      </c>
      <c r="B129" s="381">
        <v>-443.77578634550082</v>
      </c>
      <c r="C129" s="381">
        <v>86.58202602890924</v>
      </c>
      <c r="D129" s="382">
        <v>0.92396976057037239</v>
      </c>
      <c r="E129" s="382">
        <v>0.97884949942005695</v>
      </c>
      <c r="F129" s="382">
        <v>1.0393685762308105</v>
      </c>
      <c r="G129" s="382">
        <v>1.0921917212101422</v>
      </c>
      <c r="H129" s="382">
        <v>1.1352241194175827</v>
      </c>
      <c r="M129" s="386">
        <v>2.46E-2</v>
      </c>
    </row>
    <row r="130" spans="1:13" ht="11.65" customHeight="1">
      <c r="A130" s="372">
        <v>124</v>
      </c>
      <c r="B130" s="381">
        <v>-441.67279267839785</v>
      </c>
      <c r="C130" s="381">
        <v>90.37923453080839</v>
      </c>
      <c r="D130" s="382">
        <v>0.92414931477347095</v>
      </c>
      <c r="E130" s="382">
        <v>0.9790989165353402</v>
      </c>
      <c r="F130" s="382">
        <v>1.0409543061607569</v>
      </c>
      <c r="G130" s="382">
        <v>1.0932176914637388</v>
      </c>
      <c r="H130" s="382">
        <v>1.1363109025941722</v>
      </c>
      <c r="M130" s="386">
        <v>2.4799999999999999E-2</v>
      </c>
    </row>
    <row r="131" spans="1:13" ht="11.65" customHeight="1">
      <c r="A131" s="372">
        <v>125</v>
      </c>
      <c r="B131" s="381">
        <v>-436.72323166033493</v>
      </c>
      <c r="C131" s="381">
        <v>93.014202585034582</v>
      </c>
      <c r="D131" s="382">
        <v>0.92469789637130262</v>
      </c>
      <c r="E131" s="382">
        <v>0.97934143965460696</v>
      </c>
      <c r="F131" s="382">
        <v>1.0416459596707279</v>
      </c>
      <c r="G131" s="382">
        <v>1.0940939438149324</v>
      </c>
      <c r="H131" s="382">
        <v>1.1365976043897772</v>
      </c>
      <c r="M131" s="386">
        <v>2.5000000000000001E-2</v>
      </c>
    </row>
    <row r="132" spans="1:13" ht="11.65" customHeight="1">
      <c r="A132" s="372">
        <v>126</v>
      </c>
      <c r="B132" s="381">
        <v>-428.64197465827965</v>
      </c>
      <c r="C132" s="381">
        <v>94.120482811746115</v>
      </c>
      <c r="D132" s="382">
        <v>0.9250573073468813</v>
      </c>
      <c r="E132" s="382">
        <v>0.97962985478185638</v>
      </c>
      <c r="F132" s="382">
        <v>1.0422682313714271</v>
      </c>
      <c r="G132" s="382">
        <v>1.0948360913334849</v>
      </c>
      <c r="H132" s="382">
        <v>1.1366540956403239</v>
      </c>
      <c r="M132" s="386">
        <v>2.52E-2</v>
      </c>
    </row>
    <row r="133" spans="1:13" ht="11.65" customHeight="1">
      <c r="A133" s="372">
        <v>127</v>
      </c>
      <c r="B133" s="381">
        <v>-427.646850890309</v>
      </c>
      <c r="C133" s="381">
        <v>94.312477558039973</v>
      </c>
      <c r="D133" s="382">
        <v>0.92513086714698534</v>
      </c>
      <c r="E133" s="382">
        <v>0.97986144566304723</v>
      </c>
      <c r="F133" s="382">
        <v>1.0424913665990436</v>
      </c>
      <c r="G133" s="382">
        <v>1.0951675135148826</v>
      </c>
      <c r="H133" s="382">
        <v>1.1375088929435933</v>
      </c>
      <c r="M133" s="386">
        <v>2.5399999999999999E-2</v>
      </c>
    </row>
    <row r="134" spans="1:13" ht="11.65" customHeight="1">
      <c r="A134" s="372">
        <v>128</v>
      </c>
      <c r="B134" s="381">
        <v>-426.69383845024186</v>
      </c>
      <c r="C134" s="381">
        <v>96.168715423826143</v>
      </c>
      <c r="D134" s="382">
        <v>0.92524170290229868</v>
      </c>
      <c r="E134" s="382">
        <v>0.97986455035444675</v>
      </c>
      <c r="F134" s="382">
        <v>1.0430106107371631</v>
      </c>
      <c r="G134" s="382">
        <v>1.0962793533927622</v>
      </c>
      <c r="H134" s="382">
        <v>1.1377341467641606</v>
      </c>
      <c r="M134" s="386">
        <v>2.5600000000000001E-2</v>
      </c>
    </row>
    <row r="135" spans="1:13" ht="11.65" customHeight="1">
      <c r="A135" s="372">
        <v>129</v>
      </c>
      <c r="B135" s="381">
        <v>-422.94276149933467</v>
      </c>
      <c r="C135" s="381">
        <v>97.638523621215427</v>
      </c>
      <c r="D135" s="382">
        <v>0.92530618417254051</v>
      </c>
      <c r="E135" s="382">
        <v>0.98001781410156641</v>
      </c>
      <c r="F135" s="382">
        <v>1.0431106704749806</v>
      </c>
      <c r="G135" s="382">
        <v>1.0969192188788366</v>
      </c>
      <c r="H135" s="382">
        <v>1.1390400439875317</v>
      </c>
      <c r="M135" s="386">
        <v>2.58E-2</v>
      </c>
    </row>
    <row r="136" spans="1:13" ht="11.65" customHeight="1">
      <c r="A136" s="372">
        <v>130</v>
      </c>
      <c r="B136" s="381">
        <v>-421.16011160044854</v>
      </c>
      <c r="C136" s="381">
        <v>98.885706160575864</v>
      </c>
      <c r="D136" s="382">
        <v>0.92556220395433442</v>
      </c>
      <c r="E136" s="382">
        <v>0.98007911447981999</v>
      </c>
      <c r="F136" s="382">
        <v>1.043783054165573</v>
      </c>
      <c r="G136" s="382">
        <v>1.0970428181604741</v>
      </c>
      <c r="H136" s="382">
        <v>1.1396210750265665</v>
      </c>
      <c r="M136" s="386">
        <v>2.5999999999999999E-2</v>
      </c>
    </row>
    <row r="137" spans="1:13" ht="11.65" customHeight="1">
      <c r="A137" s="372">
        <v>131</v>
      </c>
      <c r="B137" s="381">
        <v>-419.36170472711638</v>
      </c>
      <c r="C137" s="381">
        <v>99.997459396607155</v>
      </c>
      <c r="D137" s="382">
        <v>0.92563138189769201</v>
      </c>
      <c r="E137" s="382">
        <v>0.98040786612870245</v>
      </c>
      <c r="F137" s="382">
        <v>1.0441347205076141</v>
      </c>
      <c r="G137" s="382">
        <v>1.0977182278831192</v>
      </c>
      <c r="H137" s="382">
        <v>1.1396463289570284</v>
      </c>
      <c r="M137" s="386">
        <v>2.6200000000000001E-2</v>
      </c>
    </row>
    <row r="138" spans="1:13" ht="11.65" customHeight="1">
      <c r="A138" s="372">
        <v>132</v>
      </c>
      <c r="B138" s="381">
        <v>-417.47828994477459</v>
      </c>
      <c r="C138" s="381">
        <v>108.5196300029238</v>
      </c>
      <c r="D138" s="382">
        <v>0.9257322035223603</v>
      </c>
      <c r="E138" s="382">
        <v>0.98050079874353913</v>
      </c>
      <c r="F138" s="382">
        <v>1.0444588800243799</v>
      </c>
      <c r="G138" s="382">
        <v>1.0990240313792952</v>
      </c>
      <c r="H138" s="382">
        <v>1.1396607602280728</v>
      </c>
      <c r="M138" s="386">
        <v>2.64E-2</v>
      </c>
    </row>
    <row r="139" spans="1:13" ht="11.65" customHeight="1">
      <c r="A139" s="372">
        <v>133</v>
      </c>
      <c r="B139" s="381">
        <v>-412.04238939690185</v>
      </c>
      <c r="C139" s="381">
        <v>113.06219013062037</v>
      </c>
      <c r="D139" s="382">
        <v>0.92585434850272763</v>
      </c>
      <c r="E139" s="382">
        <v>0.9807728798490204</v>
      </c>
      <c r="F139" s="382">
        <v>1.0447484524116613</v>
      </c>
      <c r="G139" s="382">
        <v>1.0993334305042559</v>
      </c>
      <c r="H139" s="382">
        <v>1.140094786164269</v>
      </c>
      <c r="M139" s="386">
        <v>2.6599999999999999E-2</v>
      </c>
    </row>
    <row r="140" spans="1:13" ht="11.65" customHeight="1">
      <c r="A140" s="372">
        <v>134</v>
      </c>
      <c r="B140" s="381">
        <v>-411.97844461897876</v>
      </c>
      <c r="C140" s="381">
        <v>113.25636362677142</v>
      </c>
      <c r="D140" s="382">
        <v>0.92588885823680012</v>
      </c>
      <c r="E140" s="382">
        <v>0.9812837667383485</v>
      </c>
      <c r="F140" s="382">
        <v>1.044979658065573</v>
      </c>
      <c r="G140" s="382">
        <v>1.0994248458774549</v>
      </c>
      <c r="H140" s="382">
        <v>1.1404129951497652</v>
      </c>
      <c r="M140" s="386">
        <v>2.6800000000000001E-2</v>
      </c>
    </row>
    <row r="141" spans="1:13" ht="11.65" customHeight="1">
      <c r="A141" s="372">
        <v>135</v>
      </c>
      <c r="B141" s="381">
        <v>-411.97111365211185</v>
      </c>
      <c r="C141" s="381">
        <v>114.18758596636144</v>
      </c>
      <c r="D141" s="382">
        <v>0.92590982066509719</v>
      </c>
      <c r="E141" s="382">
        <v>0.98130421528653389</v>
      </c>
      <c r="F141" s="382">
        <v>1.0451825303685101</v>
      </c>
      <c r="G141" s="382">
        <v>1.0996356263621454</v>
      </c>
      <c r="H141" s="382">
        <v>1.1409033635597652</v>
      </c>
      <c r="M141" s="386">
        <v>2.7E-2</v>
      </c>
    </row>
    <row r="142" spans="1:13" ht="11.65" customHeight="1">
      <c r="A142" s="372">
        <v>136</v>
      </c>
      <c r="B142" s="381">
        <v>-411.87952494913679</v>
      </c>
      <c r="C142" s="381">
        <v>116.86421028089171</v>
      </c>
      <c r="D142" s="382">
        <v>0.92612600374013332</v>
      </c>
      <c r="E142" s="382">
        <v>0.98130665958251106</v>
      </c>
      <c r="F142" s="382">
        <v>1.0455628649896587</v>
      </c>
      <c r="G142" s="382">
        <v>1.1008851973635763</v>
      </c>
      <c r="H142" s="382">
        <v>1.1413288963684309</v>
      </c>
      <c r="M142" s="386">
        <v>2.7199999999999998E-2</v>
      </c>
    </row>
    <row r="143" spans="1:13" ht="11.65" customHeight="1">
      <c r="A143" s="372">
        <v>137</v>
      </c>
      <c r="B143" s="381">
        <v>-411.72809115944983</v>
      </c>
      <c r="C143" s="381">
        <v>120.07352150806946</v>
      </c>
      <c r="D143" s="382">
        <v>0.92623878653509351</v>
      </c>
      <c r="E143" s="382">
        <v>0.98150451547696194</v>
      </c>
      <c r="F143" s="382">
        <v>1.0459097872205418</v>
      </c>
      <c r="G143" s="382">
        <v>1.1010922091151962</v>
      </c>
      <c r="H143" s="382">
        <v>1.1418495292460571</v>
      </c>
      <c r="M143" s="386">
        <v>2.7400000000000001E-2</v>
      </c>
    </row>
    <row r="144" spans="1:13" ht="11.65" customHeight="1">
      <c r="A144" s="372">
        <v>138</v>
      </c>
      <c r="B144" s="381">
        <v>-411.45349580899074</v>
      </c>
      <c r="C144" s="381">
        <v>121.87386190129473</v>
      </c>
      <c r="D144" s="382">
        <v>0.92627644301130896</v>
      </c>
      <c r="E144" s="382">
        <v>0.98168951522870385</v>
      </c>
      <c r="F144" s="382">
        <v>1.0460369003220082</v>
      </c>
      <c r="G144" s="382">
        <v>1.1016819307643912</v>
      </c>
      <c r="H144" s="382">
        <v>1.1427486651317393</v>
      </c>
      <c r="M144" s="386">
        <v>2.76E-2</v>
      </c>
    </row>
    <row r="145" spans="1:13" ht="11.65" customHeight="1">
      <c r="A145" s="372">
        <v>139</v>
      </c>
      <c r="B145" s="381">
        <v>-407.87744676132752</v>
      </c>
      <c r="C145" s="381">
        <v>124.58921653024481</v>
      </c>
      <c r="D145" s="382">
        <v>0.92635671484259952</v>
      </c>
      <c r="E145" s="382">
        <v>0.98217456674283399</v>
      </c>
      <c r="F145" s="382">
        <v>1.0468948273330383</v>
      </c>
      <c r="G145" s="382">
        <v>1.1017155558452587</v>
      </c>
      <c r="H145" s="382">
        <v>1.1437453222436318</v>
      </c>
      <c r="M145" s="386">
        <v>2.7799999999999998E-2</v>
      </c>
    </row>
    <row r="146" spans="1:13" ht="11.65" customHeight="1">
      <c r="A146" s="372">
        <v>140</v>
      </c>
      <c r="B146" s="381">
        <v>-403.52403592258361</v>
      </c>
      <c r="C146" s="381">
        <v>127.48293437603206</v>
      </c>
      <c r="D146" s="382">
        <v>0.92639231219990503</v>
      </c>
      <c r="E146" s="382">
        <v>0.98236307238498177</v>
      </c>
      <c r="F146" s="382">
        <v>1.0474589017445946</v>
      </c>
      <c r="G146" s="382">
        <v>1.1019704892064273</v>
      </c>
      <c r="H146" s="382">
        <v>1.1438403203440057</v>
      </c>
      <c r="M146" s="386">
        <v>2.8000000000000001E-2</v>
      </c>
    </row>
    <row r="147" spans="1:13" ht="11.65" customHeight="1">
      <c r="A147" s="372">
        <v>141</v>
      </c>
      <c r="B147" s="381">
        <v>-403.1127077979927</v>
      </c>
      <c r="C147" s="381">
        <v>130.63202211829594</v>
      </c>
      <c r="D147" s="382">
        <v>0.92646706626774089</v>
      </c>
      <c r="E147" s="382">
        <v>0.98256158991927278</v>
      </c>
      <c r="F147" s="382">
        <v>1.0476640904257826</v>
      </c>
      <c r="G147" s="382">
        <v>1.1021079878474762</v>
      </c>
      <c r="H147" s="382">
        <v>1.1442366158363557</v>
      </c>
      <c r="M147" s="386">
        <v>2.8199999999999999E-2</v>
      </c>
    </row>
    <row r="148" spans="1:13" ht="11.65" customHeight="1">
      <c r="A148" s="372">
        <v>142</v>
      </c>
      <c r="B148" s="381">
        <v>-401.87748019311584</v>
      </c>
      <c r="C148" s="381">
        <v>130.9178288029143</v>
      </c>
      <c r="D148" s="382">
        <v>0.92658407254147823</v>
      </c>
      <c r="E148" s="382">
        <v>0.98360295304603551</v>
      </c>
      <c r="F148" s="382">
        <v>1.0477854921350609</v>
      </c>
      <c r="G148" s="382">
        <v>1.1027010244361066</v>
      </c>
      <c r="H148" s="382">
        <v>1.1443151913433256</v>
      </c>
      <c r="M148" s="386">
        <v>2.8400000000000002E-2</v>
      </c>
    </row>
    <row r="149" spans="1:13" ht="11.65" customHeight="1">
      <c r="A149" s="372">
        <v>143</v>
      </c>
      <c r="B149" s="381">
        <v>-397.55070728347255</v>
      </c>
      <c r="C149" s="381">
        <v>134.5702740651468</v>
      </c>
      <c r="D149" s="382">
        <v>0.92679728707076647</v>
      </c>
      <c r="E149" s="382">
        <v>0.98369630433591171</v>
      </c>
      <c r="F149" s="382">
        <v>1.0488261326163928</v>
      </c>
      <c r="G149" s="382">
        <v>1.1029380426342827</v>
      </c>
      <c r="H149" s="382">
        <v>1.1447825393036712</v>
      </c>
      <c r="M149" s="386">
        <v>2.86E-2</v>
      </c>
    </row>
    <row r="150" spans="1:13" ht="11.65" customHeight="1">
      <c r="A150" s="372">
        <v>144</v>
      </c>
      <c r="B150" s="381">
        <v>-395.72484962145609</v>
      </c>
      <c r="C150" s="381">
        <v>137.10953429395158</v>
      </c>
      <c r="D150" s="382">
        <v>0.92680046239030267</v>
      </c>
      <c r="E150" s="382">
        <v>0.98374184653823205</v>
      </c>
      <c r="F150" s="382">
        <v>1.0488975591085983</v>
      </c>
      <c r="G150" s="382">
        <v>1.1031459640548658</v>
      </c>
      <c r="H150" s="382">
        <v>1.144872856457221</v>
      </c>
      <c r="M150" s="386">
        <v>2.8799999999999999E-2</v>
      </c>
    </row>
    <row r="151" spans="1:13" ht="11.65" customHeight="1">
      <c r="A151" s="372">
        <v>145</v>
      </c>
      <c r="B151" s="381">
        <v>-395.41625772164116</v>
      </c>
      <c r="C151" s="381">
        <v>138.84906365144707</v>
      </c>
      <c r="D151" s="382">
        <v>0.92687946410632926</v>
      </c>
      <c r="E151" s="382">
        <v>0.98377378921324177</v>
      </c>
      <c r="F151" s="382">
        <v>1.0490888834241394</v>
      </c>
      <c r="G151" s="382">
        <v>1.1032286579463966</v>
      </c>
      <c r="H151" s="382">
        <v>1.1451176471480531</v>
      </c>
      <c r="M151" s="386">
        <v>2.9000000000000001E-2</v>
      </c>
    </row>
    <row r="152" spans="1:13" ht="11.65" customHeight="1">
      <c r="A152" s="372">
        <v>146</v>
      </c>
      <c r="B152" s="381">
        <v>-394.90665801753676</v>
      </c>
      <c r="C152" s="381">
        <v>140.14676382648759</v>
      </c>
      <c r="D152" s="382">
        <v>0.92710974667991197</v>
      </c>
      <c r="E152" s="382">
        <v>0.98387961059912166</v>
      </c>
      <c r="F152" s="382">
        <v>1.0491383801487446</v>
      </c>
      <c r="G152" s="382">
        <v>1.1036504074303257</v>
      </c>
      <c r="H152" s="382">
        <v>1.1451745388450287</v>
      </c>
      <c r="M152" s="386">
        <v>2.92E-2</v>
      </c>
    </row>
    <row r="153" spans="1:13" ht="11.65" customHeight="1">
      <c r="A153" s="372">
        <v>147</v>
      </c>
      <c r="B153" s="381">
        <v>-393.55874300394589</v>
      </c>
      <c r="C153" s="381">
        <v>141.0447846550851</v>
      </c>
      <c r="D153" s="382">
        <v>0.92725536352789217</v>
      </c>
      <c r="E153" s="382">
        <v>0.98419111504457557</v>
      </c>
      <c r="F153" s="382">
        <v>1.0493266916197386</v>
      </c>
      <c r="G153" s="382">
        <v>1.1038073691217096</v>
      </c>
      <c r="H153" s="382">
        <v>1.1463149509791726</v>
      </c>
      <c r="M153" s="386">
        <v>2.9399999999999999E-2</v>
      </c>
    </row>
    <row r="154" spans="1:13" ht="11.65" customHeight="1">
      <c r="A154" s="372">
        <v>148</v>
      </c>
      <c r="B154" s="381">
        <v>-391.8313701860925</v>
      </c>
      <c r="C154" s="381">
        <v>143.59701083381333</v>
      </c>
      <c r="D154" s="382">
        <v>0.92725931756279489</v>
      </c>
      <c r="E154" s="382">
        <v>0.98429575257853086</v>
      </c>
      <c r="F154" s="382">
        <v>1.0494347243228781</v>
      </c>
      <c r="G154" s="382">
        <v>1.1038980822970428</v>
      </c>
      <c r="H154" s="382">
        <v>1.1463767659785244</v>
      </c>
      <c r="M154" s="386">
        <v>2.9600000000000001E-2</v>
      </c>
    </row>
    <row r="155" spans="1:13" ht="11.65" customHeight="1">
      <c r="A155" s="372">
        <v>149</v>
      </c>
      <c r="B155" s="381">
        <v>-387.83350601370512</v>
      </c>
      <c r="C155" s="381">
        <v>155.80789866405212</v>
      </c>
      <c r="D155" s="382">
        <v>0.92734610060336353</v>
      </c>
      <c r="E155" s="382">
        <v>0.98438779202652704</v>
      </c>
      <c r="F155" s="382">
        <v>1.0497254141182359</v>
      </c>
      <c r="G155" s="382">
        <v>1.1044438100794054</v>
      </c>
      <c r="H155" s="382">
        <v>1.1464364811967771</v>
      </c>
      <c r="M155" s="386">
        <v>2.98E-2</v>
      </c>
    </row>
    <row r="156" spans="1:13" ht="11.65" customHeight="1">
      <c r="A156" s="372">
        <v>150</v>
      </c>
      <c r="B156" s="381">
        <v>-378.8822391390986</v>
      </c>
      <c r="C156" s="381">
        <v>156.02042555747721</v>
      </c>
      <c r="D156" s="382">
        <v>0.92783209609934492</v>
      </c>
      <c r="E156" s="382">
        <v>0.98487673950018173</v>
      </c>
      <c r="F156" s="382">
        <v>1.049911320908312</v>
      </c>
      <c r="G156" s="382">
        <v>1.1047769559293792</v>
      </c>
      <c r="H156" s="382">
        <v>1.1464383439155779</v>
      </c>
      <c r="M156" s="386">
        <v>0.03</v>
      </c>
    </row>
    <row r="157" spans="1:13" ht="11.65" customHeight="1">
      <c r="A157" s="372">
        <v>151</v>
      </c>
      <c r="B157" s="381">
        <v>-376.40928518169949</v>
      </c>
      <c r="C157" s="381">
        <v>158.67259476784784</v>
      </c>
      <c r="D157" s="382">
        <v>0.92792184105341358</v>
      </c>
      <c r="E157" s="382">
        <v>0.98494644863251979</v>
      </c>
      <c r="F157" s="382">
        <v>1.0500014915683964</v>
      </c>
      <c r="G157" s="382">
        <v>1.1052075081921939</v>
      </c>
      <c r="H157" s="382">
        <v>1.1467812855593102</v>
      </c>
      <c r="M157" s="386">
        <v>3.0200000000000001E-2</v>
      </c>
    </row>
    <row r="158" spans="1:13" ht="11.65" customHeight="1">
      <c r="A158" s="372">
        <v>152</v>
      </c>
      <c r="B158" s="381">
        <v>-375.63449751483768</v>
      </c>
      <c r="C158" s="381">
        <v>161.9382816491725</v>
      </c>
      <c r="D158" s="382">
        <v>0.9280080192877137</v>
      </c>
      <c r="E158" s="382">
        <v>0.98506229023675185</v>
      </c>
      <c r="F158" s="382">
        <v>1.0500329816381579</v>
      </c>
      <c r="G158" s="382">
        <v>1.1055052333605275</v>
      </c>
      <c r="H158" s="382">
        <v>1.1468441911846099</v>
      </c>
      <c r="M158" s="386">
        <v>3.04E-2</v>
      </c>
    </row>
    <row r="159" spans="1:13" ht="11.65" customHeight="1">
      <c r="A159" s="372">
        <v>153</v>
      </c>
      <c r="B159" s="381">
        <v>-372.42393116165931</v>
      </c>
      <c r="C159" s="381">
        <v>169.30681162649853</v>
      </c>
      <c r="D159" s="382">
        <v>0.92803389267234482</v>
      </c>
      <c r="E159" s="382">
        <v>0.98582332967788433</v>
      </c>
      <c r="F159" s="382">
        <v>1.0502729824736474</v>
      </c>
      <c r="G159" s="382">
        <v>1.1057275115538026</v>
      </c>
      <c r="H159" s="382">
        <v>1.1470509490558389</v>
      </c>
      <c r="M159" s="386">
        <v>3.0599999999999999E-2</v>
      </c>
    </row>
    <row r="160" spans="1:13" ht="11.65" customHeight="1">
      <c r="A160" s="372">
        <v>154</v>
      </c>
      <c r="B160" s="381">
        <v>-370.97113767958945</v>
      </c>
      <c r="C160" s="381">
        <v>170.36205319118017</v>
      </c>
      <c r="D160" s="382">
        <v>0.92804681163040625</v>
      </c>
      <c r="E160" s="382">
        <v>0.98588831019996959</v>
      </c>
      <c r="F160" s="382">
        <v>1.0503729847669729</v>
      </c>
      <c r="G160" s="382">
        <v>1.1060111329445981</v>
      </c>
      <c r="H160" s="382">
        <v>1.1471265615408501</v>
      </c>
      <c r="M160" s="386">
        <v>3.0800000000000001E-2</v>
      </c>
    </row>
    <row r="161" spans="1:13" ht="11.65" customHeight="1">
      <c r="A161" s="372">
        <v>155</v>
      </c>
      <c r="B161" s="381">
        <v>-368.86752407305539</v>
      </c>
      <c r="C161" s="381">
        <v>172.03697554579958</v>
      </c>
      <c r="D161" s="382">
        <v>0.92807265266153771</v>
      </c>
      <c r="E161" s="382">
        <v>0.98605465277227144</v>
      </c>
      <c r="F161" s="382">
        <v>1.0503800997919108</v>
      </c>
      <c r="G161" s="382">
        <v>1.1061708941700783</v>
      </c>
      <c r="H161" s="382">
        <v>1.1474119788324737</v>
      </c>
      <c r="M161" s="386">
        <v>3.1E-2</v>
      </c>
    </row>
    <row r="162" spans="1:13" ht="11.65" customHeight="1">
      <c r="A162" s="372">
        <v>156</v>
      </c>
      <c r="B162" s="381">
        <v>-365.33830468564065</v>
      </c>
      <c r="C162" s="381">
        <v>172.5340467647402</v>
      </c>
      <c r="D162" s="382">
        <v>0.9281270167438026</v>
      </c>
      <c r="E162" s="382">
        <v>0.9860871944241657</v>
      </c>
      <c r="F162" s="382">
        <v>1.0506473583469109</v>
      </c>
      <c r="G162" s="382">
        <v>1.1061826160267658</v>
      </c>
      <c r="H162" s="382">
        <v>1.1478152318083445</v>
      </c>
      <c r="M162" s="386">
        <v>3.1199999999999999E-2</v>
      </c>
    </row>
    <row r="163" spans="1:13" ht="11.65" customHeight="1">
      <c r="A163" s="372">
        <v>157</v>
      </c>
      <c r="B163" s="381">
        <v>-365.3073416315965</v>
      </c>
      <c r="C163" s="381">
        <v>175.497054118905</v>
      </c>
      <c r="D163" s="382">
        <v>0.92819605625169055</v>
      </c>
      <c r="E163" s="382">
        <v>0.9861820216399616</v>
      </c>
      <c r="F163" s="382">
        <v>1.0511572804007785</v>
      </c>
      <c r="G163" s="382">
        <v>1.1065688963324165</v>
      </c>
      <c r="H163" s="382">
        <v>1.1480874178491276</v>
      </c>
      <c r="M163" s="386">
        <v>3.1399999999999997E-2</v>
      </c>
    </row>
    <row r="164" spans="1:13" ht="11.65" customHeight="1">
      <c r="A164" s="372">
        <v>158</v>
      </c>
      <c r="B164" s="381">
        <v>-365.01514578647402</v>
      </c>
      <c r="C164" s="381">
        <v>177.47734133883932</v>
      </c>
      <c r="D164" s="382">
        <v>0.92824068119148506</v>
      </c>
      <c r="E164" s="382">
        <v>0.98665016650420079</v>
      </c>
      <c r="F164" s="382">
        <v>1.0514504861672627</v>
      </c>
      <c r="G164" s="382">
        <v>1.1068036182885843</v>
      </c>
      <c r="H164" s="382">
        <v>1.1489801213220796</v>
      </c>
      <c r="M164" s="386">
        <v>3.1600000000000003E-2</v>
      </c>
    </row>
    <row r="165" spans="1:13" ht="11.65" customHeight="1">
      <c r="A165" s="372">
        <v>159</v>
      </c>
      <c r="B165" s="381">
        <v>-362.59233408431282</v>
      </c>
      <c r="C165" s="381">
        <v>180.03788767702645</v>
      </c>
      <c r="D165" s="382">
        <v>0.92849543759210973</v>
      </c>
      <c r="E165" s="382">
        <v>0.98670211177037581</v>
      </c>
      <c r="F165" s="382">
        <v>1.0515008590108608</v>
      </c>
      <c r="G165" s="382">
        <v>1.1071140998057751</v>
      </c>
      <c r="H165" s="382">
        <v>1.1492451489188336</v>
      </c>
      <c r="M165" s="386">
        <v>3.1800000000000002E-2</v>
      </c>
    </row>
    <row r="166" spans="1:13" ht="11.65" customHeight="1">
      <c r="A166" s="372">
        <v>160</v>
      </c>
      <c r="B166" s="381">
        <v>-359.02385985885667</v>
      </c>
      <c r="C166" s="381">
        <v>181.12043299430479</v>
      </c>
      <c r="D166" s="382">
        <v>0.92869483258449026</v>
      </c>
      <c r="E166" s="382">
        <v>0.9869067321215087</v>
      </c>
      <c r="F166" s="382">
        <v>1.0517232723097212</v>
      </c>
      <c r="G166" s="382">
        <v>1.1073304510198367</v>
      </c>
      <c r="H166" s="382">
        <v>1.1495268878606117</v>
      </c>
      <c r="M166" s="386">
        <v>3.2000000000000001E-2</v>
      </c>
    </row>
    <row r="167" spans="1:13" ht="11.65" customHeight="1">
      <c r="A167" s="372">
        <v>161</v>
      </c>
      <c r="B167" s="381">
        <v>-357.40719131411697</v>
      </c>
      <c r="C167" s="381">
        <v>183.31350557125188</v>
      </c>
      <c r="D167" s="382">
        <v>0.92871738494599954</v>
      </c>
      <c r="E167" s="382">
        <v>0.98706467351692539</v>
      </c>
      <c r="F167" s="382">
        <v>1.0519242197915815</v>
      </c>
      <c r="G167" s="382">
        <v>1.1073507071433979</v>
      </c>
      <c r="H167" s="382">
        <v>1.149574857653068</v>
      </c>
      <c r="M167" s="386">
        <v>3.2199999999999999E-2</v>
      </c>
    </row>
    <row r="168" spans="1:13" ht="11.65" customHeight="1">
      <c r="A168" s="372">
        <v>162</v>
      </c>
      <c r="B168" s="381">
        <v>-357.079584081961</v>
      </c>
      <c r="C168" s="381">
        <v>183.6540191208569</v>
      </c>
      <c r="D168" s="382">
        <v>0.92874699904944358</v>
      </c>
      <c r="E168" s="382">
        <v>0.98720131401424505</v>
      </c>
      <c r="F168" s="382">
        <v>1.051980687344185</v>
      </c>
      <c r="G168" s="382">
        <v>1.1073928037762051</v>
      </c>
      <c r="H168" s="382">
        <v>1.1500361948049833</v>
      </c>
      <c r="M168" s="386">
        <v>3.2399999999999998E-2</v>
      </c>
    </row>
    <row r="169" spans="1:13" ht="11.65" customHeight="1">
      <c r="A169" s="372">
        <v>163</v>
      </c>
      <c r="B169" s="381">
        <v>-354.49222937640207</v>
      </c>
      <c r="C169" s="381">
        <v>184.58633298880159</v>
      </c>
      <c r="D169" s="382">
        <v>0.92898120470098877</v>
      </c>
      <c r="E169" s="382">
        <v>0.98751912534565878</v>
      </c>
      <c r="F169" s="382">
        <v>1.0521387851370649</v>
      </c>
      <c r="G169" s="382">
        <v>1.1074200545013198</v>
      </c>
      <c r="H169" s="382">
        <v>1.1501257872009312</v>
      </c>
      <c r="M169" s="386">
        <v>3.2599999999999997E-2</v>
      </c>
    </row>
    <row r="170" spans="1:13" ht="11.65" customHeight="1">
      <c r="A170" s="372">
        <v>164</v>
      </c>
      <c r="B170" s="381">
        <v>-353.80605526978798</v>
      </c>
      <c r="C170" s="381">
        <v>187.64369466428616</v>
      </c>
      <c r="D170" s="382">
        <v>0.92898207863020443</v>
      </c>
      <c r="E170" s="382">
        <v>0.98753315995272584</v>
      </c>
      <c r="F170" s="382">
        <v>1.0521988658123127</v>
      </c>
      <c r="G170" s="382">
        <v>1.1074261289635259</v>
      </c>
      <c r="H170" s="382">
        <v>1.1502305112296809</v>
      </c>
      <c r="M170" s="386">
        <v>3.2800000000000003E-2</v>
      </c>
    </row>
    <row r="171" spans="1:13" ht="11.65" customHeight="1">
      <c r="A171" s="372">
        <v>165</v>
      </c>
      <c r="B171" s="381">
        <v>-353.61012389330335</v>
      </c>
      <c r="C171" s="381">
        <v>191.60462615271535</v>
      </c>
      <c r="D171" s="382">
        <v>0.9290509874567795</v>
      </c>
      <c r="E171" s="382">
        <v>0.98767113367639747</v>
      </c>
      <c r="F171" s="382">
        <v>1.0523714430779187</v>
      </c>
      <c r="G171" s="382">
        <v>1.1075661639700509</v>
      </c>
      <c r="H171" s="382">
        <v>1.1506033967420966</v>
      </c>
      <c r="M171" s="386">
        <v>3.3000000000000002E-2</v>
      </c>
    </row>
    <row r="172" spans="1:13" ht="11.65" customHeight="1">
      <c r="A172" s="372">
        <v>166</v>
      </c>
      <c r="B172" s="381">
        <v>-347.67773172824218</v>
      </c>
      <c r="C172" s="381">
        <v>191.70669699771497</v>
      </c>
      <c r="D172" s="382">
        <v>0.92914796259745058</v>
      </c>
      <c r="E172" s="382">
        <v>0.98769132096609669</v>
      </c>
      <c r="F172" s="382">
        <v>1.0529494220113227</v>
      </c>
      <c r="G172" s="382">
        <v>1.1082420635250134</v>
      </c>
      <c r="H172" s="382">
        <v>1.1506356389576669</v>
      </c>
      <c r="M172" s="386">
        <v>3.32E-2</v>
      </c>
    </row>
    <row r="173" spans="1:13" ht="11.65" customHeight="1">
      <c r="A173" s="372">
        <v>167</v>
      </c>
      <c r="B173" s="381">
        <v>-341.17926830592114</v>
      </c>
      <c r="C173" s="381">
        <v>196.07194011066895</v>
      </c>
      <c r="D173" s="382">
        <v>0.92917211693446899</v>
      </c>
      <c r="E173" s="382">
        <v>0.98780832399459817</v>
      </c>
      <c r="F173" s="382">
        <v>1.0533259181668606</v>
      </c>
      <c r="G173" s="382">
        <v>1.1089418484271099</v>
      </c>
      <c r="H173" s="382">
        <v>1.1508094668609785</v>
      </c>
      <c r="M173" s="386">
        <v>3.3399999999999999E-2</v>
      </c>
    </row>
    <row r="174" spans="1:13" ht="11.65" customHeight="1">
      <c r="A174" s="372">
        <v>168</v>
      </c>
      <c r="B174" s="381">
        <v>-340.70647987602206</v>
      </c>
      <c r="C174" s="381">
        <v>196.87424974270652</v>
      </c>
      <c r="D174" s="382">
        <v>0.92925305348733012</v>
      </c>
      <c r="E174" s="382">
        <v>0.9880047917226833</v>
      </c>
      <c r="F174" s="382">
        <v>1.0534021125877502</v>
      </c>
      <c r="G174" s="382">
        <v>1.1090464540204914</v>
      </c>
      <c r="H174" s="382">
        <v>1.1508590025835874</v>
      </c>
      <c r="M174" s="386">
        <v>3.3599999999999998E-2</v>
      </c>
    </row>
    <row r="175" spans="1:13" ht="11.65" customHeight="1">
      <c r="A175" s="372">
        <v>169</v>
      </c>
      <c r="B175" s="381">
        <v>-340.64830659093968</v>
      </c>
      <c r="C175" s="381">
        <v>198.11025269410675</v>
      </c>
      <c r="D175" s="382">
        <v>0.92925973610113533</v>
      </c>
      <c r="E175" s="382">
        <v>0.98812735658533812</v>
      </c>
      <c r="F175" s="382">
        <v>1.0534484589320516</v>
      </c>
      <c r="G175" s="382">
        <v>1.1092308796168238</v>
      </c>
      <c r="H175" s="382">
        <v>1.1516411225701453</v>
      </c>
      <c r="M175" s="386">
        <v>3.3799999999999997E-2</v>
      </c>
    </row>
    <row r="176" spans="1:13" ht="11.65" customHeight="1">
      <c r="A176" s="372">
        <v>170</v>
      </c>
      <c r="B176" s="381">
        <v>-340.3554682164895</v>
      </c>
      <c r="C176" s="381">
        <v>199.45570117793795</v>
      </c>
      <c r="D176" s="382">
        <v>0.92932172862310314</v>
      </c>
      <c r="E176" s="382">
        <v>0.98813341559386936</v>
      </c>
      <c r="F176" s="382">
        <v>1.0534928895402647</v>
      </c>
      <c r="G176" s="382">
        <v>1.1093009176516337</v>
      </c>
      <c r="H176" s="382">
        <v>1.1521172651979497</v>
      </c>
      <c r="M176" s="386">
        <v>3.4000000000000002E-2</v>
      </c>
    </row>
    <row r="177" spans="1:13" ht="11.65" customHeight="1">
      <c r="A177" s="372">
        <v>171</v>
      </c>
      <c r="B177" s="381">
        <v>-338.95199015214712</v>
      </c>
      <c r="C177" s="381">
        <v>201.04561241252486</v>
      </c>
      <c r="D177" s="382">
        <v>0.92932863147581324</v>
      </c>
      <c r="E177" s="382">
        <v>0.98813869465381043</v>
      </c>
      <c r="F177" s="382">
        <v>1.0538037196658028</v>
      </c>
      <c r="G177" s="382">
        <v>1.1094421775311609</v>
      </c>
      <c r="H177" s="382">
        <v>1.1521840732911803</v>
      </c>
      <c r="M177" s="386">
        <v>3.4200000000000001E-2</v>
      </c>
    </row>
    <row r="178" spans="1:13" ht="11.65" customHeight="1">
      <c r="A178" s="372">
        <v>172</v>
      </c>
      <c r="B178" s="381">
        <v>-336.78280809887838</v>
      </c>
      <c r="C178" s="381">
        <v>204.28866826771628</v>
      </c>
      <c r="D178" s="382">
        <v>0.92947169694472165</v>
      </c>
      <c r="E178" s="382">
        <v>0.98844635979722306</v>
      </c>
      <c r="F178" s="382">
        <v>1.0539679566826634</v>
      </c>
      <c r="G178" s="382">
        <v>1.1095330692954055</v>
      </c>
      <c r="H178" s="382">
        <v>1.1525978535042001</v>
      </c>
      <c r="M178" s="386">
        <v>3.44E-2</v>
      </c>
    </row>
    <row r="179" spans="1:13" ht="11.65" customHeight="1">
      <c r="A179" s="372">
        <v>173</v>
      </c>
      <c r="B179" s="381">
        <v>-336.49195679742752</v>
      </c>
      <c r="C179" s="381">
        <v>205.85421818555005</v>
      </c>
      <c r="D179" s="382">
        <v>0.92950523454964407</v>
      </c>
      <c r="E179" s="382">
        <v>0.98857106081164692</v>
      </c>
      <c r="F179" s="382">
        <v>1.0542621004559067</v>
      </c>
      <c r="G179" s="382">
        <v>1.1098008723461892</v>
      </c>
      <c r="H179" s="382">
        <v>1.1530325861452169</v>
      </c>
      <c r="M179" s="386">
        <v>3.4599999999999999E-2</v>
      </c>
    </row>
    <row r="180" spans="1:13" ht="11.65" customHeight="1">
      <c r="A180" s="372">
        <v>174</v>
      </c>
      <c r="B180" s="381">
        <v>-336.07330531259322</v>
      </c>
      <c r="C180" s="381">
        <v>209.01343921947409</v>
      </c>
      <c r="D180" s="382">
        <v>0.92960235816041348</v>
      </c>
      <c r="E180" s="382">
        <v>0.98857153883151372</v>
      </c>
      <c r="F180" s="382">
        <v>1.0552110991987009</v>
      </c>
      <c r="G180" s="382">
        <v>1.1102484812801199</v>
      </c>
      <c r="H180" s="382">
        <v>1.1538598839120695</v>
      </c>
      <c r="M180" s="386">
        <v>3.4799999999999998E-2</v>
      </c>
    </row>
    <row r="181" spans="1:13" ht="11.65" customHeight="1">
      <c r="A181" s="372">
        <v>175</v>
      </c>
      <c r="B181" s="381">
        <v>-335.78584996757399</v>
      </c>
      <c r="C181" s="381">
        <v>210.44836375037085</v>
      </c>
      <c r="D181" s="382">
        <v>0.92974224060241695</v>
      </c>
      <c r="E181" s="382">
        <v>0.98884547183170102</v>
      </c>
      <c r="F181" s="382">
        <v>1.0555183306407578</v>
      </c>
      <c r="G181" s="382">
        <v>1.1102987005165412</v>
      </c>
      <c r="H181" s="382">
        <v>1.1538701818324735</v>
      </c>
      <c r="M181" s="386">
        <v>3.5000000000000003E-2</v>
      </c>
    </row>
    <row r="182" spans="1:13" ht="11.65" customHeight="1">
      <c r="A182" s="372">
        <v>176</v>
      </c>
      <c r="B182" s="381">
        <v>-329.20456829182331</v>
      </c>
      <c r="C182" s="381">
        <v>212.67470302639231</v>
      </c>
      <c r="D182" s="382">
        <v>0.92976312504307812</v>
      </c>
      <c r="E182" s="382">
        <v>0.98903434588981898</v>
      </c>
      <c r="F182" s="382">
        <v>1.0555464932198169</v>
      </c>
      <c r="G182" s="382">
        <v>1.1105770139912639</v>
      </c>
      <c r="H182" s="382">
        <v>1.153895059012733</v>
      </c>
      <c r="M182" s="386">
        <v>3.5200000000000002E-2</v>
      </c>
    </row>
    <row r="183" spans="1:13" ht="11.65" customHeight="1">
      <c r="A183" s="372">
        <v>177</v>
      </c>
      <c r="B183" s="381">
        <v>-322.25912012648678</v>
      </c>
      <c r="C183" s="381">
        <v>215.83721476705432</v>
      </c>
      <c r="D183" s="382">
        <v>0.92984634767905883</v>
      </c>
      <c r="E183" s="382">
        <v>0.98909839608806005</v>
      </c>
      <c r="F183" s="382">
        <v>1.0556013661115782</v>
      </c>
      <c r="G183" s="382">
        <v>1.1105937645152952</v>
      </c>
      <c r="H183" s="382">
        <v>1.1540287271702907</v>
      </c>
      <c r="M183" s="386">
        <v>3.5400000000000001E-2</v>
      </c>
    </row>
    <row r="184" spans="1:13" ht="11.65" customHeight="1">
      <c r="A184" s="372">
        <v>178</v>
      </c>
      <c r="B184" s="381">
        <v>-319.29394787873207</v>
      </c>
      <c r="C184" s="381">
        <v>218.01273104191387</v>
      </c>
      <c r="D184" s="382">
        <v>0.92984826961756362</v>
      </c>
      <c r="E184" s="382">
        <v>0.98913501140910176</v>
      </c>
      <c r="F184" s="382">
        <v>1.0557275624595661</v>
      </c>
      <c r="G184" s="382">
        <v>1.1106925964140606</v>
      </c>
      <c r="H184" s="382">
        <v>1.1541127368120121</v>
      </c>
      <c r="M184" s="386">
        <v>3.56E-2</v>
      </c>
    </row>
    <row r="185" spans="1:13" ht="11.65" customHeight="1">
      <c r="A185" s="372">
        <v>179</v>
      </c>
      <c r="B185" s="381">
        <v>-318.56911979704546</v>
      </c>
      <c r="C185" s="381">
        <v>220.47995540496595</v>
      </c>
      <c r="D185" s="382">
        <v>0.92993366799931798</v>
      </c>
      <c r="E185" s="382">
        <v>0.98946554966937295</v>
      </c>
      <c r="F185" s="382">
        <v>1.0562080795424527</v>
      </c>
      <c r="G185" s="382">
        <v>1.1109154640123642</v>
      </c>
      <c r="H185" s="382">
        <v>1.1543184913063311</v>
      </c>
      <c r="M185" s="386">
        <v>3.5799999999999998E-2</v>
      </c>
    </row>
    <row r="186" spans="1:13" ht="11.65" customHeight="1">
      <c r="A186" s="372">
        <v>180</v>
      </c>
      <c r="B186" s="381">
        <v>-316.49877242769435</v>
      </c>
      <c r="C186" s="381">
        <v>224.74309242875279</v>
      </c>
      <c r="D186" s="382">
        <v>0.9299625032527753</v>
      </c>
      <c r="E186" s="382">
        <v>0.98957434894590535</v>
      </c>
      <c r="F186" s="382">
        <v>1.0563256804818817</v>
      </c>
      <c r="G186" s="382">
        <v>1.1110134518192436</v>
      </c>
      <c r="H186" s="382">
        <v>1.1544558757279069</v>
      </c>
      <c r="M186" s="386">
        <v>3.5999999999999997E-2</v>
      </c>
    </row>
    <row r="187" spans="1:13" ht="11.65" customHeight="1">
      <c r="A187" s="372">
        <v>181</v>
      </c>
      <c r="B187" s="381">
        <v>-314.83769220550766</v>
      </c>
      <c r="C187" s="381">
        <v>230.54961312719206</v>
      </c>
      <c r="D187" s="382">
        <v>0.93002902194072257</v>
      </c>
      <c r="E187" s="382">
        <v>0.98971793492288673</v>
      </c>
      <c r="F187" s="382">
        <v>1.0563708175958144</v>
      </c>
      <c r="G187" s="382">
        <v>1.1112923739016807</v>
      </c>
      <c r="H187" s="382">
        <v>1.154686062941227</v>
      </c>
      <c r="M187" s="386">
        <v>3.6200000000000003E-2</v>
      </c>
    </row>
    <row r="188" spans="1:13" ht="11.65" customHeight="1">
      <c r="A188" s="372">
        <v>182</v>
      </c>
      <c r="B188" s="381">
        <v>-314.69121459189591</v>
      </c>
      <c r="C188" s="381">
        <v>234.88224080140026</v>
      </c>
      <c r="D188" s="382">
        <v>0.93002991904015375</v>
      </c>
      <c r="E188" s="382">
        <v>0.98972038452148303</v>
      </c>
      <c r="F188" s="382">
        <v>1.0564582558593301</v>
      </c>
      <c r="G188" s="382">
        <v>1.1115905665550738</v>
      </c>
      <c r="H188" s="382">
        <v>1.1547946151063702</v>
      </c>
      <c r="M188" s="386">
        <v>3.6400000000000002E-2</v>
      </c>
    </row>
    <row r="189" spans="1:13" ht="11.65" customHeight="1">
      <c r="A189" s="372">
        <v>183</v>
      </c>
      <c r="B189" s="381">
        <v>-313.86956292951527</v>
      </c>
      <c r="C189" s="381">
        <v>235.32498954551556</v>
      </c>
      <c r="D189" s="382">
        <v>0.93014797962077111</v>
      </c>
      <c r="E189" s="382">
        <v>0.99025621905487105</v>
      </c>
      <c r="F189" s="382">
        <v>1.0565005614547847</v>
      </c>
      <c r="G189" s="382">
        <v>1.1123590063266966</v>
      </c>
      <c r="H189" s="382">
        <v>1.1549033776644699</v>
      </c>
      <c r="M189" s="386">
        <v>3.6600000000000001E-2</v>
      </c>
    </row>
    <row r="190" spans="1:13" ht="11.65" customHeight="1">
      <c r="A190" s="372">
        <v>184</v>
      </c>
      <c r="B190" s="381">
        <v>-313.33882629587515</v>
      </c>
      <c r="C190" s="381">
        <v>235.74473946215585</v>
      </c>
      <c r="D190" s="382">
        <v>0.93019720679338513</v>
      </c>
      <c r="E190" s="382">
        <v>0.99125993785824396</v>
      </c>
      <c r="F190" s="382">
        <v>1.056898792392305</v>
      </c>
      <c r="G190" s="382">
        <v>1.1124078996851849</v>
      </c>
      <c r="H190" s="382">
        <v>1.1553216084791607</v>
      </c>
      <c r="M190" s="386">
        <v>3.6799999999999999E-2</v>
      </c>
    </row>
    <row r="191" spans="1:13" ht="11.65" customHeight="1">
      <c r="A191" s="372">
        <v>185</v>
      </c>
      <c r="B191" s="381">
        <v>-312.53637299878483</v>
      </c>
      <c r="C191" s="381">
        <v>237.0942366056679</v>
      </c>
      <c r="D191" s="382">
        <v>0.93028622166353248</v>
      </c>
      <c r="E191" s="382">
        <v>0.99137254300227451</v>
      </c>
      <c r="F191" s="382">
        <v>1.0570521874283731</v>
      </c>
      <c r="G191" s="382">
        <v>1.112774421328268</v>
      </c>
      <c r="H191" s="382">
        <v>1.1554461412177297</v>
      </c>
      <c r="M191" s="386">
        <v>3.6999999999999998E-2</v>
      </c>
    </row>
    <row r="192" spans="1:13" ht="11.65" customHeight="1">
      <c r="A192" s="372">
        <v>186</v>
      </c>
      <c r="B192" s="381">
        <v>-311.44133553683787</v>
      </c>
      <c r="C192" s="381">
        <v>239.84418399969036</v>
      </c>
      <c r="D192" s="382">
        <v>0.93039077548051186</v>
      </c>
      <c r="E192" s="382">
        <v>0.99160457165818383</v>
      </c>
      <c r="F192" s="382">
        <v>1.0572152599204894</v>
      </c>
      <c r="G192" s="382">
        <v>1.113324528141457</v>
      </c>
      <c r="H192" s="382">
        <v>1.1558783211423529</v>
      </c>
      <c r="M192" s="386">
        <v>3.7199999999999997E-2</v>
      </c>
    </row>
    <row r="193" spans="1:13" ht="11.65" customHeight="1">
      <c r="A193" s="372">
        <v>187</v>
      </c>
      <c r="B193" s="381">
        <v>-309.41889348581208</v>
      </c>
      <c r="C193" s="381">
        <v>240.66208650313638</v>
      </c>
      <c r="D193" s="382">
        <v>0.93042297258189965</v>
      </c>
      <c r="E193" s="382">
        <v>0.99176566070580063</v>
      </c>
      <c r="F193" s="382">
        <v>1.0574888445040511</v>
      </c>
      <c r="G193" s="382">
        <v>1.1133492858580525</v>
      </c>
      <c r="H193" s="382">
        <v>1.1562247054908708</v>
      </c>
      <c r="M193" s="386">
        <v>3.7400000000000003E-2</v>
      </c>
    </row>
    <row r="194" spans="1:13" ht="11.65" customHeight="1">
      <c r="A194" s="372">
        <v>188</v>
      </c>
      <c r="B194" s="381">
        <v>-306.3099338842685</v>
      </c>
      <c r="C194" s="381">
        <v>242.29941171615428</v>
      </c>
      <c r="D194" s="382">
        <v>0.93044052456477011</v>
      </c>
      <c r="E194" s="382">
        <v>0.9918026696428428</v>
      </c>
      <c r="F194" s="382">
        <v>1.0575168054461039</v>
      </c>
      <c r="G194" s="382">
        <v>1.113584022771039</v>
      </c>
      <c r="H194" s="382">
        <v>1.1565466648687599</v>
      </c>
      <c r="M194" s="386">
        <v>3.7600000000000001E-2</v>
      </c>
    </row>
    <row r="195" spans="1:13" ht="11.65" customHeight="1">
      <c r="A195" s="372">
        <v>189</v>
      </c>
      <c r="B195" s="381">
        <v>-304.23023381545227</v>
      </c>
      <c r="C195" s="381">
        <v>245.72595903144429</v>
      </c>
      <c r="D195" s="382">
        <v>0.93056634281855111</v>
      </c>
      <c r="E195" s="382">
        <v>0.99199474488028461</v>
      </c>
      <c r="F195" s="382">
        <v>1.057645320613682</v>
      </c>
      <c r="G195" s="382">
        <v>1.1137262977172311</v>
      </c>
      <c r="H195" s="382">
        <v>1.1567666962654333</v>
      </c>
      <c r="M195" s="386">
        <v>3.78E-2</v>
      </c>
    </row>
    <row r="196" spans="1:13" ht="11.65" customHeight="1">
      <c r="A196" s="372">
        <v>190</v>
      </c>
      <c r="B196" s="381">
        <v>-303.51553997467909</v>
      </c>
      <c r="C196" s="381">
        <v>245.83870824326368</v>
      </c>
      <c r="D196" s="382">
        <v>0.93065431124755571</v>
      </c>
      <c r="E196" s="382">
        <v>0.99202192496835107</v>
      </c>
      <c r="F196" s="382">
        <v>1.0581614824463867</v>
      </c>
      <c r="G196" s="382">
        <v>1.1143764352141281</v>
      </c>
      <c r="H196" s="382">
        <v>1.1569940433176642</v>
      </c>
      <c r="M196" s="386">
        <v>3.7999999999999999E-2</v>
      </c>
    </row>
    <row r="197" spans="1:13" ht="11.65" customHeight="1">
      <c r="A197" s="372">
        <v>191</v>
      </c>
      <c r="B197" s="381">
        <v>-303.42160595151017</v>
      </c>
      <c r="C197" s="381">
        <v>246.24963627975922</v>
      </c>
      <c r="D197" s="382">
        <v>0.93088850371291421</v>
      </c>
      <c r="E197" s="382">
        <v>0.99204039560868151</v>
      </c>
      <c r="F197" s="382">
        <v>1.058681551470658</v>
      </c>
      <c r="G197" s="382">
        <v>1.1147878034938861</v>
      </c>
      <c r="H197" s="382">
        <v>1.157260129321249</v>
      </c>
      <c r="M197" s="386">
        <v>3.8199999999999998E-2</v>
      </c>
    </row>
    <row r="198" spans="1:13" ht="11.65" customHeight="1">
      <c r="A198" s="372">
        <v>192</v>
      </c>
      <c r="B198" s="381">
        <v>-300.46486042483048</v>
      </c>
      <c r="C198" s="381">
        <v>247.95116956068159</v>
      </c>
      <c r="D198" s="382">
        <v>0.93095178856860727</v>
      </c>
      <c r="E198" s="382">
        <v>0.992096848400702</v>
      </c>
      <c r="F198" s="382">
        <v>1.0588081720258216</v>
      </c>
      <c r="G198" s="382">
        <v>1.1153630199681674</v>
      </c>
      <c r="H198" s="382">
        <v>1.1576146900626147</v>
      </c>
      <c r="M198" s="386">
        <v>3.8399999999999997E-2</v>
      </c>
    </row>
    <row r="199" spans="1:13" ht="11.65" customHeight="1">
      <c r="A199" s="372">
        <v>193</v>
      </c>
      <c r="B199" s="381">
        <v>-299.4281723174754</v>
      </c>
      <c r="C199" s="381">
        <v>249.0576694091269</v>
      </c>
      <c r="D199" s="382">
        <v>0.93112554803035297</v>
      </c>
      <c r="E199" s="382">
        <v>0.99254726065502974</v>
      </c>
      <c r="F199" s="382">
        <v>1.0589475409777913</v>
      </c>
      <c r="G199" s="382">
        <v>1.1154739662537438</v>
      </c>
      <c r="H199" s="382">
        <v>1.1577873201078133</v>
      </c>
      <c r="M199" s="386">
        <v>3.8600000000000002E-2</v>
      </c>
    </row>
    <row r="200" spans="1:13" ht="11.65" customHeight="1">
      <c r="A200" s="372">
        <v>194</v>
      </c>
      <c r="B200" s="381">
        <v>-299.38233798884903</v>
      </c>
      <c r="C200" s="381">
        <v>253.69389581799987</v>
      </c>
      <c r="D200" s="382">
        <v>0.93116475779053254</v>
      </c>
      <c r="E200" s="382">
        <v>0.99254867225987276</v>
      </c>
      <c r="F200" s="382">
        <v>1.0590520025314711</v>
      </c>
      <c r="G200" s="382">
        <v>1.1158217358202964</v>
      </c>
      <c r="H200" s="382">
        <v>1.1580312598463016</v>
      </c>
      <c r="M200" s="386">
        <v>3.8800000000000001E-2</v>
      </c>
    </row>
    <row r="201" spans="1:13" ht="11.65" customHeight="1">
      <c r="A201" s="372">
        <v>195</v>
      </c>
      <c r="B201" s="381">
        <v>-299.30465161039137</v>
      </c>
      <c r="C201" s="381">
        <v>257.62989039344211</v>
      </c>
      <c r="D201" s="382">
        <v>0.93148340615813419</v>
      </c>
      <c r="E201" s="382">
        <v>0.99260750210035054</v>
      </c>
      <c r="F201" s="382">
        <v>1.0592691703379764</v>
      </c>
      <c r="G201" s="382">
        <v>1.1162147963455671</v>
      </c>
      <c r="H201" s="382">
        <v>1.1583645473416664</v>
      </c>
      <c r="M201" s="386">
        <v>3.9E-2</v>
      </c>
    </row>
    <row r="202" spans="1:13" ht="11.65" customHeight="1">
      <c r="A202" s="372">
        <v>196</v>
      </c>
      <c r="B202" s="381">
        <v>-297.46303804113995</v>
      </c>
      <c r="C202" s="381">
        <v>258.10427504309337</v>
      </c>
      <c r="D202" s="382">
        <v>0.93159549041631173</v>
      </c>
      <c r="E202" s="382">
        <v>0.99271824518277807</v>
      </c>
      <c r="F202" s="382">
        <v>1.0598834450248584</v>
      </c>
      <c r="G202" s="382">
        <v>1.1162616771726503</v>
      </c>
      <c r="H202" s="382">
        <v>1.1585809915507495</v>
      </c>
      <c r="M202" s="386">
        <v>3.9199999999999999E-2</v>
      </c>
    </row>
    <row r="203" spans="1:13" ht="11.65" customHeight="1">
      <c r="A203" s="372">
        <v>197</v>
      </c>
      <c r="B203" s="381">
        <v>-295.35934691014518</v>
      </c>
      <c r="C203" s="381">
        <v>260.40539789197828</v>
      </c>
      <c r="D203" s="382">
        <v>0.93160645443828971</v>
      </c>
      <c r="E203" s="382">
        <v>0.99313668953185785</v>
      </c>
      <c r="F203" s="382">
        <v>1.0598874158192964</v>
      </c>
      <c r="G203" s="382">
        <v>1.1164685239444927</v>
      </c>
      <c r="H203" s="382">
        <v>1.158849795503095</v>
      </c>
      <c r="M203" s="386">
        <v>3.9399999999999998E-2</v>
      </c>
    </row>
    <row r="204" spans="1:13" ht="11.65" customHeight="1">
      <c r="A204" s="372">
        <v>198</v>
      </c>
      <c r="B204" s="381">
        <v>-293.83714878314186</v>
      </c>
      <c r="C204" s="381">
        <v>265.80623796888358</v>
      </c>
      <c r="D204" s="382">
        <v>0.93170891907029152</v>
      </c>
      <c r="E204" s="382">
        <v>0.99318615292380086</v>
      </c>
      <c r="F204" s="382">
        <v>1.0599262827728666</v>
      </c>
      <c r="G204" s="382">
        <v>1.1165159182513158</v>
      </c>
      <c r="H204" s="382">
        <v>1.1593372428202866</v>
      </c>
      <c r="M204" s="386">
        <v>3.9600000000000003E-2</v>
      </c>
    </row>
    <row r="205" spans="1:13" ht="11.65" customHeight="1">
      <c r="A205" s="372">
        <v>199</v>
      </c>
      <c r="B205" s="381">
        <v>-291.84001995944072</v>
      </c>
      <c r="C205" s="381">
        <v>267.06334827468345</v>
      </c>
      <c r="D205" s="382">
        <v>0.93183970017204265</v>
      </c>
      <c r="E205" s="382">
        <v>0.99330905928093194</v>
      </c>
      <c r="F205" s="382">
        <v>1.0600110012080277</v>
      </c>
      <c r="G205" s="382">
        <v>1.116794801995262</v>
      </c>
      <c r="H205" s="382">
        <v>1.1594400348278853</v>
      </c>
      <c r="M205" s="386">
        <v>3.9800000000000002E-2</v>
      </c>
    </row>
    <row r="206" spans="1:13" ht="11.65" customHeight="1">
      <c r="A206" s="372">
        <v>200</v>
      </c>
      <c r="B206" s="381">
        <v>-291.40399255804368</v>
      </c>
      <c r="C206" s="381">
        <v>271.18841182240249</v>
      </c>
      <c r="D206" s="382">
        <v>0.93198409558130346</v>
      </c>
      <c r="E206" s="382">
        <v>0.99353092090889628</v>
      </c>
      <c r="F206" s="382">
        <v>1.0601020058038797</v>
      </c>
      <c r="G206" s="382">
        <v>1.1168266954001911</v>
      </c>
      <c r="H206" s="382">
        <v>1.1597064712149652</v>
      </c>
      <c r="M206" s="386">
        <v>0.04</v>
      </c>
    </row>
    <row r="207" spans="1:13" ht="11.65" customHeight="1">
      <c r="A207" s="372">
        <v>201</v>
      </c>
      <c r="B207" s="381">
        <v>-290.01309924296038</v>
      </c>
      <c r="C207" s="381">
        <v>272.13967581068755</v>
      </c>
      <c r="D207" s="382">
        <v>0.9320869753615979</v>
      </c>
      <c r="E207" s="382">
        <v>0.99367497457216936</v>
      </c>
      <c r="F207" s="382">
        <v>1.060157768681673</v>
      </c>
      <c r="G207" s="382">
        <v>1.1170863820419303</v>
      </c>
      <c r="H207" s="382">
        <v>1.1601490504409226</v>
      </c>
      <c r="M207" s="386">
        <v>4.02E-2</v>
      </c>
    </row>
    <row r="208" spans="1:13" ht="11.65" customHeight="1">
      <c r="A208" s="372">
        <v>202</v>
      </c>
      <c r="B208" s="381">
        <v>-288.71685676585457</v>
      </c>
      <c r="C208" s="381">
        <v>272.47514402512206</v>
      </c>
      <c r="D208" s="382">
        <v>0.93219164921695963</v>
      </c>
      <c r="E208" s="382">
        <v>0.99369023751994612</v>
      </c>
      <c r="F208" s="382">
        <v>1.0601761926138331</v>
      </c>
      <c r="G208" s="382">
        <v>1.1170896207126417</v>
      </c>
      <c r="H208" s="382">
        <v>1.1602159059571182</v>
      </c>
      <c r="M208" s="386">
        <v>4.0399999999999998E-2</v>
      </c>
    </row>
    <row r="209" spans="1:13" ht="11.65" customHeight="1">
      <c r="A209" s="372">
        <v>203</v>
      </c>
      <c r="B209" s="381">
        <v>-288.18998962496244</v>
      </c>
      <c r="C209" s="381">
        <v>272.78395517050194</v>
      </c>
      <c r="D209" s="382">
        <v>0.93220373691640146</v>
      </c>
      <c r="E209" s="382">
        <v>0.99372284935175215</v>
      </c>
      <c r="F209" s="382">
        <v>1.0604491896760269</v>
      </c>
      <c r="G209" s="382">
        <v>1.1171677200768322</v>
      </c>
      <c r="H209" s="382">
        <v>1.1606700669747403</v>
      </c>
      <c r="M209" s="386">
        <v>4.0599999999999997E-2</v>
      </c>
    </row>
    <row r="210" spans="1:13" ht="11.65" customHeight="1">
      <c r="A210" s="372">
        <v>204</v>
      </c>
      <c r="B210" s="381">
        <v>-286.19632276897846</v>
      </c>
      <c r="C210" s="381">
        <v>273.87439346453357</v>
      </c>
      <c r="D210" s="382">
        <v>0.93241076613005813</v>
      </c>
      <c r="E210" s="382">
        <v>0.99377297865309988</v>
      </c>
      <c r="F210" s="382">
        <v>1.0606574925302126</v>
      </c>
      <c r="G210" s="382">
        <v>1.1173932587857631</v>
      </c>
      <c r="H210" s="382">
        <v>1.1616951606572754</v>
      </c>
      <c r="M210" s="386">
        <v>4.0800000000000003E-2</v>
      </c>
    </row>
    <row r="211" spans="1:13" ht="11.65" customHeight="1">
      <c r="A211" s="372">
        <v>205</v>
      </c>
      <c r="B211" s="381">
        <v>-278.8567798564909</v>
      </c>
      <c r="C211" s="381">
        <v>274.54947019868086</v>
      </c>
      <c r="D211" s="382">
        <v>0.93245507034652175</v>
      </c>
      <c r="E211" s="382">
        <v>0.99380728872119461</v>
      </c>
      <c r="F211" s="382">
        <v>1.0608079659635596</v>
      </c>
      <c r="G211" s="382">
        <v>1.1175973058792816</v>
      </c>
      <c r="H211" s="382">
        <v>1.1617126689155435</v>
      </c>
      <c r="M211" s="386">
        <v>4.1000000000000002E-2</v>
      </c>
    </row>
    <row r="212" spans="1:13" ht="11.65" customHeight="1">
      <c r="A212" s="372">
        <v>206</v>
      </c>
      <c r="B212" s="381">
        <v>-278.02800977205061</v>
      </c>
      <c r="C212" s="381">
        <v>277.9122363038714</v>
      </c>
      <c r="D212" s="382">
        <v>0.93247850884511674</v>
      </c>
      <c r="E212" s="382">
        <v>0.99411457127561076</v>
      </c>
      <c r="F212" s="382">
        <v>1.0608916472019458</v>
      </c>
      <c r="G212" s="382">
        <v>1.1178762531437438</v>
      </c>
      <c r="H212" s="382">
        <v>1.1619175062998954</v>
      </c>
      <c r="M212" s="386">
        <v>4.1200000000000001E-2</v>
      </c>
    </row>
    <row r="213" spans="1:13" ht="11.65" customHeight="1">
      <c r="A213" s="372">
        <v>207</v>
      </c>
      <c r="B213" s="381">
        <v>-277.49542043580641</v>
      </c>
      <c r="C213" s="381">
        <v>281.47273828425205</v>
      </c>
      <c r="D213" s="382">
        <v>0.93259592576869976</v>
      </c>
      <c r="E213" s="382">
        <v>0.99429483255218543</v>
      </c>
      <c r="F213" s="382">
        <v>1.0612526739304793</v>
      </c>
      <c r="G213" s="382">
        <v>1.1185986177264844</v>
      </c>
      <c r="H213" s="382">
        <v>1.1619700468254435</v>
      </c>
      <c r="M213" s="386">
        <v>4.1399999999999999E-2</v>
      </c>
    </row>
    <row r="214" spans="1:13" ht="11.65" customHeight="1">
      <c r="A214" s="372">
        <v>208</v>
      </c>
      <c r="B214" s="381">
        <v>-277.23554684329611</v>
      </c>
      <c r="C214" s="381">
        <v>281.86894062822648</v>
      </c>
      <c r="D214" s="382">
        <v>0.93276034347182635</v>
      </c>
      <c r="E214" s="382">
        <v>0.99433938207795691</v>
      </c>
      <c r="F214" s="382">
        <v>1.0613876688340798</v>
      </c>
      <c r="G214" s="382">
        <v>1.1186306743038008</v>
      </c>
      <c r="H214" s="382">
        <v>1.1625191150278997</v>
      </c>
      <c r="M214" s="386">
        <v>4.1599999999999998E-2</v>
      </c>
    </row>
    <row r="215" spans="1:13" ht="11.65" customHeight="1">
      <c r="A215" s="372">
        <v>209</v>
      </c>
      <c r="B215" s="381">
        <v>-273.62770189467028</v>
      </c>
      <c r="C215" s="381">
        <v>282.34212211081103</v>
      </c>
      <c r="D215" s="382">
        <v>0.93296609245967976</v>
      </c>
      <c r="E215" s="382">
        <v>0.99471669319375644</v>
      </c>
      <c r="F215" s="382">
        <v>1.0615757717920133</v>
      </c>
      <c r="G215" s="382">
        <v>1.1191813846489966</v>
      </c>
      <c r="H215" s="382">
        <v>1.162960742615168</v>
      </c>
      <c r="M215" s="386">
        <v>4.1799999999999997E-2</v>
      </c>
    </row>
    <row r="216" spans="1:13" ht="11.65" customHeight="1">
      <c r="A216" s="372">
        <v>210</v>
      </c>
      <c r="B216" s="381">
        <v>-270.9677585435802</v>
      </c>
      <c r="C216" s="381">
        <v>291.09785723361165</v>
      </c>
      <c r="D216" s="382">
        <v>0.93308452736255409</v>
      </c>
      <c r="E216" s="382">
        <v>0.9947670516735112</v>
      </c>
      <c r="F216" s="382">
        <v>1.0617446771032952</v>
      </c>
      <c r="G216" s="382">
        <v>1.1192342294598001</v>
      </c>
      <c r="H216" s="382">
        <v>1.1630018050087014</v>
      </c>
      <c r="M216" s="386">
        <v>4.2000000000000003E-2</v>
      </c>
    </row>
    <row r="217" spans="1:13" ht="11.65" customHeight="1">
      <c r="A217" s="372">
        <v>211</v>
      </c>
      <c r="B217" s="381">
        <v>-267.96634774742051</v>
      </c>
      <c r="C217" s="381">
        <v>292.48997719802901</v>
      </c>
      <c r="D217" s="382">
        <v>0.93322426660845781</v>
      </c>
      <c r="E217" s="382">
        <v>0.99515409971622126</v>
      </c>
      <c r="F217" s="382">
        <v>1.0620404413413995</v>
      </c>
      <c r="G217" s="382">
        <v>1.1195142895225818</v>
      </c>
      <c r="H217" s="382">
        <v>1.1630757010972568</v>
      </c>
      <c r="M217" s="386">
        <v>4.2200000000000001E-2</v>
      </c>
    </row>
    <row r="218" spans="1:13" ht="11.65" customHeight="1">
      <c r="A218" s="372">
        <v>212</v>
      </c>
      <c r="B218" s="381">
        <v>-266.26473122186144</v>
      </c>
      <c r="C218" s="381">
        <v>292.93879960277445</v>
      </c>
      <c r="D218" s="382">
        <v>0.93327676463698184</v>
      </c>
      <c r="E218" s="382">
        <v>0.99539472102944482</v>
      </c>
      <c r="F218" s="382">
        <v>1.0623249535979524</v>
      </c>
      <c r="G218" s="382">
        <v>1.1200398892045293</v>
      </c>
      <c r="H218" s="382">
        <v>1.1631038253657513</v>
      </c>
      <c r="M218" s="386">
        <v>4.24E-2</v>
      </c>
    </row>
    <row r="219" spans="1:13" ht="11.65" customHeight="1">
      <c r="A219" s="372">
        <v>213</v>
      </c>
      <c r="B219" s="381">
        <v>-266.04787581478286</v>
      </c>
      <c r="C219" s="381">
        <v>293.16000907828311</v>
      </c>
      <c r="D219" s="382">
        <v>0.93334679130769704</v>
      </c>
      <c r="E219" s="382">
        <v>0.99549353688740494</v>
      </c>
      <c r="F219" s="382">
        <v>1.0625964215536652</v>
      </c>
      <c r="G219" s="382">
        <v>1.1203094687222743</v>
      </c>
      <c r="H219" s="382">
        <v>1.1633512840621054</v>
      </c>
      <c r="M219" s="386">
        <v>4.2599999999999999E-2</v>
      </c>
    </row>
    <row r="220" spans="1:13" ht="11.65" customHeight="1">
      <c r="A220" s="372">
        <v>214</v>
      </c>
      <c r="B220" s="381">
        <v>-265.67179552133985</v>
      </c>
      <c r="C220" s="381">
        <v>293.34817435920377</v>
      </c>
      <c r="D220" s="382">
        <v>0.9333577045022502</v>
      </c>
      <c r="E220" s="382">
        <v>0.9957795223701309</v>
      </c>
      <c r="F220" s="382">
        <v>1.0626484984575781</v>
      </c>
      <c r="G220" s="382">
        <v>1.1206530998311728</v>
      </c>
      <c r="H220" s="382">
        <v>1.1634205583660087</v>
      </c>
      <c r="M220" s="386">
        <v>4.2799999999999998E-2</v>
      </c>
    </row>
    <row r="221" spans="1:13" ht="11.65" customHeight="1">
      <c r="A221" s="372">
        <v>215</v>
      </c>
      <c r="B221" s="381">
        <v>-264.58303354545296</v>
      </c>
      <c r="C221" s="381">
        <v>294.01628137072657</v>
      </c>
      <c r="D221" s="382">
        <v>0.93343890535474616</v>
      </c>
      <c r="E221" s="382">
        <v>0.99584056354773032</v>
      </c>
      <c r="F221" s="382">
        <v>1.0627164224749566</v>
      </c>
      <c r="G221" s="382">
        <v>1.1208015251833001</v>
      </c>
      <c r="H221" s="382">
        <v>1.1636149650585121</v>
      </c>
      <c r="M221" s="386">
        <v>4.2999999999999997E-2</v>
      </c>
    </row>
    <row r="222" spans="1:13" ht="11.65" customHeight="1">
      <c r="A222" s="372">
        <v>216</v>
      </c>
      <c r="B222" s="381">
        <v>-261.93244438794318</v>
      </c>
      <c r="C222" s="381">
        <v>294.0239742188005</v>
      </c>
      <c r="D222" s="382">
        <v>0.93345762096966467</v>
      </c>
      <c r="E222" s="382">
        <v>0.99584770042697468</v>
      </c>
      <c r="F222" s="382">
        <v>1.0628411585302711</v>
      </c>
      <c r="G222" s="382">
        <v>1.120933781460834</v>
      </c>
      <c r="H222" s="382">
        <v>1.1638459121127245</v>
      </c>
      <c r="M222" s="386">
        <v>4.3200000000000002E-2</v>
      </c>
    </row>
    <row r="223" spans="1:13" ht="11.65" customHeight="1">
      <c r="A223" s="372">
        <v>217</v>
      </c>
      <c r="B223" s="381">
        <v>-260.79447343127686</v>
      </c>
      <c r="C223" s="381">
        <v>295.24183092147723</v>
      </c>
      <c r="D223" s="382">
        <v>0.93353265783323836</v>
      </c>
      <c r="E223" s="382">
        <v>0.99595625131415055</v>
      </c>
      <c r="F223" s="382">
        <v>1.0640055401746871</v>
      </c>
      <c r="G223" s="382">
        <v>1.1209841960971083</v>
      </c>
      <c r="H223" s="382">
        <v>1.1642167234131435</v>
      </c>
      <c r="M223" s="386">
        <v>4.3400000000000001E-2</v>
      </c>
    </row>
    <row r="224" spans="1:13" ht="11.65" customHeight="1">
      <c r="A224" s="372">
        <v>218</v>
      </c>
      <c r="B224" s="381">
        <v>-259.99949651253064</v>
      </c>
      <c r="C224" s="381">
        <v>295.84492241514818</v>
      </c>
      <c r="D224" s="382">
        <v>0.93354338970687323</v>
      </c>
      <c r="E224" s="382">
        <v>0.99600063588614041</v>
      </c>
      <c r="F224" s="382">
        <v>1.0659267039728946</v>
      </c>
      <c r="G224" s="382">
        <v>1.1216845909778883</v>
      </c>
      <c r="H224" s="382">
        <v>1.1642589453214536</v>
      </c>
      <c r="M224" s="386">
        <v>4.36E-2</v>
      </c>
    </row>
    <row r="225" spans="1:13" ht="11.65" customHeight="1">
      <c r="A225" s="372">
        <v>219</v>
      </c>
      <c r="B225" s="381">
        <v>-257.55163419000019</v>
      </c>
      <c r="C225" s="381">
        <v>296.03254919526989</v>
      </c>
      <c r="D225" s="382">
        <v>0.9335643268584739</v>
      </c>
      <c r="E225" s="382">
        <v>0.99637516104550361</v>
      </c>
      <c r="F225" s="382">
        <v>1.0659598213910055</v>
      </c>
      <c r="G225" s="382">
        <v>1.1220715785440951</v>
      </c>
      <c r="H225" s="382">
        <v>1.1650080548786237</v>
      </c>
      <c r="M225" s="386">
        <v>4.3799999999999999E-2</v>
      </c>
    </row>
    <row r="226" spans="1:13" ht="11.65" customHeight="1">
      <c r="A226" s="372">
        <v>220</v>
      </c>
      <c r="B226" s="381">
        <v>-257.20069570266696</v>
      </c>
      <c r="C226" s="381">
        <v>297.92679567114101</v>
      </c>
      <c r="D226" s="382">
        <v>0.93370639433723213</v>
      </c>
      <c r="E226" s="382">
        <v>0.99644489290828364</v>
      </c>
      <c r="F226" s="382">
        <v>1.0660326453575932</v>
      </c>
      <c r="G226" s="382">
        <v>1.1231919840804392</v>
      </c>
      <c r="H226" s="382">
        <v>1.1660020650788561</v>
      </c>
      <c r="M226" s="386">
        <v>4.3999999999999997E-2</v>
      </c>
    </row>
    <row r="227" spans="1:13" ht="11.65" customHeight="1">
      <c r="A227" s="372">
        <v>221</v>
      </c>
      <c r="B227" s="381">
        <v>-256.13555818627174</v>
      </c>
      <c r="C227" s="381">
        <v>298.21949262474845</v>
      </c>
      <c r="D227" s="382">
        <v>0.93384215615411992</v>
      </c>
      <c r="E227" s="382">
        <v>0.99669987121701209</v>
      </c>
      <c r="F227" s="382">
        <v>1.0662010064018648</v>
      </c>
      <c r="G227" s="382">
        <v>1.1240541721045201</v>
      </c>
      <c r="H227" s="382">
        <v>1.1670182478407078</v>
      </c>
      <c r="M227" s="386">
        <v>4.4200000000000003E-2</v>
      </c>
    </row>
    <row r="228" spans="1:13" ht="11.65" customHeight="1">
      <c r="A228" s="372">
        <v>222</v>
      </c>
      <c r="B228" s="381">
        <v>-254.397168171673</v>
      </c>
      <c r="C228" s="381">
        <v>300.63595030112992</v>
      </c>
      <c r="D228" s="382">
        <v>0.93390268028053647</v>
      </c>
      <c r="E228" s="382">
        <v>0.99681469140440415</v>
      </c>
      <c r="F228" s="382">
        <v>1.066277069447344</v>
      </c>
      <c r="G228" s="382">
        <v>1.1243585109457828</v>
      </c>
      <c r="H228" s="382">
        <v>1.1673474214566821</v>
      </c>
      <c r="M228" s="386">
        <v>4.4400000000000002E-2</v>
      </c>
    </row>
    <row r="229" spans="1:13" ht="11.65" customHeight="1">
      <c r="A229" s="372">
        <v>223</v>
      </c>
      <c r="B229" s="381">
        <v>-252.56576072665848</v>
      </c>
      <c r="C229" s="381">
        <v>302.92142478693313</v>
      </c>
      <c r="D229" s="382">
        <v>0.93391969973469968</v>
      </c>
      <c r="E229" s="382">
        <v>0.99685847653929038</v>
      </c>
      <c r="F229" s="382">
        <v>1.0663822876029614</v>
      </c>
      <c r="G229" s="382">
        <v>1.124405715055534</v>
      </c>
      <c r="H229" s="382">
        <v>1.1673834811197581</v>
      </c>
      <c r="M229" s="386">
        <v>4.4600000000000001E-2</v>
      </c>
    </row>
    <row r="230" spans="1:13" ht="11.65" customHeight="1">
      <c r="A230" s="372">
        <v>224</v>
      </c>
      <c r="B230" s="381">
        <v>-248.5046924839271</v>
      </c>
      <c r="C230" s="381">
        <v>309.43363841257815</v>
      </c>
      <c r="D230" s="382">
        <v>0.93402515974803002</v>
      </c>
      <c r="E230" s="382">
        <v>0.99691688952539637</v>
      </c>
      <c r="F230" s="382">
        <v>1.0665386020800656</v>
      </c>
      <c r="G230" s="382">
        <v>1.124473149447035</v>
      </c>
      <c r="H230" s="382">
        <v>1.1678574504649726</v>
      </c>
      <c r="M230" s="386">
        <v>4.48E-2</v>
      </c>
    </row>
    <row r="231" spans="1:13" ht="11.65" customHeight="1">
      <c r="A231" s="372">
        <v>225</v>
      </c>
      <c r="B231" s="381">
        <v>-244.59071835341456</v>
      </c>
      <c r="C231" s="381">
        <v>311.05785667629425</v>
      </c>
      <c r="D231" s="382">
        <v>0.93404469249739852</v>
      </c>
      <c r="E231" s="382">
        <v>0.99691788774953338</v>
      </c>
      <c r="F231" s="382">
        <v>1.0667590544930317</v>
      </c>
      <c r="G231" s="382">
        <v>1.1246535344925561</v>
      </c>
      <c r="H231" s="382">
        <v>1.1679390296622685</v>
      </c>
      <c r="M231" s="386">
        <v>4.4999999999999998E-2</v>
      </c>
    </row>
    <row r="232" spans="1:13" ht="11.65" customHeight="1">
      <c r="A232" s="372">
        <v>226</v>
      </c>
      <c r="B232" s="381">
        <v>-242.10280846883325</v>
      </c>
      <c r="C232" s="381">
        <v>311.95645076602887</v>
      </c>
      <c r="D232" s="382">
        <v>0.93410342517075007</v>
      </c>
      <c r="E232" s="382">
        <v>0.99700141422433564</v>
      </c>
      <c r="F232" s="382">
        <v>1.0670373817246808</v>
      </c>
      <c r="G232" s="382">
        <v>1.1252556587400999</v>
      </c>
      <c r="H232" s="382">
        <v>1.1680806931551819</v>
      </c>
      <c r="M232" s="386">
        <v>4.5199999999999997E-2</v>
      </c>
    </row>
    <row r="233" spans="1:13" ht="11.65" customHeight="1">
      <c r="A233" s="372">
        <v>227</v>
      </c>
      <c r="B233" s="381">
        <v>-239.66432629863539</v>
      </c>
      <c r="C233" s="381">
        <v>313.61245761699502</v>
      </c>
      <c r="D233" s="382">
        <v>0.9341269777740292</v>
      </c>
      <c r="E233" s="382">
        <v>0.99726246979198985</v>
      </c>
      <c r="F233" s="382">
        <v>1.0670762077672082</v>
      </c>
      <c r="G233" s="382">
        <v>1.1253111465474832</v>
      </c>
      <c r="H233" s="382">
        <v>1.1683107061546965</v>
      </c>
      <c r="M233" s="386">
        <v>4.5400000000000003E-2</v>
      </c>
    </row>
    <row r="234" spans="1:13" ht="11.65" customHeight="1">
      <c r="A234" s="372">
        <v>228</v>
      </c>
      <c r="B234" s="381">
        <v>-238.04513741494793</v>
      </c>
      <c r="C234" s="381">
        <v>313.69144099347432</v>
      </c>
      <c r="D234" s="382">
        <v>0.93419893745567084</v>
      </c>
      <c r="E234" s="382">
        <v>0.99767903407303204</v>
      </c>
      <c r="F234" s="382">
        <v>1.0672018232586655</v>
      </c>
      <c r="G234" s="382">
        <v>1.1253818688321213</v>
      </c>
      <c r="H234" s="382">
        <v>1.1684014406412837</v>
      </c>
      <c r="M234" s="386">
        <v>4.5600000000000002E-2</v>
      </c>
    </row>
    <row r="235" spans="1:13" ht="11.65" customHeight="1">
      <c r="A235" s="372">
        <v>229</v>
      </c>
      <c r="B235" s="381">
        <v>-237.53071626993096</v>
      </c>
      <c r="C235" s="381">
        <v>314.49015370217967</v>
      </c>
      <c r="D235" s="382">
        <v>0.93420409495167078</v>
      </c>
      <c r="E235" s="382">
        <v>0.99771160824959471</v>
      </c>
      <c r="F235" s="382">
        <v>1.0672113908807612</v>
      </c>
      <c r="G235" s="382">
        <v>1.1257744074223348</v>
      </c>
      <c r="H235" s="382">
        <v>1.1692412721427021</v>
      </c>
      <c r="M235" s="386">
        <v>4.58E-2</v>
      </c>
    </row>
    <row r="236" spans="1:13" ht="11.65" customHeight="1">
      <c r="A236" s="372">
        <v>230</v>
      </c>
      <c r="B236" s="381">
        <v>-236.35264534237012</v>
      </c>
      <c r="C236" s="381">
        <v>316.23005519846629</v>
      </c>
      <c r="D236" s="382">
        <v>0.93438228087613662</v>
      </c>
      <c r="E236" s="382">
        <v>0.99773947543603902</v>
      </c>
      <c r="F236" s="382">
        <v>1.0674019597342308</v>
      </c>
      <c r="G236" s="382">
        <v>1.1259115060311118</v>
      </c>
      <c r="H236" s="382">
        <v>1.1696844931971462</v>
      </c>
      <c r="M236" s="386">
        <v>4.5999999999999999E-2</v>
      </c>
    </row>
    <row r="237" spans="1:13" ht="11.65" customHeight="1">
      <c r="A237" s="372">
        <v>231</v>
      </c>
      <c r="B237" s="381">
        <v>-234.00736526281526</v>
      </c>
      <c r="C237" s="381">
        <v>318.80009098584924</v>
      </c>
      <c r="D237" s="382">
        <v>0.93440368140505892</v>
      </c>
      <c r="E237" s="382">
        <v>0.99777670341851166</v>
      </c>
      <c r="F237" s="382">
        <v>1.0678607430302918</v>
      </c>
      <c r="G237" s="382">
        <v>1.1263460575833688</v>
      </c>
      <c r="H237" s="382">
        <v>1.1699366668311861</v>
      </c>
      <c r="M237" s="386">
        <v>4.6199999999999998E-2</v>
      </c>
    </row>
    <row r="238" spans="1:13" ht="11.65" customHeight="1">
      <c r="A238" s="372">
        <v>232</v>
      </c>
      <c r="B238" s="381">
        <v>-233.26938011971833</v>
      </c>
      <c r="C238" s="381">
        <v>320.09287785821834</v>
      </c>
      <c r="D238" s="382">
        <v>0.93452075555357683</v>
      </c>
      <c r="E238" s="382">
        <v>0.99789730469440452</v>
      </c>
      <c r="F238" s="382">
        <v>1.0682935917522729</v>
      </c>
      <c r="G238" s="382">
        <v>1.1265431923380513</v>
      </c>
      <c r="H238" s="382">
        <v>1.1699490106742452</v>
      </c>
      <c r="M238" s="386">
        <v>4.6399999999999997E-2</v>
      </c>
    </row>
    <row r="239" spans="1:13" ht="11.65" customHeight="1">
      <c r="A239" s="372">
        <v>233</v>
      </c>
      <c r="B239" s="381">
        <v>-232.70651786584131</v>
      </c>
      <c r="C239" s="381">
        <v>320.85665485553181</v>
      </c>
      <c r="D239" s="382">
        <v>0.93460425455625329</v>
      </c>
      <c r="E239" s="382">
        <v>0.99799490487635623</v>
      </c>
      <c r="F239" s="382">
        <v>1.0684303927258492</v>
      </c>
      <c r="G239" s="382">
        <v>1.1270199970884129</v>
      </c>
      <c r="H239" s="382">
        <v>1.1702143723925611</v>
      </c>
      <c r="M239" s="386">
        <v>4.6600000000000003E-2</v>
      </c>
    </row>
    <row r="240" spans="1:13" ht="11.65" customHeight="1">
      <c r="A240" s="372">
        <v>234</v>
      </c>
      <c r="B240" s="381">
        <v>-229.04884996515739</v>
      </c>
      <c r="C240" s="381">
        <v>323.69779452458351</v>
      </c>
      <c r="D240" s="382">
        <v>0.93461966422907028</v>
      </c>
      <c r="E240" s="382">
        <v>0.99810719711442786</v>
      </c>
      <c r="F240" s="382">
        <v>1.0687643190894358</v>
      </c>
      <c r="G240" s="382">
        <v>1.1274540114031433</v>
      </c>
      <c r="H240" s="382">
        <v>1.1703098191793009</v>
      </c>
      <c r="M240" s="386">
        <v>4.6800000000000001E-2</v>
      </c>
    </row>
    <row r="241" spans="1:13" ht="11.65" customHeight="1">
      <c r="A241" s="372">
        <v>235</v>
      </c>
      <c r="B241" s="381">
        <v>-228.93098633179579</v>
      </c>
      <c r="C241" s="381">
        <v>324.62476754554336</v>
      </c>
      <c r="D241" s="382">
        <v>0.93472148332428862</v>
      </c>
      <c r="E241" s="382">
        <v>0.99816747172849174</v>
      </c>
      <c r="F241" s="382">
        <v>1.0689145184783504</v>
      </c>
      <c r="G241" s="382">
        <v>1.1279129664300696</v>
      </c>
      <c r="H241" s="382">
        <v>1.1712584870387299</v>
      </c>
      <c r="M241" s="386">
        <v>4.7E-2</v>
      </c>
    </row>
    <row r="242" spans="1:13" ht="11.65" customHeight="1">
      <c r="A242" s="372">
        <v>236</v>
      </c>
      <c r="B242" s="381">
        <v>-225.76927672749571</v>
      </c>
      <c r="C242" s="381">
        <v>325.29035431212287</v>
      </c>
      <c r="D242" s="382">
        <v>0.93473771546486251</v>
      </c>
      <c r="E242" s="382">
        <v>0.99854002387400265</v>
      </c>
      <c r="F242" s="382">
        <v>1.0691905911121424</v>
      </c>
      <c r="G242" s="382">
        <v>1.1279243985327656</v>
      </c>
      <c r="H242" s="382">
        <v>1.1716283116054649</v>
      </c>
      <c r="M242" s="386">
        <v>4.7199999999999999E-2</v>
      </c>
    </row>
    <row r="243" spans="1:13" ht="11.65" customHeight="1">
      <c r="A243" s="372">
        <v>237</v>
      </c>
      <c r="B243" s="381">
        <v>-225.64301272142166</v>
      </c>
      <c r="C243" s="381">
        <v>327.28637801461809</v>
      </c>
      <c r="D243" s="382">
        <v>0.93479459305560153</v>
      </c>
      <c r="E243" s="382">
        <v>0.9986510087370335</v>
      </c>
      <c r="F243" s="382">
        <v>1.0692371233965414</v>
      </c>
      <c r="G243" s="382">
        <v>1.1280504027196447</v>
      </c>
      <c r="H243" s="382">
        <v>1.1716621795178701</v>
      </c>
      <c r="M243" s="386">
        <v>4.7399999999999998E-2</v>
      </c>
    </row>
    <row r="244" spans="1:13" ht="11.65" customHeight="1">
      <c r="A244" s="372">
        <v>238</v>
      </c>
      <c r="B244" s="381">
        <v>-224.67798072425467</v>
      </c>
      <c r="C244" s="381">
        <v>327.52327283261729</v>
      </c>
      <c r="D244" s="382">
        <v>0.93482297759097255</v>
      </c>
      <c r="E244" s="382">
        <v>0.99893226697023563</v>
      </c>
      <c r="F244" s="382">
        <v>1.0694335490050051</v>
      </c>
      <c r="G244" s="382">
        <v>1.1281541796097652</v>
      </c>
      <c r="H244" s="382">
        <v>1.1718277938543631</v>
      </c>
      <c r="M244" s="386">
        <v>4.7600000000000003E-2</v>
      </c>
    </row>
    <row r="245" spans="1:13" ht="11.65" customHeight="1">
      <c r="A245" s="372">
        <v>239</v>
      </c>
      <c r="B245" s="381">
        <v>-224.55194251827379</v>
      </c>
      <c r="C245" s="381">
        <v>327.85910421332665</v>
      </c>
      <c r="D245" s="382">
        <v>0.93487101525331107</v>
      </c>
      <c r="E245" s="382">
        <v>0.99901158978812232</v>
      </c>
      <c r="F245" s="382">
        <v>1.0695457646725064</v>
      </c>
      <c r="G245" s="382">
        <v>1.1287369335504365</v>
      </c>
      <c r="H245" s="382">
        <v>1.1721520184573202</v>
      </c>
      <c r="M245" s="386">
        <v>4.7800000000000002E-2</v>
      </c>
    </row>
    <row r="246" spans="1:13" ht="11.65" customHeight="1">
      <c r="A246" s="372">
        <v>240</v>
      </c>
      <c r="B246" s="381">
        <v>-222.89252351352752</v>
      </c>
      <c r="C246" s="381">
        <v>330.85621406040809</v>
      </c>
      <c r="D246" s="382">
        <v>0.93489049933222879</v>
      </c>
      <c r="E246" s="382">
        <v>0.99909105375679086</v>
      </c>
      <c r="F246" s="382">
        <v>1.0695518880754677</v>
      </c>
      <c r="G246" s="382">
        <v>1.1287761733111394</v>
      </c>
      <c r="H246" s="382">
        <v>1.1721686909519788</v>
      </c>
      <c r="M246" s="386">
        <v>4.8000000000000001E-2</v>
      </c>
    </row>
    <row r="247" spans="1:13" ht="11.65" customHeight="1">
      <c r="A247" s="372">
        <v>241</v>
      </c>
      <c r="B247" s="381">
        <v>-222.06187793795743</v>
      </c>
      <c r="C247" s="381">
        <v>331.73667327631847</v>
      </c>
      <c r="D247" s="382">
        <v>0.93515535820565421</v>
      </c>
      <c r="E247" s="382">
        <v>0.99927629170689158</v>
      </c>
      <c r="F247" s="382">
        <v>1.0697545332567957</v>
      </c>
      <c r="G247" s="382">
        <v>1.1288085042808518</v>
      </c>
      <c r="H247" s="382">
        <v>1.1723054081436715</v>
      </c>
      <c r="M247" s="386">
        <v>4.82E-2</v>
      </c>
    </row>
    <row r="248" spans="1:13" ht="11.65" customHeight="1">
      <c r="A248" s="372">
        <v>242</v>
      </c>
      <c r="B248" s="381">
        <v>-221.01497637510329</v>
      </c>
      <c r="C248" s="381">
        <v>334.68293626656668</v>
      </c>
      <c r="D248" s="382">
        <v>0.93517766759577281</v>
      </c>
      <c r="E248" s="382">
        <v>0.99936259813932771</v>
      </c>
      <c r="F248" s="382">
        <v>1.0700395042487292</v>
      </c>
      <c r="G248" s="382">
        <v>1.1288123710540514</v>
      </c>
      <c r="H248" s="382">
        <v>1.1723107375682715</v>
      </c>
      <c r="M248" s="386">
        <v>4.8399999999999999E-2</v>
      </c>
    </row>
    <row r="249" spans="1:13" ht="11.65" customHeight="1">
      <c r="A249" s="372">
        <v>243</v>
      </c>
      <c r="B249" s="381">
        <v>-218.60899624685953</v>
      </c>
      <c r="C249" s="381">
        <v>334.81659089359891</v>
      </c>
      <c r="D249" s="382">
        <v>0.93523564285754435</v>
      </c>
      <c r="E249" s="382">
        <v>0.99980352171141518</v>
      </c>
      <c r="F249" s="382">
        <v>1.0700456662190827</v>
      </c>
      <c r="G249" s="382">
        <v>1.1290553964964913</v>
      </c>
      <c r="H249" s="382">
        <v>1.1723506221159385</v>
      </c>
      <c r="M249" s="386">
        <v>4.8599999999999997E-2</v>
      </c>
    </row>
    <row r="250" spans="1:13" ht="11.65" customHeight="1">
      <c r="A250" s="372">
        <v>244</v>
      </c>
      <c r="B250" s="381">
        <v>-218.58901292753853</v>
      </c>
      <c r="C250" s="381">
        <v>335.8328271012324</v>
      </c>
      <c r="D250" s="382">
        <v>0.93524741467736994</v>
      </c>
      <c r="E250" s="382">
        <v>0.99991515830902911</v>
      </c>
      <c r="F250" s="382">
        <v>1.0701057987236586</v>
      </c>
      <c r="G250" s="382">
        <v>1.1296407455710478</v>
      </c>
      <c r="H250" s="382">
        <v>1.1730317550653144</v>
      </c>
      <c r="M250" s="386">
        <v>4.8800000000000003E-2</v>
      </c>
    </row>
    <row r="251" spans="1:13" ht="11.65" customHeight="1">
      <c r="A251" s="372">
        <v>245</v>
      </c>
      <c r="B251" s="381">
        <v>-218.38218713500919</v>
      </c>
      <c r="C251" s="381">
        <v>336.47595285315037</v>
      </c>
      <c r="D251" s="382">
        <v>0.93540584296880569</v>
      </c>
      <c r="E251" s="382">
        <v>1.0000392505714681</v>
      </c>
      <c r="F251" s="382">
        <v>1.070135469173086</v>
      </c>
      <c r="G251" s="382">
        <v>1.1298013525387016</v>
      </c>
      <c r="H251" s="382">
        <v>1.1731167600289987</v>
      </c>
      <c r="M251" s="386">
        <v>4.9000000000000002E-2</v>
      </c>
    </row>
    <row r="252" spans="1:13" ht="11.65" customHeight="1">
      <c r="A252" s="372">
        <v>246</v>
      </c>
      <c r="B252" s="381">
        <v>-217.44760873568794</v>
      </c>
      <c r="C252" s="381">
        <v>337.84349388887495</v>
      </c>
      <c r="D252" s="382">
        <v>0.9354665944227627</v>
      </c>
      <c r="E252" s="382">
        <v>1.000206719008361</v>
      </c>
      <c r="F252" s="382">
        <v>1.0702357411333738</v>
      </c>
      <c r="G252" s="382">
        <v>1.129854282997409</v>
      </c>
      <c r="H252" s="382">
        <v>1.1738576608912399</v>
      </c>
      <c r="M252" s="386">
        <v>4.9200000000000001E-2</v>
      </c>
    </row>
    <row r="253" spans="1:13" ht="11.65" customHeight="1">
      <c r="A253" s="372">
        <v>247</v>
      </c>
      <c r="B253" s="381">
        <v>-215.92699209662987</v>
      </c>
      <c r="C253" s="381">
        <v>339.3992128329246</v>
      </c>
      <c r="D253" s="382">
        <v>0.93549725822596874</v>
      </c>
      <c r="E253" s="382">
        <v>1.00027762103382</v>
      </c>
      <c r="F253" s="382">
        <v>1.0702857656434082</v>
      </c>
      <c r="G253" s="382">
        <v>1.1299236048374774</v>
      </c>
      <c r="H253" s="382">
        <v>1.1742996448575398</v>
      </c>
      <c r="M253" s="386">
        <v>4.9399999999999999E-2</v>
      </c>
    </row>
    <row r="254" spans="1:13" ht="11.65" customHeight="1">
      <c r="A254" s="372">
        <v>248</v>
      </c>
      <c r="B254" s="381">
        <v>-214.84999351110037</v>
      </c>
      <c r="C254" s="381">
        <v>340.60027499776879</v>
      </c>
      <c r="D254" s="382">
        <v>0.9355567902527091</v>
      </c>
      <c r="E254" s="382">
        <v>1.0003463153143002</v>
      </c>
      <c r="F254" s="382">
        <v>1.0706446340440239</v>
      </c>
      <c r="G254" s="382">
        <v>1.1301809210231919</v>
      </c>
      <c r="H254" s="382">
        <v>1.174472266953732</v>
      </c>
      <c r="M254" s="386">
        <v>4.9599999999999998E-2</v>
      </c>
    </row>
    <row r="255" spans="1:13" ht="11.65" customHeight="1">
      <c r="A255" s="372">
        <v>249</v>
      </c>
      <c r="B255" s="381">
        <v>-211.58159028905811</v>
      </c>
      <c r="C255" s="381">
        <v>342.17215273397233</v>
      </c>
      <c r="D255" s="382">
        <v>0.93555985362719118</v>
      </c>
      <c r="E255" s="382">
        <v>1.0003982882720268</v>
      </c>
      <c r="F255" s="382">
        <v>1.0711446943109537</v>
      </c>
      <c r="G255" s="382">
        <v>1.1302106032372714</v>
      </c>
      <c r="H255" s="382">
        <v>1.1747325264577146</v>
      </c>
      <c r="M255" s="386">
        <v>4.9799999999999997E-2</v>
      </c>
    </row>
    <row r="256" spans="1:13" ht="11.65" customHeight="1">
      <c r="A256" s="372">
        <v>250</v>
      </c>
      <c r="B256" s="381">
        <v>-210.32911767883161</v>
      </c>
      <c r="C256" s="381">
        <v>343.25142818126187</v>
      </c>
      <c r="D256" s="382">
        <v>0.93566128185146402</v>
      </c>
      <c r="E256" s="382">
        <v>1.0004029602743116</v>
      </c>
      <c r="F256" s="382">
        <v>1.0713115875880939</v>
      </c>
      <c r="G256" s="382">
        <v>1.1302476485918156</v>
      </c>
      <c r="H256" s="382">
        <v>1.1747455442875725</v>
      </c>
      <c r="M256" s="386">
        <v>0.05</v>
      </c>
    </row>
    <row r="257" spans="1:13" ht="11.65" customHeight="1">
      <c r="A257" s="372">
        <v>251</v>
      </c>
      <c r="B257" s="381">
        <v>-209.42424465201839</v>
      </c>
      <c r="C257" s="381">
        <v>344.22123201902104</v>
      </c>
      <c r="D257" s="382">
        <v>0.93573674854278999</v>
      </c>
      <c r="E257" s="382">
        <v>1.0005068145633524</v>
      </c>
      <c r="F257" s="382">
        <v>1.0717227684485853</v>
      </c>
      <c r="G257" s="382">
        <v>1.130426813283137</v>
      </c>
      <c r="H257" s="382">
        <v>1.1748861462113542</v>
      </c>
      <c r="M257" s="386">
        <v>5.0200000000000002E-2</v>
      </c>
    </row>
    <row r="258" spans="1:13" ht="11.65" customHeight="1">
      <c r="A258" s="372">
        <v>252</v>
      </c>
      <c r="B258" s="381">
        <v>-208.56360086720179</v>
      </c>
      <c r="C258" s="381">
        <v>345.75363337825729</v>
      </c>
      <c r="D258" s="382">
        <v>0.93617602458933424</v>
      </c>
      <c r="E258" s="382">
        <v>1.000921048793058</v>
      </c>
      <c r="F258" s="382">
        <v>1.071754822771714</v>
      </c>
      <c r="G258" s="382">
        <v>1.1308262225048584</v>
      </c>
      <c r="H258" s="382">
        <v>1.1750447461275586</v>
      </c>
      <c r="M258" s="386">
        <v>5.04E-2</v>
      </c>
    </row>
    <row r="259" spans="1:13" ht="11.65" customHeight="1">
      <c r="A259" s="372">
        <v>253</v>
      </c>
      <c r="B259" s="381">
        <v>-208.48599224953978</v>
      </c>
      <c r="C259" s="381">
        <v>348.8903135892142</v>
      </c>
      <c r="D259" s="382">
        <v>0.93629232457921019</v>
      </c>
      <c r="E259" s="382">
        <v>1.0009812737319606</v>
      </c>
      <c r="F259" s="382">
        <v>1.0719405810385028</v>
      </c>
      <c r="G259" s="382">
        <v>1.1312891298711241</v>
      </c>
      <c r="H259" s="382">
        <v>1.1756558647137987</v>
      </c>
      <c r="M259" s="386">
        <v>5.0599999999999999E-2</v>
      </c>
    </row>
    <row r="260" spans="1:13" ht="11.65" customHeight="1">
      <c r="A260" s="372">
        <v>254</v>
      </c>
      <c r="B260" s="381">
        <v>-207.55703089731378</v>
      </c>
      <c r="C260" s="381">
        <v>348.91576978172816</v>
      </c>
      <c r="D260" s="382">
        <v>0.93632807461199041</v>
      </c>
      <c r="E260" s="382">
        <v>1.0010094303129531</v>
      </c>
      <c r="F260" s="382">
        <v>1.0722199042153828</v>
      </c>
      <c r="G260" s="382">
        <v>1.1314754139645993</v>
      </c>
      <c r="H260" s="382">
        <v>1.175789015967226</v>
      </c>
      <c r="M260" s="386">
        <v>5.0799999999999998E-2</v>
      </c>
    </row>
    <row r="261" spans="1:13" ht="11.65" customHeight="1">
      <c r="A261" s="372">
        <v>255</v>
      </c>
      <c r="B261" s="381">
        <v>-205.41499632482009</v>
      </c>
      <c r="C261" s="381">
        <v>350.46319573812616</v>
      </c>
      <c r="D261" s="382">
        <v>0.93634258401120996</v>
      </c>
      <c r="E261" s="382">
        <v>1.00104311786039</v>
      </c>
      <c r="F261" s="382">
        <v>1.0722298387276292</v>
      </c>
      <c r="G261" s="382">
        <v>1.1314980730530682</v>
      </c>
      <c r="H261" s="382">
        <v>1.1758190113940454</v>
      </c>
      <c r="M261" s="386">
        <v>5.0999999999999997E-2</v>
      </c>
    </row>
    <row r="262" spans="1:13" ht="11.65" customHeight="1">
      <c r="A262" s="372">
        <v>256</v>
      </c>
      <c r="B262" s="381">
        <v>-203.85382848800964</v>
      </c>
      <c r="C262" s="381">
        <v>352.7802079735975</v>
      </c>
      <c r="D262" s="382">
        <v>0.93634807291921962</v>
      </c>
      <c r="E262" s="382">
        <v>1.0010622115328218</v>
      </c>
      <c r="F262" s="382">
        <v>1.0725158736081106</v>
      </c>
      <c r="G262" s="382">
        <v>1.1319001154584121</v>
      </c>
      <c r="H262" s="382">
        <v>1.1759317057624343</v>
      </c>
      <c r="M262" s="386">
        <v>5.1200000000000002E-2</v>
      </c>
    </row>
    <row r="263" spans="1:13" ht="11.65" customHeight="1">
      <c r="A263" s="372">
        <v>257</v>
      </c>
      <c r="B263" s="381">
        <v>-202.86676394091137</v>
      </c>
      <c r="C263" s="381">
        <v>353.39621445983903</v>
      </c>
      <c r="D263" s="382">
        <v>0.93636913332081817</v>
      </c>
      <c r="E263" s="382">
        <v>1.0011705303332501</v>
      </c>
      <c r="F263" s="382">
        <v>1.0725705869052042</v>
      </c>
      <c r="G263" s="382">
        <v>1.1319177826478226</v>
      </c>
      <c r="H263" s="382">
        <v>1.1759709810347718</v>
      </c>
      <c r="M263" s="386">
        <v>5.1400000000000001E-2</v>
      </c>
    </row>
    <row r="264" spans="1:13" ht="11.65" customHeight="1">
      <c r="A264" s="372">
        <v>258</v>
      </c>
      <c r="B264" s="381">
        <v>-202.05234881427987</v>
      </c>
      <c r="C264" s="381">
        <v>354.17057449249478</v>
      </c>
      <c r="D264" s="382">
        <v>0.93654968762443147</v>
      </c>
      <c r="E264" s="382">
        <v>1.0012257450136555</v>
      </c>
      <c r="F264" s="382">
        <v>1.0726504519161173</v>
      </c>
      <c r="G264" s="382">
        <v>1.1321872856389466</v>
      </c>
      <c r="H264" s="382">
        <v>1.176067186246154</v>
      </c>
      <c r="M264" s="386">
        <v>5.16E-2</v>
      </c>
    </row>
    <row r="265" spans="1:13" ht="11.65" customHeight="1">
      <c r="A265" s="372">
        <v>259</v>
      </c>
      <c r="B265" s="381">
        <v>-201.17699790436836</v>
      </c>
      <c r="C265" s="381">
        <v>360.52802703408452</v>
      </c>
      <c r="D265" s="382">
        <v>0.9365948713554022</v>
      </c>
      <c r="E265" s="382">
        <v>1.0012432667664284</v>
      </c>
      <c r="F265" s="382">
        <v>1.0726817578965275</v>
      </c>
      <c r="G265" s="382">
        <v>1.1326609728198358</v>
      </c>
      <c r="H265" s="382">
        <v>1.1761754087322429</v>
      </c>
      <c r="M265" s="386">
        <v>5.1799999999999999E-2</v>
      </c>
    </row>
    <row r="266" spans="1:13" ht="11.65" customHeight="1">
      <c r="A266" s="372">
        <v>260</v>
      </c>
      <c r="B266" s="381">
        <v>-194.90355479468053</v>
      </c>
      <c r="C266" s="381">
        <v>362.70341386679684</v>
      </c>
      <c r="D266" s="382">
        <v>0.93661794423459321</v>
      </c>
      <c r="E266" s="382">
        <v>1.0012853787152638</v>
      </c>
      <c r="F266" s="382">
        <v>1.072700144488119</v>
      </c>
      <c r="G266" s="382">
        <v>1.132773391610302</v>
      </c>
      <c r="H266" s="382">
        <v>1.176898167683295</v>
      </c>
      <c r="M266" s="386">
        <v>5.1999999999999998E-2</v>
      </c>
    </row>
    <row r="267" spans="1:13" ht="11.65" customHeight="1">
      <c r="A267" s="372">
        <v>261</v>
      </c>
      <c r="B267" s="381">
        <v>-194.47141210335667</v>
      </c>
      <c r="C267" s="381">
        <v>363.60883699374244</v>
      </c>
      <c r="D267" s="382">
        <v>0.93664508577500805</v>
      </c>
      <c r="E267" s="382">
        <v>1.00147685184901</v>
      </c>
      <c r="F267" s="382">
        <v>1.0727326842682743</v>
      </c>
      <c r="G267" s="382">
        <v>1.1328836411165801</v>
      </c>
      <c r="H267" s="382">
        <v>1.1771541616260588</v>
      </c>
      <c r="M267" s="386">
        <v>5.2200000000000003E-2</v>
      </c>
    </row>
    <row r="268" spans="1:13" ht="11.65" customHeight="1">
      <c r="A268" s="372">
        <v>262</v>
      </c>
      <c r="B268" s="381">
        <v>-193.86720083404907</v>
      </c>
      <c r="C268" s="381">
        <v>365.45559797848364</v>
      </c>
      <c r="D268" s="382">
        <v>0.93665573796035184</v>
      </c>
      <c r="E268" s="382">
        <v>1.0016512217588358</v>
      </c>
      <c r="F268" s="382">
        <v>1.0727845765582149</v>
      </c>
      <c r="G268" s="382">
        <v>1.1330065687426631</v>
      </c>
      <c r="H268" s="382">
        <v>1.1771964898581082</v>
      </c>
      <c r="M268" s="386">
        <v>5.2400000000000002E-2</v>
      </c>
    </row>
    <row r="269" spans="1:13" ht="11.65" customHeight="1">
      <c r="A269" s="372">
        <v>263</v>
      </c>
      <c r="B269" s="381">
        <v>-193.12693603789194</v>
      </c>
      <c r="C269" s="381">
        <v>365.67972771429777</v>
      </c>
      <c r="D269" s="382">
        <v>0.93668755633027156</v>
      </c>
      <c r="E269" s="382">
        <v>1.0017433949096757</v>
      </c>
      <c r="F269" s="382">
        <v>1.0730991170273587</v>
      </c>
      <c r="G269" s="382">
        <v>1.1333100336172008</v>
      </c>
      <c r="H269" s="382">
        <v>1.1772051015279505</v>
      </c>
      <c r="M269" s="386">
        <v>5.2600000000000001E-2</v>
      </c>
    </row>
    <row r="270" spans="1:13" ht="11.65" customHeight="1">
      <c r="A270" s="372">
        <v>264</v>
      </c>
      <c r="B270" s="381">
        <v>-192.82417004951731</v>
      </c>
      <c r="C270" s="381">
        <v>366.01964944984684</v>
      </c>
      <c r="D270" s="382">
        <v>0.93669110101385522</v>
      </c>
      <c r="E270" s="382">
        <v>1.0017451797005419</v>
      </c>
      <c r="F270" s="382">
        <v>1.0732693669983653</v>
      </c>
      <c r="G270" s="382">
        <v>1.1333977116808822</v>
      </c>
      <c r="H270" s="382">
        <v>1.1774709644113963</v>
      </c>
      <c r="M270" s="386">
        <v>5.28E-2</v>
      </c>
    </row>
    <row r="271" spans="1:13" ht="11.65" customHeight="1">
      <c r="A271" s="372">
        <v>265</v>
      </c>
      <c r="B271" s="381">
        <v>-189.52798123849698</v>
      </c>
      <c r="C271" s="381">
        <v>366.52465872391804</v>
      </c>
      <c r="D271" s="382">
        <v>0.9368446361113244</v>
      </c>
      <c r="E271" s="382">
        <v>1.0017756321902769</v>
      </c>
      <c r="F271" s="382">
        <v>1.0734025966938545</v>
      </c>
      <c r="G271" s="382">
        <v>1.1337092290707653</v>
      </c>
      <c r="H271" s="382">
        <v>1.178136941896734</v>
      </c>
      <c r="M271" s="386">
        <v>5.2999999999999999E-2</v>
      </c>
    </row>
    <row r="272" spans="1:13" ht="11.65" customHeight="1">
      <c r="A272" s="372">
        <v>266</v>
      </c>
      <c r="B272" s="381">
        <v>-189.32255753317804</v>
      </c>
      <c r="C272" s="381">
        <v>366.61897825287087</v>
      </c>
      <c r="D272" s="382">
        <v>0.93701121115306285</v>
      </c>
      <c r="E272" s="382">
        <v>1.0019937668101904</v>
      </c>
      <c r="F272" s="382">
        <v>1.0738633129914703</v>
      </c>
      <c r="G272" s="382">
        <v>1.1339041167653559</v>
      </c>
      <c r="H272" s="382">
        <v>1.1784791109070167</v>
      </c>
      <c r="M272" s="386">
        <v>5.3199999999999997E-2</v>
      </c>
    </row>
    <row r="273" spans="1:13" ht="11.65" customHeight="1">
      <c r="A273" s="372">
        <v>267</v>
      </c>
      <c r="B273" s="381">
        <v>-188.30042816291007</v>
      </c>
      <c r="C273" s="381">
        <v>371.16802704142356</v>
      </c>
      <c r="D273" s="382">
        <v>0.93701189024115539</v>
      </c>
      <c r="E273" s="382">
        <v>1.0025316971289813</v>
      </c>
      <c r="F273" s="382">
        <v>1.0738809963111062</v>
      </c>
      <c r="G273" s="382">
        <v>1.1339616875596961</v>
      </c>
      <c r="H273" s="382">
        <v>1.1784981279370241</v>
      </c>
      <c r="M273" s="386">
        <v>5.3400000000000003E-2</v>
      </c>
    </row>
    <row r="274" spans="1:13" ht="11.65" customHeight="1">
      <c r="A274" s="372">
        <v>268</v>
      </c>
      <c r="B274" s="381">
        <v>-188.2322040457093</v>
      </c>
      <c r="C274" s="381">
        <v>371.36589967539112</v>
      </c>
      <c r="D274" s="382">
        <v>0.93724792793610656</v>
      </c>
      <c r="E274" s="382">
        <v>1.0025697998538972</v>
      </c>
      <c r="F274" s="382">
        <v>1.0740240097717626</v>
      </c>
      <c r="G274" s="382">
        <v>1.1340164000582484</v>
      </c>
      <c r="H274" s="382">
        <v>1.1785591341346024</v>
      </c>
      <c r="M274" s="386">
        <v>5.3600000000000002E-2</v>
      </c>
    </row>
    <row r="275" spans="1:13" ht="11.65" customHeight="1">
      <c r="A275" s="372">
        <v>269</v>
      </c>
      <c r="B275" s="381">
        <v>-187.54280327639208</v>
      </c>
      <c r="C275" s="381">
        <v>371.42365741536378</v>
      </c>
      <c r="D275" s="382">
        <v>0.9374367782437486</v>
      </c>
      <c r="E275" s="382">
        <v>1.0026039756667773</v>
      </c>
      <c r="F275" s="382">
        <v>1.0740420885287274</v>
      </c>
      <c r="G275" s="382">
        <v>1.1342515737151859</v>
      </c>
      <c r="H275" s="382">
        <v>1.1786644750581772</v>
      </c>
      <c r="M275" s="386">
        <v>5.3800000000000001E-2</v>
      </c>
    </row>
    <row r="276" spans="1:13" ht="11.65" customHeight="1">
      <c r="A276" s="372">
        <v>270</v>
      </c>
      <c r="B276" s="381">
        <v>-186.74107415440449</v>
      </c>
      <c r="C276" s="381">
        <v>372.86469305808168</v>
      </c>
      <c r="D276" s="382">
        <v>0.93743823973613893</v>
      </c>
      <c r="E276" s="382">
        <v>1.0030805908754308</v>
      </c>
      <c r="F276" s="382">
        <v>1.0742454393232033</v>
      </c>
      <c r="G276" s="382">
        <v>1.1342764263162717</v>
      </c>
      <c r="H276" s="382">
        <v>1.178687335723714</v>
      </c>
      <c r="M276" s="386">
        <v>5.3999999999999999E-2</v>
      </c>
    </row>
    <row r="277" spans="1:13" ht="11.65" customHeight="1">
      <c r="A277" s="372">
        <v>271</v>
      </c>
      <c r="B277" s="381">
        <v>-186.65766413238362</v>
      </c>
      <c r="C277" s="381">
        <v>377.46466342715939</v>
      </c>
      <c r="D277" s="382">
        <v>0.93750485971596265</v>
      </c>
      <c r="E277" s="382">
        <v>1.0032064527812288</v>
      </c>
      <c r="F277" s="382">
        <v>1.0742672972178675</v>
      </c>
      <c r="G277" s="382">
        <v>1.1342870992744782</v>
      </c>
      <c r="H277" s="382">
        <v>1.1788095188205836</v>
      </c>
      <c r="M277" s="386">
        <v>5.4199999999999998E-2</v>
      </c>
    </row>
    <row r="278" spans="1:13" ht="11.65" customHeight="1">
      <c r="A278" s="372">
        <v>272</v>
      </c>
      <c r="B278" s="381">
        <v>-184.99040404659627</v>
      </c>
      <c r="C278" s="381">
        <v>377.57229362722319</v>
      </c>
      <c r="D278" s="382">
        <v>0.93753791553527899</v>
      </c>
      <c r="E278" s="382">
        <v>1.0032368910607095</v>
      </c>
      <c r="F278" s="382">
        <v>1.0745103818830803</v>
      </c>
      <c r="G278" s="382">
        <v>1.1344836247384449</v>
      </c>
      <c r="H278" s="382">
        <v>1.178916422032245</v>
      </c>
      <c r="M278" s="386">
        <v>5.4399999999999997E-2</v>
      </c>
    </row>
    <row r="279" spans="1:13" ht="11.65" customHeight="1">
      <c r="A279" s="372">
        <v>273</v>
      </c>
      <c r="B279" s="381">
        <v>-180.51348639098342</v>
      </c>
      <c r="C279" s="381">
        <v>378.90797831467353</v>
      </c>
      <c r="D279" s="382">
        <v>0.93754588639371217</v>
      </c>
      <c r="E279" s="382">
        <v>1.0032386013935308</v>
      </c>
      <c r="F279" s="382">
        <v>1.0746356279807976</v>
      </c>
      <c r="G279" s="382">
        <v>1.1344884549363072</v>
      </c>
      <c r="H279" s="382">
        <v>1.1790649560015287</v>
      </c>
      <c r="M279" s="386">
        <v>5.4600000000000003E-2</v>
      </c>
    </row>
    <row r="280" spans="1:13" ht="11.65" customHeight="1">
      <c r="A280" s="372">
        <v>274</v>
      </c>
      <c r="B280" s="381">
        <v>-179.12318930606216</v>
      </c>
      <c r="C280" s="381">
        <v>379.53516973050318</v>
      </c>
      <c r="D280" s="382">
        <v>0.93756400464513134</v>
      </c>
      <c r="E280" s="382">
        <v>1.0033565252428702</v>
      </c>
      <c r="F280" s="382">
        <v>1.0749184832647982</v>
      </c>
      <c r="G280" s="382">
        <v>1.1345573398386561</v>
      </c>
      <c r="H280" s="382">
        <v>1.1793482192253588</v>
      </c>
      <c r="M280" s="386">
        <v>5.4800000000000001E-2</v>
      </c>
    </row>
    <row r="281" spans="1:13" ht="11.65" customHeight="1">
      <c r="A281" s="372">
        <v>275</v>
      </c>
      <c r="B281" s="381">
        <v>-177.28794405700773</v>
      </c>
      <c r="C281" s="381">
        <v>383.54452067810053</v>
      </c>
      <c r="D281" s="382">
        <v>0.93778434420907808</v>
      </c>
      <c r="E281" s="382">
        <v>1.0035434950550477</v>
      </c>
      <c r="F281" s="382">
        <v>1.0750627253862681</v>
      </c>
      <c r="G281" s="382">
        <v>1.1346814769590674</v>
      </c>
      <c r="H281" s="382">
        <v>1.1794407860114695</v>
      </c>
      <c r="M281" s="386">
        <v>5.5E-2</v>
      </c>
    </row>
    <row r="282" spans="1:13" ht="11.65" customHeight="1">
      <c r="A282" s="372">
        <v>276</v>
      </c>
      <c r="B282" s="381">
        <v>-175.83625950434543</v>
      </c>
      <c r="C282" s="381">
        <v>388.4569387631127</v>
      </c>
      <c r="D282" s="382">
        <v>0.93789992143511736</v>
      </c>
      <c r="E282" s="382">
        <v>1.0036278276691235</v>
      </c>
      <c r="F282" s="382">
        <v>1.0750771938217343</v>
      </c>
      <c r="G282" s="382">
        <v>1.1346893945331904</v>
      </c>
      <c r="H282" s="382">
        <v>1.179527180701009</v>
      </c>
      <c r="M282" s="386">
        <v>5.5199999999999999E-2</v>
      </c>
    </row>
    <row r="283" spans="1:13" ht="11.65" customHeight="1">
      <c r="A283" s="372">
        <v>277</v>
      </c>
      <c r="B283" s="381">
        <v>-175.50405848253467</v>
      </c>
      <c r="C283" s="381">
        <v>389.34639023512682</v>
      </c>
      <c r="D283" s="382">
        <v>0.93798541944608005</v>
      </c>
      <c r="E283" s="382">
        <v>1.0038195342300829</v>
      </c>
      <c r="F283" s="382">
        <v>1.0751672520639179</v>
      </c>
      <c r="G283" s="382">
        <v>1.1347349038434305</v>
      </c>
      <c r="H283" s="382">
        <v>1.1795386016914693</v>
      </c>
      <c r="M283" s="386">
        <v>5.5399999999999998E-2</v>
      </c>
    </row>
    <row r="284" spans="1:13" ht="11.65" customHeight="1">
      <c r="A284" s="372">
        <v>278</v>
      </c>
      <c r="B284" s="381">
        <v>-173.90488568216824</v>
      </c>
      <c r="C284" s="381">
        <v>391.87903333690156</v>
      </c>
      <c r="D284" s="382">
        <v>0.93800675977838444</v>
      </c>
      <c r="E284" s="382">
        <v>1.0038994275933248</v>
      </c>
      <c r="F284" s="382">
        <v>1.0753364202094524</v>
      </c>
      <c r="G284" s="382">
        <v>1.1350199236266587</v>
      </c>
      <c r="H284" s="382">
        <v>1.1800289005694444</v>
      </c>
      <c r="M284" s="386">
        <v>5.5599999999999997E-2</v>
      </c>
    </row>
    <row r="285" spans="1:13" ht="11.65" customHeight="1">
      <c r="A285" s="372">
        <v>279</v>
      </c>
      <c r="B285" s="381">
        <v>-173.74033673667236</v>
      </c>
      <c r="C285" s="381">
        <v>392.30908495118274</v>
      </c>
      <c r="D285" s="382">
        <v>0.93821323018380287</v>
      </c>
      <c r="E285" s="382">
        <v>1.0040321123984046</v>
      </c>
      <c r="F285" s="382">
        <v>1.0753549584932294</v>
      </c>
      <c r="G285" s="382">
        <v>1.1351305593496015</v>
      </c>
      <c r="H285" s="382">
        <v>1.180497572239557</v>
      </c>
      <c r="M285" s="386">
        <v>5.5800000000000002E-2</v>
      </c>
    </row>
    <row r="286" spans="1:13" ht="11.65" customHeight="1">
      <c r="A286" s="372">
        <v>280</v>
      </c>
      <c r="B286" s="381">
        <v>-172.09312357778072</v>
      </c>
      <c r="C286" s="381">
        <v>394.95976597426306</v>
      </c>
      <c r="D286" s="382">
        <v>0.93822430596607453</v>
      </c>
      <c r="E286" s="382">
        <v>1.0040434416884063</v>
      </c>
      <c r="F286" s="382">
        <v>1.075441331087569</v>
      </c>
      <c r="G286" s="382">
        <v>1.1353968146370632</v>
      </c>
      <c r="H286" s="382">
        <v>1.1809463781397762</v>
      </c>
      <c r="M286" s="386">
        <v>5.6000000000000001E-2</v>
      </c>
    </row>
    <row r="287" spans="1:13" ht="11.65" customHeight="1">
      <c r="A287" s="372">
        <v>281</v>
      </c>
      <c r="B287" s="381">
        <v>-171.23868624298848</v>
      </c>
      <c r="C287" s="381">
        <v>395.43659317825222</v>
      </c>
      <c r="D287" s="382">
        <v>0.93824772882451069</v>
      </c>
      <c r="E287" s="382">
        <v>1.0040696111642053</v>
      </c>
      <c r="F287" s="382">
        <v>1.0755357643655723</v>
      </c>
      <c r="G287" s="382">
        <v>1.1354777611890563</v>
      </c>
      <c r="H287" s="382">
        <v>1.1812971571319855</v>
      </c>
      <c r="M287" s="386">
        <v>5.62E-2</v>
      </c>
    </row>
    <row r="288" spans="1:13" ht="11.65" customHeight="1">
      <c r="A288" s="372">
        <v>282</v>
      </c>
      <c r="B288" s="381">
        <v>-170.38657118802894</v>
      </c>
      <c r="C288" s="381">
        <v>396.52216824235256</v>
      </c>
      <c r="D288" s="382">
        <v>0.93829977266074593</v>
      </c>
      <c r="E288" s="382">
        <v>1.004392255856932</v>
      </c>
      <c r="F288" s="382">
        <v>1.0755712383626117</v>
      </c>
      <c r="G288" s="382">
        <v>1.1355862188177359</v>
      </c>
      <c r="H288" s="382">
        <v>1.1814601048659399</v>
      </c>
      <c r="M288" s="386">
        <v>5.6399999999999999E-2</v>
      </c>
    </row>
    <row r="289" spans="1:13" ht="11.65" customHeight="1">
      <c r="A289" s="372">
        <v>283</v>
      </c>
      <c r="B289" s="381">
        <v>-168.36003074508699</v>
      </c>
      <c r="C289" s="381">
        <v>397.02776801120126</v>
      </c>
      <c r="D289" s="382">
        <v>0.93837130200634489</v>
      </c>
      <c r="E289" s="382">
        <v>1.0044015609949459</v>
      </c>
      <c r="F289" s="382">
        <v>1.0757161853553814</v>
      </c>
      <c r="G289" s="382">
        <v>1.1357438323236273</v>
      </c>
      <c r="H289" s="382">
        <v>1.1815250724719153</v>
      </c>
      <c r="M289" s="386">
        <v>5.6599999999999998E-2</v>
      </c>
    </row>
    <row r="290" spans="1:13" ht="11.65" customHeight="1">
      <c r="A290" s="372">
        <v>284</v>
      </c>
      <c r="B290" s="381">
        <v>-168.09430442103076</v>
      </c>
      <c r="C290" s="381">
        <v>397.09900407137502</v>
      </c>
      <c r="D290" s="382">
        <v>0.93837203032099581</v>
      </c>
      <c r="E290" s="382">
        <v>1.0044098457696411</v>
      </c>
      <c r="F290" s="382">
        <v>1.0761854707233018</v>
      </c>
      <c r="G290" s="382">
        <v>1.1362540570497974</v>
      </c>
      <c r="H290" s="382">
        <v>1.1819312413281662</v>
      </c>
      <c r="M290" s="386">
        <v>5.6800000000000003E-2</v>
      </c>
    </row>
    <row r="291" spans="1:13" ht="11.65" customHeight="1">
      <c r="A291" s="372">
        <v>285</v>
      </c>
      <c r="B291" s="381">
        <v>-167.57570481368111</v>
      </c>
      <c r="C291" s="381">
        <v>398.28636178251327</v>
      </c>
      <c r="D291" s="382">
        <v>0.93843862687044144</v>
      </c>
      <c r="E291" s="382">
        <v>1.0046812228853239</v>
      </c>
      <c r="F291" s="382">
        <v>1.0762345228707639</v>
      </c>
      <c r="G291" s="382">
        <v>1.1362573181448694</v>
      </c>
      <c r="H291" s="382">
        <v>1.1819399458436715</v>
      </c>
      <c r="M291" s="386">
        <v>5.7000000000000002E-2</v>
      </c>
    </row>
    <row r="292" spans="1:13" ht="11.65" customHeight="1">
      <c r="A292" s="372">
        <v>286</v>
      </c>
      <c r="B292" s="381">
        <v>-165.67399971918258</v>
      </c>
      <c r="C292" s="381">
        <v>404.72118513293935</v>
      </c>
      <c r="D292" s="382">
        <v>0.93846114999012631</v>
      </c>
      <c r="E292" s="382">
        <v>1.0047098025006664</v>
      </c>
      <c r="F292" s="382">
        <v>1.0763443932490586</v>
      </c>
      <c r="G292" s="382">
        <v>1.1363272751390618</v>
      </c>
      <c r="H292" s="382">
        <v>1.1819865248272732</v>
      </c>
      <c r="M292" s="386">
        <v>5.7200000000000001E-2</v>
      </c>
    </row>
    <row r="293" spans="1:13" ht="11.65" customHeight="1">
      <c r="A293" s="372">
        <v>287</v>
      </c>
      <c r="B293" s="381">
        <v>-163.78633040752084</v>
      </c>
      <c r="C293" s="381">
        <v>408.1930047982496</v>
      </c>
      <c r="D293" s="382">
        <v>0.93849696646102132</v>
      </c>
      <c r="E293" s="382">
        <v>1.0049371372921159</v>
      </c>
      <c r="F293" s="382">
        <v>1.0766230918468884</v>
      </c>
      <c r="G293" s="382">
        <v>1.1364040279130092</v>
      </c>
      <c r="H293" s="382">
        <v>1.1821038354051094</v>
      </c>
      <c r="M293" s="386">
        <v>5.74E-2</v>
      </c>
    </row>
    <row r="294" spans="1:13" ht="11.65" customHeight="1">
      <c r="A294" s="372">
        <v>288</v>
      </c>
      <c r="B294" s="381">
        <v>-159.73729496625037</v>
      </c>
      <c r="C294" s="381">
        <v>409.4147155163173</v>
      </c>
      <c r="D294" s="382">
        <v>0.93855365181961836</v>
      </c>
      <c r="E294" s="382">
        <v>1.0051298931459556</v>
      </c>
      <c r="F294" s="382">
        <v>1.0768463488493329</v>
      </c>
      <c r="G294" s="382">
        <v>1.1364420303379352</v>
      </c>
      <c r="H294" s="382">
        <v>1.1821132334569244</v>
      </c>
      <c r="M294" s="386">
        <v>5.7599999999999998E-2</v>
      </c>
    </row>
    <row r="295" spans="1:13" ht="11.65" customHeight="1">
      <c r="A295" s="372">
        <v>289</v>
      </c>
      <c r="B295" s="381">
        <v>-157.53175762671708</v>
      </c>
      <c r="C295" s="381">
        <v>410.57972581352988</v>
      </c>
      <c r="D295" s="382">
        <v>0.93855406037698663</v>
      </c>
      <c r="E295" s="382">
        <v>1.0051688965434264</v>
      </c>
      <c r="F295" s="382">
        <v>1.0768674748557745</v>
      </c>
      <c r="G295" s="382">
        <v>1.1365074920847758</v>
      </c>
      <c r="H295" s="382">
        <v>1.1821600253216626</v>
      </c>
      <c r="M295" s="386">
        <v>5.7799999999999997E-2</v>
      </c>
    </row>
    <row r="296" spans="1:13" ht="11.65" customHeight="1">
      <c r="A296" s="372">
        <v>290</v>
      </c>
      <c r="B296" s="381">
        <v>-152.25522151629957</v>
      </c>
      <c r="C296" s="381">
        <v>412.88886646061292</v>
      </c>
      <c r="D296" s="382">
        <v>0.93858056738052476</v>
      </c>
      <c r="E296" s="382">
        <v>1.005357539648349</v>
      </c>
      <c r="F296" s="382">
        <v>1.0770937295705294</v>
      </c>
      <c r="G296" s="382">
        <v>1.1366199676473856</v>
      </c>
      <c r="H296" s="382">
        <v>1.1827833307763362</v>
      </c>
      <c r="M296" s="386">
        <v>5.8000000000000003E-2</v>
      </c>
    </row>
    <row r="297" spans="1:13" ht="11.65" customHeight="1">
      <c r="A297" s="372">
        <v>291</v>
      </c>
      <c r="B297" s="381">
        <v>-150.29806838838158</v>
      </c>
      <c r="C297" s="381">
        <v>413.71973380482814</v>
      </c>
      <c r="D297" s="382">
        <v>0.93858190970429656</v>
      </c>
      <c r="E297" s="382">
        <v>1.0054259712447369</v>
      </c>
      <c r="F297" s="382">
        <v>1.077114404101009</v>
      </c>
      <c r="G297" s="382">
        <v>1.1366455043664476</v>
      </c>
      <c r="H297" s="382">
        <v>1.183057367174734</v>
      </c>
      <c r="M297" s="386">
        <v>5.8200000000000002E-2</v>
      </c>
    </row>
    <row r="298" spans="1:13" ht="11.65" customHeight="1">
      <c r="A298" s="372">
        <v>292</v>
      </c>
      <c r="B298" s="381">
        <v>-148.97433699665817</v>
      </c>
      <c r="C298" s="381">
        <v>413.76984887051185</v>
      </c>
      <c r="D298" s="382">
        <v>0.93867611872657508</v>
      </c>
      <c r="E298" s="382">
        <v>1.0055166944530047</v>
      </c>
      <c r="F298" s="382">
        <v>1.0772402016608345</v>
      </c>
      <c r="G298" s="382">
        <v>1.136741284791817</v>
      </c>
      <c r="H298" s="382">
        <v>1.1831462093853622</v>
      </c>
      <c r="M298" s="386">
        <v>5.8400000000000001E-2</v>
      </c>
    </row>
    <row r="299" spans="1:13" ht="11.65" customHeight="1">
      <c r="A299" s="372">
        <v>293</v>
      </c>
      <c r="B299" s="381">
        <v>-147.36803525059895</v>
      </c>
      <c r="C299" s="381">
        <v>414.26927918072215</v>
      </c>
      <c r="D299" s="382">
        <v>0.93874633893280968</v>
      </c>
      <c r="E299" s="382">
        <v>1.0055958754154541</v>
      </c>
      <c r="F299" s="382">
        <v>1.0772875311107135</v>
      </c>
      <c r="G299" s="382">
        <v>1.1369086249101623</v>
      </c>
      <c r="H299" s="382">
        <v>1.1832167105627942</v>
      </c>
      <c r="M299" s="386">
        <v>5.8599999999999999E-2</v>
      </c>
    </row>
    <row r="300" spans="1:13" ht="11.65" customHeight="1">
      <c r="A300" s="372">
        <v>294</v>
      </c>
      <c r="B300" s="381">
        <v>-147.24226284974884</v>
      </c>
      <c r="C300" s="381">
        <v>415.58421566147263</v>
      </c>
      <c r="D300" s="382">
        <v>0.93878427718202351</v>
      </c>
      <c r="E300" s="382">
        <v>1.0056694770376433</v>
      </c>
      <c r="F300" s="382">
        <v>1.0772958079322168</v>
      </c>
      <c r="G300" s="382">
        <v>1.1370481928410106</v>
      </c>
      <c r="H300" s="382">
        <v>1.183306421062605</v>
      </c>
      <c r="M300" s="386">
        <v>5.8799999999999998E-2</v>
      </c>
    </row>
    <row r="301" spans="1:13" ht="11.65" customHeight="1">
      <c r="A301" s="372">
        <v>295</v>
      </c>
      <c r="B301" s="381">
        <v>-145.74386836019221</v>
      </c>
      <c r="C301" s="381">
        <v>417.16862280115129</v>
      </c>
      <c r="D301" s="382">
        <v>0.93880064039355904</v>
      </c>
      <c r="E301" s="382">
        <v>1.0058956475052918</v>
      </c>
      <c r="F301" s="382">
        <v>1.0773100694750792</v>
      </c>
      <c r="G301" s="382">
        <v>1.1370748028439428</v>
      </c>
      <c r="H301" s="382">
        <v>1.1833544692356062</v>
      </c>
      <c r="M301" s="386">
        <v>5.8999999999999997E-2</v>
      </c>
    </row>
    <row r="302" spans="1:13" ht="11.65" customHeight="1">
      <c r="A302" s="372">
        <v>296</v>
      </c>
      <c r="B302" s="381">
        <v>-143.47081316707954</v>
      </c>
      <c r="C302" s="381">
        <v>419.06374591894746</v>
      </c>
      <c r="D302" s="382">
        <v>0.93882157500366814</v>
      </c>
      <c r="E302" s="382">
        <v>1.0059936192903265</v>
      </c>
      <c r="F302" s="382">
        <v>1.0773143437283419</v>
      </c>
      <c r="G302" s="382">
        <v>1.1371160509937366</v>
      </c>
      <c r="H302" s="382">
        <v>1.1833918086461355</v>
      </c>
      <c r="M302" s="386">
        <v>5.9200000000000003E-2</v>
      </c>
    </row>
    <row r="303" spans="1:13" ht="11.65" customHeight="1">
      <c r="A303" s="372">
        <v>297</v>
      </c>
      <c r="B303" s="381">
        <v>-142.47393923126583</v>
      </c>
      <c r="C303" s="381">
        <v>422.04936274974898</v>
      </c>
      <c r="D303" s="382">
        <v>0.93883108808918803</v>
      </c>
      <c r="E303" s="382">
        <v>1.0060053314639672</v>
      </c>
      <c r="F303" s="382">
        <v>1.0774196770404867</v>
      </c>
      <c r="G303" s="382">
        <v>1.1373181986009606</v>
      </c>
      <c r="H303" s="382">
        <v>1.1835818218422589</v>
      </c>
      <c r="M303" s="386">
        <v>5.9400000000000001E-2</v>
      </c>
    </row>
    <row r="304" spans="1:13" ht="11.65" customHeight="1">
      <c r="A304" s="372">
        <v>298</v>
      </c>
      <c r="B304" s="381">
        <v>-142.09705447596389</v>
      </c>
      <c r="C304" s="381">
        <v>423.90079838610109</v>
      </c>
      <c r="D304" s="382">
        <v>0.93883296273139283</v>
      </c>
      <c r="E304" s="382">
        <v>1.0061481002376305</v>
      </c>
      <c r="F304" s="382">
        <v>1.0774496729077092</v>
      </c>
      <c r="G304" s="382">
        <v>1.137319395964361</v>
      </c>
      <c r="H304" s="382">
        <v>1.1836165369821858</v>
      </c>
      <c r="M304" s="386">
        <v>5.96E-2</v>
      </c>
    </row>
    <row r="305" spans="1:13" ht="11.65" customHeight="1">
      <c r="A305" s="372">
        <v>299</v>
      </c>
      <c r="B305" s="381">
        <v>-141.57828906757459</v>
      </c>
      <c r="C305" s="381">
        <v>424.59243084471927</v>
      </c>
      <c r="D305" s="382">
        <v>0.93885183797942062</v>
      </c>
      <c r="E305" s="382">
        <v>1.0061543192935907</v>
      </c>
      <c r="F305" s="382">
        <v>1.077550496619146</v>
      </c>
      <c r="G305" s="382">
        <v>1.1373373077511024</v>
      </c>
      <c r="H305" s="382">
        <v>1.1839295206105627</v>
      </c>
      <c r="M305" s="386">
        <v>5.9799999999999999E-2</v>
      </c>
    </row>
    <row r="306" spans="1:13" ht="11.65" customHeight="1">
      <c r="A306" s="372">
        <v>300</v>
      </c>
      <c r="B306" s="381">
        <v>-141.06875371062142</v>
      </c>
      <c r="C306" s="381">
        <v>424.88064119782939</v>
      </c>
      <c r="D306" s="382">
        <v>0.93897339526440315</v>
      </c>
      <c r="E306" s="382">
        <v>1.0063095107409255</v>
      </c>
      <c r="F306" s="382">
        <v>1.0777069023127837</v>
      </c>
      <c r="G306" s="382">
        <v>1.1378701784044478</v>
      </c>
      <c r="H306" s="382">
        <v>1.183942628847525</v>
      </c>
      <c r="M306" s="386">
        <v>0.06</v>
      </c>
    </row>
    <row r="307" spans="1:13" ht="11.65" customHeight="1">
      <c r="A307" s="372">
        <v>301</v>
      </c>
      <c r="B307" s="381">
        <v>-135.65098254123404</v>
      </c>
      <c r="C307" s="381">
        <v>428.12085757191744</v>
      </c>
      <c r="D307" s="382">
        <v>0.93900205429122829</v>
      </c>
      <c r="E307" s="382">
        <v>1.0064452602030023</v>
      </c>
      <c r="F307" s="382">
        <v>1.077972241971247</v>
      </c>
      <c r="G307" s="382">
        <v>1.137966174663692</v>
      </c>
      <c r="H307" s="382">
        <v>1.1841179705737308</v>
      </c>
      <c r="M307" s="386">
        <v>6.0199999999999997E-2</v>
      </c>
    </row>
    <row r="308" spans="1:13" ht="11.65" customHeight="1">
      <c r="A308" s="372">
        <v>302</v>
      </c>
      <c r="B308" s="381">
        <v>-135.53118712890409</v>
      </c>
      <c r="C308" s="381">
        <v>428.32614750762878</v>
      </c>
      <c r="D308" s="382">
        <v>0.93930171175448784</v>
      </c>
      <c r="E308" s="382">
        <v>1.0065233214415328</v>
      </c>
      <c r="F308" s="382">
        <v>1.0781342449562028</v>
      </c>
      <c r="G308" s="382">
        <v>1.1380121804588588</v>
      </c>
      <c r="H308" s="382">
        <v>1.1841312265776267</v>
      </c>
      <c r="M308" s="386">
        <v>6.0400000000000002E-2</v>
      </c>
    </row>
    <row r="309" spans="1:13" ht="11.65" customHeight="1">
      <c r="A309" s="372">
        <v>303</v>
      </c>
      <c r="B309" s="381">
        <v>-133.04253532077018</v>
      </c>
      <c r="C309" s="381">
        <v>429.80643659771158</v>
      </c>
      <c r="D309" s="382">
        <v>0.93932264641495378</v>
      </c>
      <c r="E309" s="382">
        <v>1.0065720763917272</v>
      </c>
      <c r="F309" s="382">
        <v>1.0782339215894818</v>
      </c>
      <c r="G309" s="382">
        <v>1.1381467499950195</v>
      </c>
      <c r="H309" s="382">
        <v>1.1842574603229408</v>
      </c>
      <c r="M309" s="386">
        <v>6.0600000000000001E-2</v>
      </c>
    </row>
    <row r="310" spans="1:13" ht="11.65" customHeight="1">
      <c r="A310" s="372">
        <v>304</v>
      </c>
      <c r="B310" s="381">
        <v>-131.5580272697116</v>
      </c>
      <c r="C310" s="381">
        <v>431.33426598889309</v>
      </c>
      <c r="D310" s="382">
        <v>0.93943333099766546</v>
      </c>
      <c r="E310" s="382">
        <v>1.0066389870192469</v>
      </c>
      <c r="F310" s="382">
        <v>1.0785045899692636</v>
      </c>
      <c r="G310" s="382">
        <v>1.1381577014454387</v>
      </c>
      <c r="H310" s="382">
        <v>1.1843145553131087</v>
      </c>
      <c r="M310" s="386">
        <v>6.08E-2</v>
      </c>
    </row>
    <row r="311" spans="1:13" ht="11.65" customHeight="1">
      <c r="A311" s="372">
        <v>305</v>
      </c>
      <c r="B311" s="381">
        <v>-130.9520660490607</v>
      </c>
      <c r="C311" s="381">
        <v>434.39093836860411</v>
      </c>
      <c r="D311" s="382">
        <v>0.93947526636404799</v>
      </c>
      <c r="E311" s="382">
        <v>1.0066859255084017</v>
      </c>
      <c r="F311" s="382">
        <v>1.0792373296905919</v>
      </c>
      <c r="G311" s="382">
        <v>1.1383217561883434</v>
      </c>
      <c r="H311" s="382">
        <v>1.1843809506760201</v>
      </c>
      <c r="M311" s="386">
        <v>6.0999999999999999E-2</v>
      </c>
    </row>
    <row r="312" spans="1:13" ht="11.65" customHeight="1">
      <c r="A312" s="372">
        <v>306</v>
      </c>
      <c r="B312" s="381">
        <v>-128.78014192728278</v>
      </c>
      <c r="C312" s="381">
        <v>435.94456301685022</v>
      </c>
      <c r="D312" s="382">
        <v>0.93947938387121033</v>
      </c>
      <c r="E312" s="382">
        <v>1.0066976859022929</v>
      </c>
      <c r="F312" s="382">
        <v>1.0793262605668024</v>
      </c>
      <c r="G312" s="382">
        <v>1.1386619847836281</v>
      </c>
      <c r="H312" s="382">
        <v>1.1844798912366614</v>
      </c>
      <c r="M312" s="386">
        <v>6.1199999999999997E-2</v>
      </c>
    </row>
    <row r="313" spans="1:13" ht="11.65" customHeight="1">
      <c r="A313" s="372">
        <v>307</v>
      </c>
      <c r="B313" s="381">
        <v>-128.56272974473086</v>
      </c>
      <c r="C313" s="381">
        <v>436.95423416303493</v>
      </c>
      <c r="D313" s="382">
        <v>0.93949877796735271</v>
      </c>
      <c r="E313" s="382">
        <v>1.006913569727248</v>
      </c>
      <c r="F313" s="382">
        <v>1.0793938622493688</v>
      </c>
      <c r="G313" s="382">
        <v>1.138672010659044</v>
      </c>
      <c r="H313" s="382">
        <v>1.1846134962941413</v>
      </c>
      <c r="M313" s="386">
        <v>6.1400000000000003E-2</v>
      </c>
    </row>
    <row r="314" spans="1:13" ht="11.65" customHeight="1">
      <c r="A314" s="372">
        <v>308</v>
      </c>
      <c r="B314" s="381">
        <v>-128.18046395487545</v>
      </c>
      <c r="C314" s="381">
        <v>439.05691106080121</v>
      </c>
      <c r="D314" s="382">
        <v>0.93960790529966487</v>
      </c>
      <c r="E314" s="382">
        <v>1.0069176663199133</v>
      </c>
      <c r="F314" s="382">
        <v>1.0793998654247772</v>
      </c>
      <c r="G314" s="382">
        <v>1.1386862421450572</v>
      </c>
      <c r="H314" s="382">
        <v>1.185086379620035</v>
      </c>
      <c r="M314" s="386">
        <v>6.1600000000000002E-2</v>
      </c>
    </row>
    <row r="315" spans="1:13" ht="11.65" customHeight="1">
      <c r="A315" s="372">
        <v>309</v>
      </c>
      <c r="B315" s="381">
        <v>-128.08020494460561</v>
      </c>
      <c r="C315" s="381">
        <v>440.28983618571692</v>
      </c>
      <c r="D315" s="382">
        <v>0.93961860034679123</v>
      </c>
      <c r="E315" s="382">
        <v>1.0069985627892122</v>
      </c>
      <c r="F315" s="382">
        <v>1.0795601580218768</v>
      </c>
      <c r="G315" s="382">
        <v>1.1388021379892155</v>
      </c>
      <c r="H315" s="382">
        <v>1.1850901136207403</v>
      </c>
      <c r="M315" s="386">
        <v>6.1800000000000001E-2</v>
      </c>
    </row>
    <row r="316" spans="1:13" ht="11.65" customHeight="1">
      <c r="A316" s="372">
        <v>310</v>
      </c>
      <c r="B316" s="381">
        <v>-125.62488824131287</v>
      </c>
      <c r="C316" s="381">
        <v>441.13390541986701</v>
      </c>
      <c r="D316" s="382">
        <v>0.9396317015334319</v>
      </c>
      <c r="E316" s="382">
        <v>1.0070078563228824</v>
      </c>
      <c r="F316" s="382">
        <v>1.0797017739206103</v>
      </c>
      <c r="G316" s="382">
        <v>1.138868764485724</v>
      </c>
      <c r="H316" s="382">
        <v>1.1851938209274877</v>
      </c>
      <c r="M316" s="386">
        <v>6.2E-2</v>
      </c>
    </row>
    <row r="317" spans="1:13" ht="11.65" customHeight="1">
      <c r="A317" s="372">
        <v>311</v>
      </c>
      <c r="B317" s="381">
        <v>-124.10725934568291</v>
      </c>
      <c r="C317" s="381">
        <v>441.72817687222778</v>
      </c>
      <c r="D317" s="382">
        <v>0.93964892025521563</v>
      </c>
      <c r="E317" s="382">
        <v>1.0070499882149395</v>
      </c>
      <c r="F317" s="382">
        <v>1.0797885319448786</v>
      </c>
      <c r="G317" s="382">
        <v>1.1389690293979464</v>
      </c>
      <c r="H317" s="382">
        <v>1.185357057050795</v>
      </c>
      <c r="M317" s="386">
        <v>6.2199999999999998E-2</v>
      </c>
    </row>
    <row r="318" spans="1:13" ht="11.65" customHeight="1">
      <c r="A318" s="372">
        <v>312</v>
      </c>
      <c r="B318" s="381">
        <v>-122.57350364444937</v>
      </c>
      <c r="C318" s="381">
        <v>444.32734276941301</v>
      </c>
      <c r="D318" s="382">
        <v>0.93974906886502851</v>
      </c>
      <c r="E318" s="382">
        <v>1.0071246571029622</v>
      </c>
      <c r="F318" s="382">
        <v>1.0799130277293065</v>
      </c>
      <c r="G318" s="382">
        <v>1.1390751015517673</v>
      </c>
      <c r="H318" s="382">
        <v>1.1853972720399957</v>
      </c>
      <c r="M318" s="386">
        <v>6.2399999999999997E-2</v>
      </c>
    </row>
    <row r="319" spans="1:13" ht="11.65" customHeight="1">
      <c r="A319" s="372">
        <v>313</v>
      </c>
      <c r="B319" s="381">
        <v>-121.03568647189513</v>
      </c>
      <c r="C319" s="381">
        <v>444.53229893194475</v>
      </c>
      <c r="D319" s="382">
        <v>0.93977723028659677</v>
      </c>
      <c r="E319" s="382">
        <v>1.0071525529180578</v>
      </c>
      <c r="F319" s="382">
        <v>1.0801070781882851</v>
      </c>
      <c r="G319" s="382">
        <v>1.1391200019948868</v>
      </c>
      <c r="H319" s="382">
        <v>1.1854291257702723</v>
      </c>
      <c r="M319" s="386">
        <v>6.2600000000000003E-2</v>
      </c>
    </row>
    <row r="320" spans="1:13" ht="11.65" customHeight="1">
      <c r="A320" s="372">
        <v>314</v>
      </c>
      <c r="B320" s="381">
        <v>-120.29497867068221</v>
      </c>
      <c r="C320" s="381">
        <v>445.31082700946899</v>
      </c>
      <c r="D320" s="382">
        <v>0.93993394461159496</v>
      </c>
      <c r="E320" s="382">
        <v>1.0072227307054604</v>
      </c>
      <c r="F320" s="382">
        <v>1.0802192925681584</v>
      </c>
      <c r="G320" s="382">
        <v>1.1395427254884032</v>
      </c>
      <c r="H320" s="382">
        <v>1.1854561581862446</v>
      </c>
      <c r="M320" s="386">
        <v>6.2799999999999995E-2</v>
      </c>
    </row>
    <row r="321" spans="1:13" ht="11.65" customHeight="1">
      <c r="A321" s="372">
        <v>315</v>
      </c>
      <c r="B321" s="381">
        <v>-118.78087425584999</v>
      </c>
      <c r="C321" s="381">
        <v>446.26091265564719</v>
      </c>
      <c r="D321" s="382">
        <v>0.93997210032499035</v>
      </c>
      <c r="E321" s="382">
        <v>1.0073711295189496</v>
      </c>
      <c r="F321" s="382">
        <v>1.0805717957270309</v>
      </c>
      <c r="G321" s="382">
        <v>1.1397079259006964</v>
      </c>
      <c r="H321" s="382">
        <v>1.1856082799364789</v>
      </c>
      <c r="M321" s="386">
        <v>6.3E-2</v>
      </c>
    </row>
    <row r="322" spans="1:13" ht="11.65" customHeight="1">
      <c r="A322" s="372">
        <v>316</v>
      </c>
      <c r="B322" s="381">
        <v>-117.63004412004284</v>
      </c>
      <c r="C322" s="381">
        <v>447.01695358573124</v>
      </c>
      <c r="D322" s="382">
        <v>0.93999268692033122</v>
      </c>
      <c r="E322" s="382">
        <v>1.007514923337762</v>
      </c>
      <c r="F322" s="382">
        <v>1.0806621623069614</v>
      </c>
      <c r="G322" s="382">
        <v>1.1397150480788716</v>
      </c>
      <c r="H322" s="382">
        <v>1.1856986917804173</v>
      </c>
      <c r="M322" s="386">
        <v>6.3200000000000006E-2</v>
      </c>
    </row>
    <row r="323" spans="1:13" ht="11.65" customHeight="1">
      <c r="A323" s="372">
        <v>317</v>
      </c>
      <c r="B323" s="381">
        <v>-116.26538512202114</v>
      </c>
      <c r="C323" s="381">
        <v>447.77814634398237</v>
      </c>
      <c r="D323" s="382">
        <v>0.94014472857667031</v>
      </c>
      <c r="E323" s="382">
        <v>1.0078881461261739</v>
      </c>
      <c r="F323" s="382">
        <v>1.0807721879217349</v>
      </c>
      <c r="G323" s="382">
        <v>1.1398644468871009</v>
      </c>
      <c r="H323" s="382">
        <v>1.1859132956441967</v>
      </c>
      <c r="M323" s="386">
        <v>6.3399999999999998E-2</v>
      </c>
    </row>
    <row r="324" spans="1:13" ht="11.65" customHeight="1">
      <c r="A324" s="372">
        <v>318</v>
      </c>
      <c r="B324" s="381">
        <v>-114.15261769067456</v>
      </c>
      <c r="C324" s="381">
        <v>450.591661220471</v>
      </c>
      <c r="D324" s="382">
        <v>0.94019932155631325</v>
      </c>
      <c r="E324" s="382">
        <v>1.0079379804907278</v>
      </c>
      <c r="F324" s="382">
        <v>1.0809957455352521</v>
      </c>
      <c r="G324" s="382">
        <v>1.1399936170681875</v>
      </c>
      <c r="H324" s="382">
        <v>1.1859224516948326</v>
      </c>
      <c r="M324" s="386">
        <v>6.3600000000000004E-2</v>
      </c>
    </row>
    <row r="325" spans="1:13" ht="11.65" customHeight="1">
      <c r="A325" s="372">
        <v>319</v>
      </c>
      <c r="B325" s="381">
        <v>-109.34526684411139</v>
      </c>
      <c r="C325" s="381">
        <v>451.08900618826192</v>
      </c>
      <c r="D325" s="382">
        <v>0.94035282932222797</v>
      </c>
      <c r="E325" s="382">
        <v>1.0083491482149667</v>
      </c>
      <c r="F325" s="382">
        <v>1.081035351927897</v>
      </c>
      <c r="G325" s="382">
        <v>1.1402752970985364</v>
      </c>
      <c r="H325" s="382">
        <v>1.1866241179688486</v>
      </c>
      <c r="M325" s="386">
        <v>6.3799999999999996E-2</v>
      </c>
    </row>
    <row r="326" spans="1:13" ht="11.65" customHeight="1">
      <c r="A326" s="372">
        <v>320</v>
      </c>
      <c r="B326" s="381">
        <v>-107.9677084799805</v>
      </c>
      <c r="C326" s="381">
        <v>452.7370110769225</v>
      </c>
      <c r="D326" s="382">
        <v>0.94040956541132803</v>
      </c>
      <c r="E326" s="382">
        <v>1.0086288744682974</v>
      </c>
      <c r="F326" s="382">
        <v>1.0811502952034229</v>
      </c>
      <c r="G326" s="382">
        <v>1.1405422335910347</v>
      </c>
      <c r="H326" s="382">
        <v>1.1867071145897405</v>
      </c>
      <c r="M326" s="386">
        <v>6.4000000000000001E-2</v>
      </c>
    </row>
    <row r="327" spans="1:13" ht="11.65" customHeight="1">
      <c r="A327" s="372">
        <v>321</v>
      </c>
      <c r="B327" s="381">
        <v>-107.84155254202324</v>
      </c>
      <c r="C327" s="381">
        <v>458.27564835911107</v>
      </c>
      <c r="D327" s="382">
        <v>0.94048503459931931</v>
      </c>
      <c r="E327" s="382">
        <v>1.0087109387619713</v>
      </c>
      <c r="F327" s="382">
        <v>1.0811792496856754</v>
      </c>
      <c r="G327" s="382">
        <v>1.1405914241496626</v>
      </c>
      <c r="H327" s="382">
        <v>1.1867672644948331</v>
      </c>
      <c r="M327" s="386">
        <v>6.4199999999999993E-2</v>
      </c>
    </row>
    <row r="328" spans="1:13" ht="11.65" customHeight="1">
      <c r="A328" s="372">
        <v>322</v>
      </c>
      <c r="B328" s="381">
        <v>-106.92438885702904</v>
      </c>
      <c r="C328" s="381">
        <v>459.54548161196726</v>
      </c>
      <c r="D328" s="382">
        <v>0.9405402819328571</v>
      </c>
      <c r="E328" s="382">
        <v>1.0087556062562553</v>
      </c>
      <c r="F328" s="382">
        <v>1.0813141562404196</v>
      </c>
      <c r="G328" s="382">
        <v>1.141221460642253</v>
      </c>
      <c r="H328" s="382">
        <v>1.1869015991103102</v>
      </c>
      <c r="M328" s="386">
        <v>6.4399999999999999E-2</v>
      </c>
    </row>
    <row r="329" spans="1:13" ht="11.65" customHeight="1">
      <c r="A329" s="372">
        <v>323</v>
      </c>
      <c r="B329" s="381">
        <v>-105.95143143484074</v>
      </c>
      <c r="C329" s="381">
        <v>462.42712818752261</v>
      </c>
      <c r="D329" s="382">
        <v>0.9406349799987036</v>
      </c>
      <c r="E329" s="382">
        <v>1.0087622545179604</v>
      </c>
      <c r="F329" s="382">
        <v>1.0814124364778464</v>
      </c>
      <c r="G329" s="382">
        <v>1.1414312660824981</v>
      </c>
      <c r="H329" s="382">
        <v>1.1872058751383352</v>
      </c>
      <c r="M329" s="386">
        <v>6.4600000000000005E-2</v>
      </c>
    </row>
    <row r="330" spans="1:13" ht="11.65" customHeight="1">
      <c r="A330" s="372">
        <v>324</v>
      </c>
      <c r="B330" s="381">
        <v>-105.85109394679694</v>
      </c>
      <c r="C330" s="381">
        <v>464.08618502835452</v>
      </c>
      <c r="D330" s="382">
        <v>0.94073160805176403</v>
      </c>
      <c r="E330" s="382">
        <v>1.0088109325414891</v>
      </c>
      <c r="F330" s="382">
        <v>1.0815017023457916</v>
      </c>
      <c r="G330" s="382">
        <v>1.1416021732550969</v>
      </c>
      <c r="H330" s="382">
        <v>1.1873320010940218</v>
      </c>
      <c r="M330" s="386">
        <v>6.4799999999999996E-2</v>
      </c>
    </row>
    <row r="331" spans="1:13" ht="11.65" customHeight="1">
      <c r="A331" s="372">
        <v>325</v>
      </c>
      <c r="B331" s="381">
        <v>-105.76957381027023</v>
      </c>
      <c r="C331" s="381">
        <v>464.63433080619325</v>
      </c>
      <c r="D331" s="382">
        <v>0.94086633437887368</v>
      </c>
      <c r="E331" s="382">
        <v>1.0088637410216579</v>
      </c>
      <c r="F331" s="382">
        <v>1.0815236159915014</v>
      </c>
      <c r="G331" s="382">
        <v>1.1416169584607703</v>
      </c>
      <c r="H331" s="382">
        <v>1.1874950505340054</v>
      </c>
      <c r="M331" s="386">
        <v>6.5000000000000002E-2</v>
      </c>
    </row>
    <row r="332" spans="1:13" ht="11.65" customHeight="1">
      <c r="A332" s="372">
        <v>326</v>
      </c>
      <c r="B332" s="381">
        <v>-102.80810001300688</v>
      </c>
      <c r="C332" s="381">
        <v>466.63792542441661</v>
      </c>
      <c r="D332" s="382">
        <v>0.94091448808872657</v>
      </c>
      <c r="E332" s="382">
        <v>1.0088993632244749</v>
      </c>
      <c r="F332" s="382">
        <v>1.0815263864394267</v>
      </c>
      <c r="G332" s="382">
        <v>1.1419870968630257</v>
      </c>
      <c r="H332" s="382">
        <v>1.1875663692300817</v>
      </c>
      <c r="M332" s="386">
        <v>6.5199999999999994E-2</v>
      </c>
    </row>
    <row r="333" spans="1:13" ht="11.65" customHeight="1">
      <c r="A333" s="372">
        <v>327</v>
      </c>
      <c r="B333" s="381">
        <v>-102.66355246880357</v>
      </c>
      <c r="C333" s="381">
        <v>468.09909804050767</v>
      </c>
      <c r="D333" s="382">
        <v>0.94099919220807104</v>
      </c>
      <c r="E333" s="382">
        <v>1.0090630178947324</v>
      </c>
      <c r="F333" s="382">
        <v>1.0817581206125049</v>
      </c>
      <c r="G333" s="382">
        <v>1.142155162999507</v>
      </c>
      <c r="H333" s="382">
        <v>1.1877437973240879</v>
      </c>
      <c r="M333" s="386">
        <v>6.54E-2</v>
      </c>
    </row>
    <row r="334" spans="1:13" ht="11.65" customHeight="1">
      <c r="A334" s="372">
        <v>328</v>
      </c>
      <c r="B334" s="381">
        <v>-101.2690148324109</v>
      </c>
      <c r="C334" s="381">
        <v>468.35474164278457</v>
      </c>
      <c r="D334" s="382">
        <v>0.9410135054778358</v>
      </c>
      <c r="E334" s="382">
        <v>1.0091031357737299</v>
      </c>
      <c r="F334" s="382">
        <v>1.0818289100101877</v>
      </c>
      <c r="G334" s="382">
        <v>1.1421758506637893</v>
      </c>
      <c r="H334" s="382">
        <v>1.1879671901221707</v>
      </c>
      <c r="M334" s="386">
        <v>6.5600000000000006E-2</v>
      </c>
    </row>
    <row r="335" spans="1:13" ht="11.65" customHeight="1">
      <c r="A335" s="372">
        <v>329</v>
      </c>
      <c r="B335" s="381">
        <v>-96.025440305943448</v>
      </c>
      <c r="C335" s="381">
        <v>468.5835567712802</v>
      </c>
      <c r="D335" s="382">
        <v>0.94105283703527631</v>
      </c>
      <c r="E335" s="382">
        <v>1.0091077088484539</v>
      </c>
      <c r="F335" s="382">
        <v>1.0821907395019787</v>
      </c>
      <c r="G335" s="382">
        <v>1.1421804123928849</v>
      </c>
      <c r="H335" s="382">
        <v>1.1880314433586416</v>
      </c>
      <c r="M335" s="386">
        <v>6.5799999999999997E-2</v>
      </c>
    </row>
    <row r="336" spans="1:13" ht="11.65" customHeight="1">
      <c r="A336" s="372">
        <v>330</v>
      </c>
      <c r="B336" s="381">
        <v>-93.831483575517268</v>
      </c>
      <c r="C336" s="381">
        <v>468.65130986029726</v>
      </c>
      <c r="D336" s="382">
        <v>0.94108254735318209</v>
      </c>
      <c r="E336" s="382">
        <v>1.0091770926383581</v>
      </c>
      <c r="F336" s="382">
        <v>1.0822888927014769</v>
      </c>
      <c r="G336" s="382">
        <v>1.1422917773787598</v>
      </c>
      <c r="H336" s="382">
        <v>1.1880388570127351</v>
      </c>
      <c r="M336" s="386">
        <v>6.6000000000000003E-2</v>
      </c>
    </row>
    <row r="337" spans="1:13" ht="11.65" customHeight="1">
      <c r="A337" s="372">
        <v>331</v>
      </c>
      <c r="B337" s="381">
        <v>-92.850663255666404</v>
      </c>
      <c r="C337" s="381">
        <v>473.12175423930057</v>
      </c>
      <c r="D337" s="382">
        <v>0.94110978095211473</v>
      </c>
      <c r="E337" s="382">
        <v>1.0092930338706201</v>
      </c>
      <c r="F337" s="382">
        <v>1.082303351049142</v>
      </c>
      <c r="G337" s="382">
        <v>1.1427204230522543</v>
      </c>
      <c r="H337" s="382">
        <v>1.1881447502412439</v>
      </c>
      <c r="M337" s="386">
        <v>6.6199999999999995E-2</v>
      </c>
    </row>
    <row r="338" spans="1:13" ht="11.65" customHeight="1">
      <c r="A338" s="372">
        <v>332</v>
      </c>
      <c r="B338" s="381">
        <v>-91.410437170099613</v>
      </c>
      <c r="C338" s="381">
        <v>473.52576193638924</v>
      </c>
      <c r="D338" s="382">
        <v>0.94111138518509185</v>
      </c>
      <c r="E338" s="382">
        <v>1.0093278603790374</v>
      </c>
      <c r="F338" s="382">
        <v>1.0823387609254047</v>
      </c>
      <c r="G338" s="382">
        <v>1.1427617612117018</v>
      </c>
      <c r="H338" s="382">
        <v>1.1882035446901122</v>
      </c>
      <c r="M338" s="386">
        <v>6.6400000000000001E-2</v>
      </c>
    </row>
    <row r="339" spans="1:13" ht="11.65" customHeight="1">
      <c r="A339" s="372">
        <v>333</v>
      </c>
      <c r="B339" s="381">
        <v>-89.829727590353286</v>
      </c>
      <c r="C339" s="381">
        <v>474.77689454143183</v>
      </c>
      <c r="D339" s="382">
        <v>0.94120134376504183</v>
      </c>
      <c r="E339" s="382">
        <v>1.0095453170924753</v>
      </c>
      <c r="F339" s="382">
        <v>1.0823498801549354</v>
      </c>
      <c r="G339" s="382">
        <v>1.1428382540726119</v>
      </c>
      <c r="H339" s="382">
        <v>1.1889858114713652</v>
      </c>
      <c r="M339" s="386">
        <v>6.6600000000000006E-2</v>
      </c>
    </row>
    <row r="340" spans="1:13" ht="11.65" customHeight="1">
      <c r="A340" s="372">
        <v>334</v>
      </c>
      <c r="B340" s="381">
        <v>-89.41293949642295</v>
      </c>
      <c r="C340" s="381">
        <v>474.917787897788</v>
      </c>
      <c r="D340" s="382">
        <v>0.94124536156028171</v>
      </c>
      <c r="E340" s="382">
        <v>1.009672875852347</v>
      </c>
      <c r="F340" s="382">
        <v>1.0823598917616439</v>
      </c>
      <c r="G340" s="382">
        <v>1.1429599871439826</v>
      </c>
      <c r="H340" s="382">
        <v>1.1892446632924758</v>
      </c>
      <c r="M340" s="386">
        <v>6.6799999999999998E-2</v>
      </c>
    </row>
    <row r="341" spans="1:13" ht="11.65" customHeight="1">
      <c r="A341" s="372">
        <v>335</v>
      </c>
      <c r="B341" s="381">
        <v>-89.219147680136302</v>
      </c>
      <c r="C341" s="381">
        <v>475.09536983945327</v>
      </c>
      <c r="D341" s="382">
        <v>0.94131556454700527</v>
      </c>
      <c r="E341" s="382">
        <v>1.0096836520343235</v>
      </c>
      <c r="F341" s="382">
        <v>1.0824043768021534</v>
      </c>
      <c r="G341" s="382">
        <v>1.1430125954281147</v>
      </c>
      <c r="H341" s="382">
        <v>1.1896713596020054</v>
      </c>
      <c r="M341" s="386">
        <v>6.7000000000000004E-2</v>
      </c>
    </row>
    <row r="342" spans="1:13" ht="11.65" customHeight="1">
      <c r="A342" s="372">
        <v>336</v>
      </c>
      <c r="B342" s="381">
        <v>-89.165135482396181</v>
      </c>
      <c r="C342" s="381">
        <v>477.51982137931191</v>
      </c>
      <c r="D342" s="382">
        <v>0.94131721956084313</v>
      </c>
      <c r="E342" s="382">
        <v>1.0102275082063403</v>
      </c>
      <c r="F342" s="382">
        <v>1.0827659944714987</v>
      </c>
      <c r="G342" s="382">
        <v>1.1431278161020748</v>
      </c>
      <c r="H342" s="382">
        <v>1.1897157535782905</v>
      </c>
      <c r="M342" s="386">
        <v>6.7199999999999996E-2</v>
      </c>
    </row>
    <row r="343" spans="1:13" ht="11.65" customHeight="1">
      <c r="A343" s="372">
        <v>337</v>
      </c>
      <c r="B343" s="381">
        <v>-88.411075425910894</v>
      </c>
      <c r="C343" s="381">
        <v>477.53555402681195</v>
      </c>
      <c r="D343" s="382">
        <v>0.94132720016490334</v>
      </c>
      <c r="E343" s="382">
        <v>1.0102493943911237</v>
      </c>
      <c r="F343" s="382">
        <v>1.0828742455825804</v>
      </c>
      <c r="G343" s="382">
        <v>1.1432330762364236</v>
      </c>
      <c r="H343" s="382">
        <v>1.1898270727136511</v>
      </c>
      <c r="M343" s="386">
        <v>6.7400000000000002E-2</v>
      </c>
    </row>
    <row r="344" spans="1:13" ht="11.65" customHeight="1">
      <c r="A344" s="372">
        <v>338</v>
      </c>
      <c r="B344" s="381">
        <v>-87.996056853186928</v>
      </c>
      <c r="C344" s="381">
        <v>478.59146559449619</v>
      </c>
      <c r="D344" s="382">
        <v>0.94134645489745206</v>
      </c>
      <c r="E344" s="382">
        <v>1.0102727770223927</v>
      </c>
      <c r="F344" s="382">
        <v>1.0831611378875861</v>
      </c>
      <c r="G344" s="382">
        <v>1.1436778210495409</v>
      </c>
      <c r="H344" s="382">
        <v>1.1898848267286566</v>
      </c>
      <c r="M344" s="386">
        <v>6.7599999999999993E-2</v>
      </c>
    </row>
    <row r="345" spans="1:13" ht="11.65" customHeight="1">
      <c r="A345" s="372">
        <v>339</v>
      </c>
      <c r="B345" s="381">
        <v>-87.326348414672793</v>
      </c>
      <c r="C345" s="381">
        <v>478.75191062822523</v>
      </c>
      <c r="D345" s="382">
        <v>0.94141169686245085</v>
      </c>
      <c r="E345" s="382">
        <v>1.0102774082819965</v>
      </c>
      <c r="F345" s="382">
        <v>1.0834707232526264</v>
      </c>
      <c r="G345" s="382">
        <v>1.1439396852166537</v>
      </c>
      <c r="H345" s="382">
        <v>1.1900105940210413</v>
      </c>
      <c r="M345" s="386">
        <v>6.7799999999999999E-2</v>
      </c>
    </row>
    <row r="346" spans="1:13" ht="11.65" customHeight="1">
      <c r="A346" s="372">
        <v>340</v>
      </c>
      <c r="B346" s="381">
        <v>-86.81666587244581</v>
      </c>
      <c r="C346" s="381">
        <v>479.64440824673875</v>
      </c>
      <c r="D346" s="382">
        <v>0.94160076494626199</v>
      </c>
      <c r="E346" s="382">
        <v>1.0108200743064792</v>
      </c>
      <c r="F346" s="382">
        <v>1.0835108277748935</v>
      </c>
      <c r="G346" s="382">
        <v>1.1439534751797027</v>
      </c>
      <c r="H346" s="382">
        <v>1.1901237290566</v>
      </c>
      <c r="M346" s="386">
        <v>6.8000000000000005E-2</v>
      </c>
    </row>
    <row r="347" spans="1:13" ht="11.65" customHeight="1">
      <c r="A347" s="372">
        <v>341</v>
      </c>
      <c r="B347" s="381">
        <v>-86.734365783641806</v>
      </c>
      <c r="C347" s="381">
        <v>479.69108113795482</v>
      </c>
      <c r="D347" s="382">
        <v>0.94160628758505638</v>
      </c>
      <c r="E347" s="382">
        <v>1.0108594011443905</v>
      </c>
      <c r="F347" s="382">
        <v>1.0835919373202816</v>
      </c>
      <c r="G347" s="382">
        <v>1.1439738570785212</v>
      </c>
      <c r="H347" s="382">
        <v>1.1902718800268743</v>
      </c>
      <c r="M347" s="386">
        <v>6.8199999999999997E-2</v>
      </c>
    </row>
    <row r="348" spans="1:13" ht="11.65" customHeight="1">
      <c r="A348" s="372">
        <v>342</v>
      </c>
      <c r="B348" s="381">
        <v>-86.622487086898218</v>
      </c>
      <c r="C348" s="381">
        <v>479.92081123735625</v>
      </c>
      <c r="D348" s="382">
        <v>0.94161081479470587</v>
      </c>
      <c r="E348" s="382">
        <v>1.0109312398972556</v>
      </c>
      <c r="F348" s="382">
        <v>1.0836826805870563</v>
      </c>
      <c r="G348" s="382">
        <v>1.1441684525416065</v>
      </c>
      <c r="H348" s="382">
        <v>1.1904243715664611</v>
      </c>
      <c r="M348" s="386">
        <v>6.8400000000000002E-2</v>
      </c>
    </row>
    <row r="349" spans="1:13" ht="11.65" customHeight="1">
      <c r="A349" s="372">
        <v>343</v>
      </c>
      <c r="B349" s="381">
        <v>-85.963524479195257</v>
      </c>
      <c r="C349" s="381">
        <v>480.05663897734303</v>
      </c>
      <c r="D349" s="382">
        <v>0.94169669785911381</v>
      </c>
      <c r="E349" s="382">
        <v>1.0110400077020749</v>
      </c>
      <c r="F349" s="382">
        <v>1.08403262255074</v>
      </c>
      <c r="G349" s="382">
        <v>1.1442081434627485</v>
      </c>
      <c r="H349" s="382">
        <v>1.1904366733492711</v>
      </c>
      <c r="M349" s="386">
        <v>6.8599999999999994E-2</v>
      </c>
    </row>
    <row r="350" spans="1:13" ht="11.65" customHeight="1">
      <c r="A350" s="372">
        <v>344</v>
      </c>
      <c r="B350" s="381">
        <v>-85.84263461597584</v>
      </c>
      <c r="C350" s="381">
        <v>480.80879995022224</v>
      </c>
      <c r="D350" s="382">
        <v>0.94174751879976026</v>
      </c>
      <c r="E350" s="382">
        <v>1.0111917511891095</v>
      </c>
      <c r="F350" s="382">
        <v>1.0840477321804336</v>
      </c>
      <c r="G350" s="382">
        <v>1.1443082547123906</v>
      </c>
      <c r="H350" s="382">
        <v>1.1908102960463951</v>
      </c>
      <c r="M350" s="386">
        <v>6.88E-2</v>
      </c>
    </row>
    <row r="351" spans="1:13" ht="11.65" customHeight="1">
      <c r="A351" s="372">
        <v>345</v>
      </c>
      <c r="B351" s="381">
        <v>-85.661560880577781</v>
      </c>
      <c r="C351" s="381">
        <v>482.47412286942927</v>
      </c>
      <c r="D351" s="382">
        <v>0.94179162321733245</v>
      </c>
      <c r="E351" s="382">
        <v>1.0113340011902132</v>
      </c>
      <c r="F351" s="382">
        <v>1.0841134317739882</v>
      </c>
      <c r="G351" s="382">
        <v>1.1444028717619918</v>
      </c>
      <c r="H351" s="382">
        <v>1.190935567265152</v>
      </c>
      <c r="M351" s="386">
        <v>6.9000000000000006E-2</v>
      </c>
    </row>
    <row r="352" spans="1:13" ht="11.65" customHeight="1">
      <c r="A352" s="372">
        <v>346</v>
      </c>
      <c r="B352" s="381">
        <v>-84.672875869591735</v>
      </c>
      <c r="C352" s="381">
        <v>486.22425366933385</v>
      </c>
      <c r="D352" s="382">
        <v>0.94180713858299392</v>
      </c>
      <c r="E352" s="382">
        <v>1.0114474387993442</v>
      </c>
      <c r="F352" s="382">
        <v>1.0842325868564293</v>
      </c>
      <c r="G352" s="382">
        <v>1.144611153105652</v>
      </c>
      <c r="H352" s="382">
        <v>1.1910638550685446</v>
      </c>
      <c r="M352" s="386">
        <v>6.9199999999999998E-2</v>
      </c>
    </row>
    <row r="353" spans="1:13" ht="11.65" customHeight="1">
      <c r="A353" s="372">
        <v>347</v>
      </c>
      <c r="B353" s="381">
        <v>-83.969530335967647</v>
      </c>
      <c r="C353" s="381">
        <v>486.54303825135867</v>
      </c>
      <c r="D353" s="382">
        <v>0.94182239439033422</v>
      </c>
      <c r="E353" s="382">
        <v>1.0115595548799694</v>
      </c>
      <c r="F353" s="382">
        <v>1.0844509315697466</v>
      </c>
      <c r="G353" s="382">
        <v>1.1447371931688051</v>
      </c>
      <c r="H353" s="382">
        <v>1.1911159608092456</v>
      </c>
      <c r="M353" s="386">
        <v>6.9400000000000003E-2</v>
      </c>
    </row>
    <row r="354" spans="1:13" ht="11.65" customHeight="1">
      <c r="A354" s="372">
        <v>348</v>
      </c>
      <c r="B354" s="381">
        <v>-83.604138124584097</v>
      </c>
      <c r="C354" s="381">
        <v>488.59722981410414</v>
      </c>
      <c r="D354" s="382">
        <v>0.9419138014216214</v>
      </c>
      <c r="E354" s="382">
        <v>1.011565731929942</v>
      </c>
      <c r="F354" s="382">
        <v>1.0845594975005444</v>
      </c>
      <c r="G354" s="382">
        <v>1.1448629533601522</v>
      </c>
      <c r="H354" s="382">
        <v>1.1911273390773995</v>
      </c>
      <c r="M354" s="386">
        <v>6.9599999999999995E-2</v>
      </c>
    </row>
    <row r="355" spans="1:13" ht="11.65" customHeight="1">
      <c r="A355" s="372">
        <v>349</v>
      </c>
      <c r="B355" s="381">
        <v>-83.190965398414846</v>
      </c>
      <c r="C355" s="381">
        <v>490.05321287865991</v>
      </c>
      <c r="D355" s="382">
        <v>0.94192305873746507</v>
      </c>
      <c r="E355" s="382">
        <v>1.0116064460463152</v>
      </c>
      <c r="F355" s="382">
        <v>1.0848550761469056</v>
      </c>
      <c r="G355" s="382">
        <v>1.1449497741353625</v>
      </c>
      <c r="H355" s="382">
        <v>1.1911311546092569</v>
      </c>
      <c r="M355" s="386">
        <v>6.9800000000000001E-2</v>
      </c>
    </row>
    <row r="356" spans="1:13" ht="11.65" customHeight="1">
      <c r="A356" s="372">
        <v>350</v>
      </c>
      <c r="B356" s="381">
        <v>-82.847305247974873</v>
      </c>
      <c r="C356" s="381">
        <v>491.38809902137109</v>
      </c>
      <c r="D356" s="382">
        <v>0.94192552412724051</v>
      </c>
      <c r="E356" s="382">
        <v>1.0116131603981018</v>
      </c>
      <c r="F356" s="382">
        <v>1.0850783035917775</v>
      </c>
      <c r="G356" s="382">
        <v>1.1449756127596633</v>
      </c>
      <c r="H356" s="382">
        <v>1.1911823226897922</v>
      </c>
      <c r="M356" s="386">
        <v>7.0000000000000007E-2</v>
      </c>
    </row>
    <row r="357" spans="1:13" ht="11.65" customHeight="1">
      <c r="A357" s="372">
        <v>351</v>
      </c>
      <c r="B357" s="381">
        <v>-81.829533557287505</v>
      </c>
      <c r="C357" s="381">
        <v>493.89775513602763</v>
      </c>
      <c r="D357" s="382">
        <v>0.94200651102961652</v>
      </c>
      <c r="E357" s="382">
        <v>1.0116562367152335</v>
      </c>
      <c r="F357" s="382">
        <v>1.0853056152706131</v>
      </c>
      <c r="G357" s="382">
        <v>1.1451166093884957</v>
      </c>
      <c r="H357" s="382">
        <v>1.1912531559773023</v>
      </c>
      <c r="M357" s="386">
        <v>7.0199999999999999E-2</v>
      </c>
    </row>
    <row r="358" spans="1:13" ht="11.65" customHeight="1">
      <c r="A358" s="372">
        <v>352</v>
      </c>
      <c r="B358" s="381">
        <v>-76.534617708940459</v>
      </c>
      <c r="C358" s="381">
        <v>496.03591656358367</v>
      </c>
      <c r="D358" s="382">
        <v>0.94209722884957647</v>
      </c>
      <c r="E358" s="382">
        <v>1.0118410945042018</v>
      </c>
      <c r="F358" s="382">
        <v>1.0853601182396608</v>
      </c>
      <c r="G358" s="382">
        <v>1.1451347258357676</v>
      </c>
      <c r="H358" s="382">
        <v>1.191320012520811</v>
      </c>
      <c r="M358" s="386">
        <v>7.0400000000000004E-2</v>
      </c>
    </row>
    <row r="359" spans="1:13" ht="11.65" customHeight="1">
      <c r="A359" s="372">
        <v>353</v>
      </c>
      <c r="B359" s="381">
        <v>-75.701269745017271</v>
      </c>
      <c r="C359" s="381">
        <v>496.04086728387301</v>
      </c>
      <c r="D359" s="382">
        <v>0.94213521616414164</v>
      </c>
      <c r="E359" s="382">
        <v>1.0119075764436962</v>
      </c>
      <c r="F359" s="382">
        <v>1.085563476927311</v>
      </c>
      <c r="G359" s="382">
        <v>1.1452060558871884</v>
      </c>
      <c r="H359" s="382">
        <v>1.191386482893207</v>
      </c>
      <c r="M359" s="386">
        <v>7.0599999999999996E-2</v>
      </c>
    </row>
    <row r="360" spans="1:13" ht="11.65" customHeight="1">
      <c r="A360" s="372">
        <v>354</v>
      </c>
      <c r="B360" s="381">
        <v>-75.380746095886934</v>
      </c>
      <c r="C360" s="381">
        <v>496.17810969984384</v>
      </c>
      <c r="D360" s="382">
        <v>0.94214808811756212</v>
      </c>
      <c r="E360" s="382">
        <v>1.0119274104037164</v>
      </c>
      <c r="F360" s="382">
        <v>1.0858050169940514</v>
      </c>
      <c r="G360" s="382">
        <v>1.1452271927112208</v>
      </c>
      <c r="H360" s="382">
        <v>1.1913973579424331</v>
      </c>
      <c r="M360" s="386">
        <v>7.0800000000000002E-2</v>
      </c>
    </row>
    <row r="361" spans="1:13" ht="11.65" customHeight="1">
      <c r="A361" s="372">
        <v>355</v>
      </c>
      <c r="B361" s="381">
        <v>-71.461389290155239</v>
      </c>
      <c r="C361" s="381">
        <v>496.86931103998177</v>
      </c>
      <c r="D361" s="382">
        <v>0.94219995885145758</v>
      </c>
      <c r="E361" s="382">
        <v>1.0119444526895696</v>
      </c>
      <c r="F361" s="382">
        <v>1.0859349553603799</v>
      </c>
      <c r="G361" s="382">
        <v>1.1452952143320496</v>
      </c>
      <c r="H361" s="382">
        <v>1.1914040792823157</v>
      </c>
      <c r="M361" s="386">
        <v>7.0999999999999994E-2</v>
      </c>
    </row>
    <row r="362" spans="1:13" ht="11.65" customHeight="1">
      <c r="A362" s="372">
        <v>356</v>
      </c>
      <c r="B362" s="381">
        <v>-71.346941875423909</v>
      </c>
      <c r="C362" s="381">
        <v>496.92297555760888</v>
      </c>
      <c r="D362" s="382">
        <v>0.9422271189413427</v>
      </c>
      <c r="E362" s="382">
        <v>1.0119564981472553</v>
      </c>
      <c r="F362" s="382">
        <v>1.0862015295837293</v>
      </c>
      <c r="G362" s="382">
        <v>1.1453101553843759</v>
      </c>
      <c r="H362" s="382">
        <v>1.191475486838161</v>
      </c>
      <c r="M362" s="386">
        <v>7.1199999999999999E-2</v>
      </c>
    </row>
    <row r="363" spans="1:13" ht="11.65" customHeight="1">
      <c r="A363" s="372">
        <v>357</v>
      </c>
      <c r="B363" s="381">
        <v>-70.972154456282624</v>
      </c>
      <c r="C363" s="381">
        <v>498.12817123785862</v>
      </c>
      <c r="D363" s="382">
        <v>0.94237294358410884</v>
      </c>
      <c r="E363" s="382">
        <v>1.0120073826871623</v>
      </c>
      <c r="F363" s="382">
        <v>1.0862143546815113</v>
      </c>
      <c r="G363" s="382">
        <v>1.145704061523509</v>
      </c>
      <c r="H363" s="382">
        <v>1.1915919630037728</v>
      </c>
      <c r="M363" s="386">
        <v>7.1400000000000005E-2</v>
      </c>
    </row>
    <row r="364" spans="1:13" ht="11.65" customHeight="1">
      <c r="A364" s="372">
        <v>358</v>
      </c>
      <c r="B364" s="381">
        <v>-69.93222632899051</v>
      </c>
      <c r="C364" s="381">
        <v>498.16496733471649</v>
      </c>
      <c r="D364" s="382">
        <v>0.94237886546944838</v>
      </c>
      <c r="E364" s="382">
        <v>1.012083430201121</v>
      </c>
      <c r="F364" s="382">
        <v>1.0863581649734733</v>
      </c>
      <c r="G364" s="382">
        <v>1.1457126361263159</v>
      </c>
      <c r="H364" s="382">
        <v>1.1918569260793714</v>
      </c>
      <c r="M364" s="386">
        <v>7.1599999999999997E-2</v>
      </c>
    </row>
    <row r="365" spans="1:13" ht="11.65" customHeight="1">
      <c r="A365" s="372">
        <v>359</v>
      </c>
      <c r="B365" s="381">
        <v>-69.505367975563786</v>
      </c>
      <c r="C365" s="381">
        <v>498.55477441266521</v>
      </c>
      <c r="D365" s="382">
        <v>0.94246471642696639</v>
      </c>
      <c r="E365" s="382">
        <v>1.0123648890029182</v>
      </c>
      <c r="F365" s="382">
        <v>1.0863688573564265</v>
      </c>
      <c r="G365" s="382">
        <v>1.1458575070742418</v>
      </c>
      <c r="H365" s="382">
        <v>1.19187976113035</v>
      </c>
      <c r="M365" s="386">
        <v>7.1800000000000003E-2</v>
      </c>
    </row>
    <row r="366" spans="1:13" ht="11.65" customHeight="1">
      <c r="A366" s="372">
        <v>360</v>
      </c>
      <c r="B366" s="381">
        <v>-69.391860573615304</v>
      </c>
      <c r="C366" s="381">
        <v>500.00632743413371</v>
      </c>
      <c r="D366" s="382">
        <v>0.94255892198924041</v>
      </c>
      <c r="E366" s="382">
        <v>1.0125009111645118</v>
      </c>
      <c r="F366" s="382">
        <v>1.0864650933144153</v>
      </c>
      <c r="G366" s="382">
        <v>1.1459605033367466</v>
      </c>
      <c r="H366" s="382">
        <v>1.1919776549494754</v>
      </c>
      <c r="M366" s="386">
        <v>7.1999999999999995E-2</v>
      </c>
    </row>
    <row r="367" spans="1:13" ht="11.65" customHeight="1">
      <c r="A367" s="372">
        <v>361</v>
      </c>
      <c r="B367" s="381">
        <v>-68.192274438965796</v>
      </c>
      <c r="C367" s="381">
        <v>500.74523466231949</v>
      </c>
      <c r="D367" s="382">
        <v>0.94257365839397222</v>
      </c>
      <c r="E367" s="382">
        <v>1.0127877678232096</v>
      </c>
      <c r="F367" s="382">
        <v>1.0864785130657835</v>
      </c>
      <c r="G367" s="382">
        <v>1.1459907209490716</v>
      </c>
      <c r="H367" s="382">
        <v>1.1921875658690129</v>
      </c>
      <c r="M367" s="386">
        <v>7.22E-2</v>
      </c>
    </row>
    <row r="368" spans="1:13" ht="11.65" customHeight="1">
      <c r="A368" s="372">
        <v>362</v>
      </c>
      <c r="B368" s="381">
        <v>-67.454972520215961</v>
      </c>
      <c r="C368" s="381">
        <v>501.0561741755082</v>
      </c>
      <c r="D368" s="382">
        <v>0.94263437286675222</v>
      </c>
      <c r="E368" s="382">
        <v>1.0128964566305447</v>
      </c>
      <c r="F368" s="382">
        <v>1.0864836289116564</v>
      </c>
      <c r="G368" s="382">
        <v>1.1460538059027339</v>
      </c>
      <c r="H368" s="382">
        <v>1.1924794998323034</v>
      </c>
      <c r="M368" s="386">
        <v>7.2400000000000006E-2</v>
      </c>
    </row>
    <row r="369" spans="1:13" ht="11.65" customHeight="1">
      <c r="A369" s="372">
        <v>363</v>
      </c>
      <c r="B369" s="381">
        <v>-67.257381415508462</v>
      </c>
      <c r="C369" s="381">
        <v>501.97970762707519</v>
      </c>
      <c r="D369" s="382">
        <v>0.94264069606230727</v>
      </c>
      <c r="E369" s="382">
        <v>1.0129144926743558</v>
      </c>
      <c r="F369" s="382">
        <v>1.0865707914720779</v>
      </c>
      <c r="G369" s="382">
        <v>1.1463259755817847</v>
      </c>
      <c r="H369" s="382">
        <v>1.1925851777020322</v>
      </c>
      <c r="M369" s="386">
        <v>7.2599999999999998E-2</v>
      </c>
    </row>
    <row r="370" spans="1:13" ht="11.65" customHeight="1">
      <c r="A370" s="372">
        <v>364</v>
      </c>
      <c r="B370" s="381">
        <v>-67.231500340660205</v>
      </c>
      <c r="C370" s="381">
        <v>502.67893852598172</v>
      </c>
      <c r="D370" s="382">
        <v>0.94271506913715408</v>
      </c>
      <c r="E370" s="382">
        <v>1.0129186726633086</v>
      </c>
      <c r="F370" s="382">
        <v>1.0865858941234234</v>
      </c>
      <c r="G370" s="382">
        <v>1.1464253018393147</v>
      </c>
      <c r="H370" s="382">
        <v>1.1927061137499095</v>
      </c>
      <c r="M370" s="386">
        <v>7.2800000000000004E-2</v>
      </c>
    </row>
    <row r="371" spans="1:13" ht="11.65" customHeight="1">
      <c r="A371" s="372">
        <v>365</v>
      </c>
      <c r="B371" s="381">
        <v>-65.778728024843076</v>
      </c>
      <c r="C371" s="381">
        <v>503.47082174813295</v>
      </c>
      <c r="D371" s="382">
        <v>0.94275114302809582</v>
      </c>
      <c r="E371" s="382">
        <v>1.0129848994875021</v>
      </c>
      <c r="F371" s="382">
        <v>1.0866228896057273</v>
      </c>
      <c r="G371" s="382">
        <v>1.1465742212105192</v>
      </c>
      <c r="H371" s="382">
        <v>1.1929496846830592</v>
      </c>
      <c r="M371" s="386">
        <v>7.2999999999999995E-2</v>
      </c>
    </row>
    <row r="372" spans="1:13" ht="11.65" customHeight="1">
      <c r="A372" s="372">
        <v>366</v>
      </c>
      <c r="B372" s="381">
        <v>-65.715189080881828</v>
      </c>
      <c r="C372" s="381">
        <v>507.43394798459303</v>
      </c>
      <c r="D372" s="382">
        <v>0.94278104293998255</v>
      </c>
      <c r="E372" s="382">
        <v>1.0130163301069903</v>
      </c>
      <c r="F372" s="382">
        <v>1.0866862647537192</v>
      </c>
      <c r="G372" s="382">
        <v>1.1466956968105027</v>
      </c>
      <c r="H372" s="382">
        <v>1.1929817054273677</v>
      </c>
      <c r="M372" s="386">
        <v>7.3200000000000001E-2</v>
      </c>
    </row>
    <row r="373" spans="1:13" ht="11.65" customHeight="1">
      <c r="A373" s="372">
        <v>367</v>
      </c>
      <c r="B373" s="381">
        <v>-64.775327095405373</v>
      </c>
      <c r="C373" s="381">
        <v>507.82522309682099</v>
      </c>
      <c r="D373" s="382">
        <v>0.94285465841358074</v>
      </c>
      <c r="E373" s="382">
        <v>1.0131573220907815</v>
      </c>
      <c r="F373" s="382">
        <v>1.0867284736924041</v>
      </c>
      <c r="G373" s="382">
        <v>1.1470186283738284</v>
      </c>
      <c r="H373" s="382">
        <v>1.1930553730750821</v>
      </c>
      <c r="M373" s="386">
        <v>7.3400000000000007E-2</v>
      </c>
    </row>
    <row r="374" spans="1:13" ht="11.65" customHeight="1">
      <c r="A374" s="372">
        <v>368</v>
      </c>
      <c r="B374" s="381">
        <v>-63.759687287430097</v>
      </c>
      <c r="C374" s="381">
        <v>508.16469025273182</v>
      </c>
      <c r="D374" s="382">
        <v>0.9428602715223916</v>
      </c>
      <c r="E374" s="382">
        <v>1.0132432841449226</v>
      </c>
      <c r="F374" s="382">
        <v>1.0867706054568738</v>
      </c>
      <c r="G374" s="382">
        <v>1.1470738482491056</v>
      </c>
      <c r="H374" s="382">
        <v>1.1930648005100613</v>
      </c>
      <c r="M374" s="386">
        <v>7.3599999999999999E-2</v>
      </c>
    </row>
    <row r="375" spans="1:13" ht="11.65" customHeight="1">
      <c r="A375" s="372">
        <v>369</v>
      </c>
      <c r="B375" s="381">
        <v>-62.378100321343481</v>
      </c>
      <c r="C375" s="381">
        <v>511.39783950240417</v>
      </c>
      <c r="D375" s="382">
        <v>0.94291034679026575</v>
      </c>
      <c r="E375" s="382">
        <v>1.0135301653362065</v>
      </c>
      <c r="F375" s="382">
        <v>1.0868703915473585</v>
      </c>
      <c r="G375" s="382">
        <v>1.1470982341962728</v>
      </c>
      <c r="H375" s="382">
        <v>1.1931800179491259</v>
      </c>
      <c r="M375" s="386">
        <v>7.3800000000000004E-2</v>
      </c>
    </row>
    <row r="376" spans="1:13" ht="11.65" customHeight="1">
      <c r="A376" s="372">
        <v>370</v>
      </c>
      <c r="B376" s="381">
        <v>-60.507131393646887</v>
      </c>
      <c r="C376" s="381">
        <v>512.28905026117718</v>
      </c>
      <c r="D376" s="382">
        <v>0.94300397894899757</v>
      </c>
      <c r="E376" s="382">
        <v>1.0136835414863417</v>
      </c>
      <c r="F376" s="382">
        <v>1.0868773347848084</v>
      </c>
      <c r="G376" s="382">
        <v>1.1471787601579944</v>
      </c>
      <c r="H376" s="382">
        <v>1.1932744520690346</v>
      </c>
      <c r="M376" s="386">
        <v>7.3999999999999996E-2</v>
      </c>
    </row>
    <row r="377" spans="1:13" ht="11.65" customHeight="1">
      <c r="A377" s="372">
        <v>371</v>
      </c>
      <c r="B377" s="381">
        <v>-60.099307820738431</v>
      </c>
      <c r="C377" s="381">
        <v>512.64729861688465</v>
      </c>
      <c r="D377" s="382">
        <v>0.94301039446929935</v>
      </c>
      <c r="E377" s="382">
        <v>1.0136901697151219</v>
      </c>
      <c r="F377" s="382">
        <v>1.0869854289451655</v>
      </c>
      <c r="G377" s="382">
        <v>1.1473531243759663</v>
      </c>
      <c r="H377" s="382">
        <v>1.1932871075126115</v>
      </c>
      <c r="M377" s="386">
        <v>7.4200000000000002E-2</v>
      </c>
    </row>
    <row r="378" spans="1:13" ht="11.65" customHeight="1">
      <c r="A378" s="372">
        <v>372</v>
      </c>
      <c r="B378" s="381">
        <v>-59.976584379762244</v>
      </c>
      <c r="C378" s="381">
        <v>513.08174167439574</v>
      </c>
      <c r="D378" s="382">
        <v>0.94301705012537007</v>
      </c>
      <c r="E378" s="382">
        <v>1.0136967780383945</v>
      </c>
      <c r="F378" s="382">
        <v>1.0871437061121512</v>
      </c>
      <c r="G378" s="382">
        <v>1.147446914459775</v>
      </c>
      <c r="H378" s="382">
        <v>1.1933670703632722</v>
      </c>
      <c r="M378" s="386">
        <v>7.4399999999999994E-2</v>
      </c>
    </row>
    <row r="379" spans="1:13" ht="11.65" customHeight="1">
      <c r="A379" s="372">
        <v>373</v>
      </c>
      <c r="B379" s="381">
        <v>-59.548900400723142</v>
      </c>
      <c r="C379" s="381">
        <v>513.24787471462696</v>
      </c>
      <c r="D379" s="382">
        <v>0.94303340503258493</v>
      </c>
      <c r="E379" s="382">
        <v>1.0138704741490374</v>
      </c>
      <c r="F379" s="382">
        <v>1.087245195335709</v>
      </c>
      <c r="G379" s="382">
        <v>1.147693487918195</v>
      </c>
      <c r="H379" s="382">
        <v>1.1936482460318867</v>
      </c>
      <c r="M379" s="386">
        <v>7.46E-2</v>
      </c>
    </row>
    <row r="380" spans="1:13" ht="11.65" customHeight="1">
      <c r="A380" s="372">
        <v>374</v>
      </c>
      <c r="B380" s="381">
        <v>-58.297355874875393</v>
      </c>
      <c r="C380" s="381">
        <v>513.29777435505093</v>
      </c>
      <c r="D380" s="382">
        <v>0.94308456263938067</v>
      </c>
      <c r="E380" s="382">
        <v>1.0140947418789028</v>
      </c>
      <c r="F380" s="382">
        <v>1.0876633797012478</v>
      </c>
      <c r="G380" s="382">
        <v>1.1478395238134005</v>
      </c>
      <c r="H380" s="382">
        <v>1.1936718360014857</v>
      </c>
      <c r="M380" s="386">
        <v>7.4800000000000005E-2</v>
      </c>
    </row>
    <row r="381" spans="1:13" ht="11.65" customHeight="1">
      <c r="A381" s="372">
        <v>375</v>
      </c>
      <c r="B381" s="381">
        <v>-57.115648863812567</v>
      </c>
      <c r="C381" s="381">
        <v>514.00206105648977</v>
      </c>
      <c r="D381" s="382">
        <v>0.94313678125076206</v>
      </c>
      <c r="E381" s="382">
        <v>1.0141501152889327</v>
      </c>
      <c r="F381" s="382">
        <v>1.0877284231463487</v>
      </c>
      <c r="G381" s="382">
        <v>1.1478421313967966</v>
      </c>
      <c r="H381" s="382">
        <v>1.1938448707778579</v>
      </c>
      <c r="M381" s="386">
        <v>7.4999999999999997E-2</v>
      </c>
    </row>
    <row r="382" spans="1:13" ht="11.65" customHeight="1">
      <c r="A382" s="372">
        <v>376</v>
      </c>
      <c r="B382" s="381">
        <v>-57.067990183842994</v>
      </c>
      <c r="C382" s="381">
        <v>514.65909537660991</v>
      </c>
      <c r="D382" s="382">
        <v>0.94325193258209361</v>
      </c>
      <c r="E382" s="382">
        <v>1.0142050188964211</v>
      </c>
      <c r="F382" s="382">
        <v>1.0877387861520704</v>
      </c>
      <c r="G382" s="382">
        <v>1.1480498443989211</v>
      </c>
      <c r="H382" s="382">
        <v>1.1938511784508388</v>
      </c>
      <c r="M382" s="386">
        <v>7.5200000000000003E-2</v>
      </c>
    </row>
    <row r="383" spans="1:13" ht="11.65" customHeight="1">
      <c r="A383" s="372">
        <v>377</v>
      </c>
      <c r="B383" s="381">
        <v>-56.955858870346674</v>
      </c>
      <c r="C383" s="381">
        <v>516.2798139317747</v>
      </c>
      <c r="D383" s="382">
        <v>0.94331711125230377</v>
      </c>
      <c r="E383" s="382">
        <v>1.0142277233500689</v>
      </c>
      <c r="F383" s="382">
        <v>1.0880011952625388</v>
      </c>
      <c r="G383" s="382">
        <v>1.1480597885617674</v>
      </c>
      <c r="H383" s="382">
        <v>1.1939125328827347</v>
      </c>
      <c r="M383" s="386">
        <v>7.5399999999999995E-2</v>
      </c>
    </row>
    <row r="384" spans="1:13" ht="11.65" customHeight="1">
      <c r="A384" s="372">
        <v>378</v>
      </c>
      <c r="B384" s="381">
        <v>-56.235364120938357</v>
      </c>
      <c r="C384" s="381">
        <v>517.64472486906016</v>
      </c>
      <c r="D384" s="382">
        <v>0.94331864525513065</v>
      </c>
      <c r="E384" s="382">
        <v>1.0142448905755976</v>
      </c>
      <c r="F384" s="382">
        <v>1.08810060394654</v>
      </c>
      <c r="G384" s="382">
        <v>1.1482492416416672</v>
      </c>
      <c r="H384" s="382">
        <v>1.1941622599373667</v>
      </c>
      <c r="M384" s="386">
        <v>7.5600000000000001E-2</v>
      </c>
    </row>
    <row r="385" spans="1:13" ht="11.65" customHeight="1">
      <c r="A385" s="372">
        <v>379</v>
      </c>
      <c r="B385" s="381">
        <v>-54.598859867174724</v>
      </c>
      <c r="C385" s="381">
        <v>518.1378779393508</v>
      </c>
      <c r="D385" s="382">
        <v>0.94333751441545766</v>
      </c>
      <c r="E385" s="382">
        <v>1.014346831931662</v>
      </c>
      <c r="F385" s="382">
        <v>1.0881230409443714</v>
      </c>
      <c r="G385" s="382">
        <v>1.1484977962025635</v>
      </c>
      <c r="H385" s="382">
        <v>1.1941708153518971</v>
      </c>
      <c r="M385" s="386">
        <v>7.5800000000000006E-2</v>
      </c>
    </row>
    <row r="386" spans="1:13" ht="11.65" customHeight="1">
      <c r="A386" s="372">
        <v>380</v>
      </c>
      <c r="B386" s="381">
        <v>-53.70502182265227</v>
      </c>
      <c r="C386" s="381">
        <v>519.95705663161789</v>
      </c>
      <c r="D386" s="382">
        <v>0.94337448345091768</v>
      </c>
      <c r="E386" s="382">
        <v>1.0144147698358614</v>
      </c>
      <c r="F386" s="382">
        <v>1.0881505879461681</v>
      </c>
      <c r="G386" s="382">
        <v>1.1485735311184639</v>
      </c>
      <c r="H386" s="382">
        <v>1.1942166788851725</v>
      </c>
      <c r="M386" s="386">
        <v>7.5999999999999998E-2</v>
      </c>
    </row>
    <row r="387" spans="1:13" ht="11.65" customHeight="1">
      <c r="A387" s="372">
        <v>381</v>
      </c>
      <c r="B387" s="381">
        <v>-53.677616960242631</v>
      </c>
      <c r="C387" s="381">
        <v>520.30755635430069</v>
      </c>
      <c r="D387" s="382">
        <v>0.94341287154722409</v>
      </c>
      <c r="E387" s="382">
        <v>1.0144957587240819</v>
      </c>
      <c r="F387" s="382">
        <v>1.088304762659343</v>
      </c>
      <c r="G387" s="382">
        <v>1.1485795907312635</v>
      </c>
      <c r="H387" s="382">
        <v>1.1944885179920692</v>
      </c>
      <c r="M387" s="386">
        <v>7.6200000000000004E-2</v>
      </c>
    </row>
    <row r="388" spans="1:13" ht="11.65" customHeight="1">
      <c r="A388" s="372">
        <v>382</v>
      </c>
      <c r="B388" s="381">
        <v>-51.566599828221115</v>
      </c>
      <c r="C388" s="381">
        <v>521.07682835633932</v>
      </c>
      <c r="D388" s="382">
        <v>0.94341877068185054</v>
      </c>
      <c r="E388" s="382">
        <v>1.01474516156179</v>
      </c>
      <c r="F388" s="382">
        <v>1.0883389620718198</v>
      </c>
      <c r="G388" s="382">
        <v>1.1487611547913965</v>
      </c>
      <c r="H388" s="382">
        <v>1.1946221026993533</v>
      </c>
      <c r="M388" s="386">
        <v>7.6399999999999996E-2</v>
      </c>
    </row>
    <row r="389" spans="1:13" ht="11.65" customHeight="1">
      <c r="A389" s="372">
        <v>383</v>
      </c>
      <c r="B389" s="381">
        <v>-49.521513818136555</v>
      </c>
      <c r="C389" s="381">
        <v>522.44181055398803</v>
      </c>
      <c r="D389" s="382">
        <v>0.94385786463549526</v>
      </c>
      <c r="E389" s="382">
        <v>1.0147472186716042</v>
      </c>
      <c r="F389" s="382">
        <v>1.0884736511566206</v>
      </c>
      <c r="G389" s="382">
        <v>1.1494730266272977</v>
      </c>
      <c r="H389" s="382">
        <v>1.1949517988224936</v>
      </c>
      <c r="M389" s="386">
        <v>7.6600000000000001E-2</v>
      </c>
    </row>
    <row r="390" spans="1:13" ht="11.65" customHeight="1">
      <c r="A390" s="372">
        <v>384</v>
      </c>
      <c r="B390" s="381">
        <v>-49.5196947956656</v>
      </c>
      <c r="C390" s="381">
        <v>522.8951272373215</v>
      </c>
      <c r="D390" s="382">
        <v>0.94391202316887135</v>
      </c>
      <c r="E390" s="382">
        <v>1.0148766078935978</v>
      </c>
      <c r="F390" s="382">
        <v>1.0885549150714076</v>
      </c>
      <c r="G390" s="382">
        <v>1.1496381940243272</v>
      </c>
      <c r="H390" s="382">
        <v>1.1951651456622605</v>
      </c>
      <c r="M390" s="386">
        <v>7.6799999999999993E-2</v>
      </c>
    </row>
    <row r="391" spans="1:13" ht="11.65" customHeight="1">
      <c r="A391" s="372">
        <v>385</v>
      </c>
      <c r="B391" s="381">
        <v>-48.450364113754404</v>
      </c>
      <c r="C391" s="381">
        <v>526.14950001488432</v>
      </c>
      <c r="D391" s="382">
        <v>0.94391338398821056</v>
      </c>
      <c r="E391" s="382">
        <v>1.0149719006620701</v>
      </c>
      <c r="F391" s="382">
        <v>1.088744954947795</v>
      </c>
      <c r="G391" s="382">
        <v>1.1497730091426774</v>
      </c>
      <c r="H391" s="382">
        <v>1.1952420297979207</v>
      </c>
      <c r="M391" s="386">
        <v>7.6999999999999999E-2</v>
      </c>
    </row>
    <row r="392" spans="1:13" ht="11.65" customHeight="1">
      <c r="A392" s="372">
        <v>386</v>
      </c>
      <c r="B392" s="381">
        <v>-47.423309282649825</v>
      </c>
      <c r="C392" s="381">
        <v>526.76619216317704</v>
      </c>
      <c r="D392" s="382">
        <v>0.94392733081336699</v>
      </c>
      <c r="E392" s="382">
        <v>1.014973486752502</v>
      </c>
      <c r="F392" s="382">
        <v>1.0887625417635736</v>
      </c>
      <c r="G392" s="382">
        <v>1.1498312038752569</v>
      </c>
      <c r="H392" s="382">
        <v>1.1952967398026499</v>
      </c>
      <c r="M392" s="386">
        <v>7.7200000000000005E-2</v>
      </c>
    </row>
    <row r="393" spans="1:13" ht="11.65" customHeight="1">
      <c r="A393" s="372">
        <v>387</v>
      </c>
      <c r="B393" s="381">
        <v>-47.048769273059406</v>
      </c>
      <c r="C393" s="381">
        <v>526.77755996873202</v>
      </c>
      <c r="D393" s="382">
        <v>0.94394188113788224</v>
      </c>
      <c r="E393" s="382">
        <v>1.0149735139808664</v>
      </c>
      <c r="F393" s="382">
        <v>1.0888218626509669</v>
      </c>
      <c r="G393" s="382">
        <v>1.1498851842297386</v>
      </c>
      <c r="H393" s="382">
        <v>1.1953451539596416</v>
      </c>
      <c r="M393" s="386">
        <v>7.7399999999999997E-2</v>
      </c>
    </row>
    <row r="394" spans="1:13" ht="11.65" customHeight="1">
      <c r="A394" s="372">
        <v>388</v>
      </c>
      <c r="B394" s="381">
        <v>-46.187433816636258</v>
      </c>
      <c r="C394" s="381">
        <v>527.46384349880464</v>
      </c>
      <c r="D394" s="382">
        <v>0.94398946468081879</v>
      </c>
      <c r="E394" s="382">
        <v>1.0152036242728875</v>
      </c>
      <c r="F394" s="382">
        <v>1.0889667503260456</v>
      </c>
      <c r="G394" s="382">
        <v>1.1498973910075352</v>
      </c>
      <c r="H394" s="382">
        <v>1.1954246935702624</v>
      </c>
      <c r="M394" s="386">
        <v>7.7600000000000002E-2</v>
      </c>
    </row>
    <row r="395" spans="1:13" ht="11.65" customHeight="1">
      <c r="A395" s="372">
        <v>389</v>
      </c>
      <c r="B395" s="381">
        <v>-45.387696901269919</v>
      </c>
      <c r="C395" s="381">
        <v>529.17194909426507</v>
      </c>
      <c r="D395" s="382">
        <v>0.94399727420858548</v>
      </c>
      <c r="E395" s="382">
        <v>1.0152047983520083</v>
      </c>
      <c r="F395" s="382">
        <v>1.0889731709832502</v>
      </c>
      <c r="G395" s="382">
        <v>1.1499851224222699</v>
      </c>
      <c r="H395" s="382">
        <v>1.195427514806346</v>
      </c>
      <c r="M395" s="386">
        <v>7.7799999999999994E-2</v>
      </c>
    </row>
    <row r="396" spans="1:13" ht="11.65" customHeight="1">
      <c r="A396" s="372">
        <v>390</v>
      </c>
      <c r="B396" s="381">
        <v>-45.099493026709752</v>
      </c>
      <c r="C396" s="381">
        <v>529.30343577683561</v>
      </c>
      <c r="D396" s="382">
        <v>0.94400321056405723</v>
      </c>
      <c r="E396" s="382">
        <v>1.0152388063675821</v>
      </c>
      <c r="F396" s="382">
        <v>1.0890072991558792</v>
      </c>
      <c r="G396" s="382">
        <v>1.1499999570206987</v>
      </c>
      <c r="H396" s="382">
        <v>1.1954687093333292</v>
      </c>
      <c r="M396" s="386">
        <v>7.8E-2</v>
      </c>
    </row>
    <row r="397" spans="1:13" ht="11.65" customHeight="1">
      <c r="A397" s="372">
        <v>391</v>
      </c>
      <c r="B397" s="381">
        <v>-45.04194579873365</v>
      </c>
      <c r="C397" s="381">
        <v>530.0074771342297</v>
      </c>
      <c r="D397" s="382">
        <v>0.94402239248007058</v>
      </c>
      <c r="E397" s="382">
        <v>1.0152501919931405</v>
      </c>
      <c r="F397" s="382">
        <v>1.0890214349356762</v>
      </c>
      <c r="G397" s="382">
        <v>1.1501120511733727</v>
      </c>
      <c r="H397" s="382">
        <v>1.1957248484277589</v>
      </c>
      <c r="M397" s="386">
        <v>7.8200000000000006E-2</v>
      </c>
    </row>
    <row r="398" spans="1:13" ht="11.65" customHeight="1">
      <c r="A398" s="372">
        <v>392</v>
      </c>
      <c r="B398" s="381">
        <v>-44.749723438974797</v>
      </c>
      <c r="C398" s="381">
        <v>532.54537827989952</v>
      </c>
      <c r="D398" s="382">
        <v>0.94406066417316792</v>
      </c>
      <c r="E398" s="382">
        <v>1.0153220000097429</v>
      </c>
      <c r="F398" s="382">
        <v>1.089261235347859</v>
      </c>
      <c r="G398" s="382">
        <v>1.1501280317858655</v>
      </c>
      <c r="H398" s="382">
        <v>1.1957850483264569</v>
      </c>
      <c r="M398" s="386">
        <v>7.8399999999999997E-2</v>
      </c>
    </row>
    <row r="399" spans="1:13" ht="11.65" customHeight="1">
      <c r="A399" s="372">
        <v>393</v>
      </c>
      <c r="B399" s="381">
        <v>-44.460927951232406</v>
      </c>
      <c r="C399" s="381">
        <v>532.54831109075531</v>
      </c>
      <c r="D399" s="382">
        <v>0.94415187958537827</v>
      </c>
      <c r="E399" s="382">
        <v>1.0153961457173515</v>
      </c>
      <c r="F399" s="382">
        <v>1.0893516256543532</v>
      </c>
      <c r="G399" s="382">
        <v>1.1502427798236652</v>
      </c>
      <c r="H399" s="382">
        <v>1.1958572581363498</v>
      </c>
      <c r="M399" s="386">
        <v>7.8600000000000003E-2</v>
      </c>
    </row>
    <row r="400" spans="1:13" ht="11.65" customHeight="1">
      <c r="A400" s="372">
        <v>394</v>
      </c>
      <c r="B400" s="381">
        <v>-42.64107660839818</v>
      </c>
      <c r="C400" s="381">
        <v>534.08961493744391</v>
      </c>
      <c r="D400" s="382">
        <v>0.94415788778894827</v>
      </c>
      <c r="E400" s="382">
        <v>1.0154332851666288</v>
      </c>
      <c r="F400" s="382">
        <v>1.0896257339989308</v>
      </c>
      <c r="G400" s="382">
        <v>1.1503838034456666</v>
      </c>
      <c r="H400" s="382">
        <v>1.1959555910460642</v>
      </c>
      <c r="M400" s="386">
        <v>7.8799999999999995E-2</v>
      </c>
    </row>
    <row r="401" spans="1:13" ht="11.65" customHeight="1">
      <c r="A401" s="372">
        <v>395</v>
      </c>
      <c r="B401" s="381">
        <v>-41.114337787041222</v>
      </c>
      <c r="C401" s="381">
        <v>534.37774480979897</v>
      </c>
      <c r="D401" s="382">
        <v>0.9441911357986984</v>
      </c>
      <c r="E401" s="382">
        <v>1.0154406145178601</v>
      </c>
      <c r="F401" s="382">
        <v>1.0896494118497597</v>
      </c>
      <c r="G401" s="382">
        <v>1.1506669474913631</v>
      </c>
      <c r="H401" s="382">
        <v>1.1960649864800654</v>
      </c>
      <c r="M401" s="386">
        <v>7.9000000000000001E-2</v>
      </c>
    </row>
    <row r="402" spans="1:13" ht="11.65" customHeight="1">
      <c r="A402" s="372">
        <v>396</v>
      </c>
      <c r="B402" s="381">
        <v>-40.770753538461577</v>
      </c>
      <c r="C402" s="381">
        <v>535.22659272033161</v>
      </c>
      <c r="D402" s="382">
        <v>0.94425281251100701</v>
      </c>
      <c r="E402" s="382">
        <v>1.0157024511573371</v>
      </c>
      <c r="F402" s="382">
        <v>1.0900900944063454</v>
      </c>
      <c r="G402" s="382">
        <v>1.1507696423923488</v>
      </c>
      <c r="H402" s="382">
        <v>1.1960953567209991</v>
      </c>
      <c r="M402" s="386">
        <v>7.9200000000000007E-2</v>
      </c>
    </row>
    <row r="403" spans="1:13" ht="11.65" customHeight="1">
      <c r="A403" s="372">
        <v>397</v>
      </c>
      <c r="B403" s="381">
        <v>-39.864071065564531</v>
      </c>
      <c r="C403" s="381">
        <v>535.58724674334007</v>
      </c>
      <c r="D403" s="382">
        <v>0.94426983478966764</v>
      </c>
      <c r="E403" s="382">
        <v>1.0157075275419147</v>
      </c>
      <c r="F403" s="382">
        <v>1.0901163651090675</v>
      </c>
      <c r="G403" s="382">
        <v>1.1511471544469831</v>
      </c>
      <c r="H403" s="382">
        <v>1.1961950045351473</v>
      </c>
      <c r="M403" s="386">
        <v>7.9399999999999998E-2</v>
      </c>
    </row>
    <row r="404" spans="1:13" ht="11.65" customHeight="1">
      <c r="A404" s="372">
        <v>398</v>
      </c>
      <c r="B404" s="381">
        <v>-37.656216382448292</v>
      </c>
      <c r="C404" s="381">
        <v>536.14449774700188</v>
      </c>
      <c r="D404" s="382">
        <v>0.94435804102514442</v>
      </c>
      <c r="E404" s="382">
        <v>1.0157641491998624</v>
      </c>
      <c r="F404" s="382">
        <v>1.09012327074965</v>
      </c>
      <c r="G404" s="382">
        <v>1.1512928199548633</v>
      </c>
      <c r="H404" s="382">
        <v>1.1963698218266323</v>
      </c>
      <c r="M404" s="386">
        <v>7.9600000000000004E-2</v>
      </c>
    </row>
    <row r="405" spans="1:13" ht="11.65" customHeight="1">
      <c r="A405" s="372">
        <v>399</v>
      </c>
      <c r="B405" s="381">
        <v>-37.531731512179249</v>
      </c>
      <c r="C405" s="381">
        <v>536.50838129140902</v>
      </c>
      <c r="D405" s="382">
        <v>0.94437907431083179</v>
      </c>
      <c r="E405" s="382">
        <v>1.0157814101788121</v>
      </c>
      <c r="F405" s="382">
        <v>1.0901732455789095</v>
      </c>
      <c r="G405" s="382">
        <v>1.1515178403722752</v>
      </c>
      <c r="H405" s="382">
        <v>1.1964123283911308</v>
      </c>
      <c r="M405" s="386">
        <v>7.9799999999999996E-2</v>
      </c>
    </row>
    <row r="406" spans="1:13" ht="11.65" customHeight="1">
      <c r="A406" s="372">
        <v>400</v>
      </c>
      <c r="B406" s="381">
        <v>-37.155406372125981</v>
      </c>
      <c r="C406" s="381">
        <v>538.6823040320669</v>
      </c>
      <c r="D406" s="382">
        <v>0.94438118107862368</v>
      </c>
      <c r="E406" s="382">
        <v>1.0158384350510621</v>
      </c>
      <c r="F406" s="382">
        <v>1.0904648959455292</v>
      </c>
      <c r="G406" s="382">
        <v>1.1518284285844471</v>
      </c>
      <c r="H406" s="382">
        <v>1.196610649248824</v>
      </c>
      <c r="M406" s="386">
        <v>0.08</v>
      </c>
    </row>
    <row r="407" spans="1:13" ht="11.65" customHeight="1">
      <c r="A407" s="372">
        <v>401</v>
      </c>
      <c r="B407" s="381">
        <v>-36.595712029391507</v>
      </c>
      <c r="C407" s="381">
        <v>539.44403635829985</v>
      </c>
      <c r="D407" s="382">
        <v>0.94451276456579492</v>
      </c>
      <c r="E407" s="382">
        <v>1.0158518612851166</v>
      </c>
      <c r="F407" s="382">
        <v>1.0904877390088155</v>
      </c>
      <c r="G407" s="382">
        <v>1.1519389647256197</v>
      </c>
      <c r="H407" s="382">
        <v>1.197001409279898</v>
      </c>
      <c r="M407" s="386">
        <v>8.0199999999999994E-2</v>
      </c>
    </row>
    <row r="408" spans="1:13" ht="11.65" customHeight="1">
      <c r="A408" s="372">
        <v>402</v>
      </c>
      <c r="B408" s="381">
        <v>-36.047407446591023</v>
      </c>
      <c r="C408" s="381">
        <v>539.87112775143032</v>
      </c>
      <c r="D408" s="382">
        <v>0.94459374374189498</v>
      </c>
      <c r="E408" s="382">
        <v>1.0160443085587181</v>
      </c>
      <c r="F408" s="382">
        <v>1.0905160149489384</v>
      </c>
      <c r="G408" s="382">
        <v>1.1519420264325193</v>
      </c>
      <c r="H408" s="382">
        <v>1.1971746046904856</v>
      </c>
      <c r="M408" s="386">
        <v>8.0399999999999999E-2</v>
      </c>
    </row>
    <row r="409" spans="1:13" ht="11.65" customHeight="1">
      <c r="A409" s="372">
        <v>403</v>
      </c>
      <c r="B409" s="381">
        <v>-33.248271885600843</v>
      </c>
      <c r="C409" s="381">
        <v>541.68540759959615</v>
      </c>
      <c r="D409" s="382">
        <v>0.94461373015008421</v>
      </c>
      <c r="E409" s="382">
        <v>1.0161780262778188</v>
      </c>
      <c r="F409" s="382">
        <v>1.0905448418699564</v>
      </c>
      <c r="G409" s="382">
        <v>1.1519615321004826</v>
      </c>
      <c r="H409" s="382">
        <v>1.1972921685366156</v>
      </c>
      <c r="M409" s="386">
        <v>8.0600000000000005E-2</v>
      </c>
    </row>
    <row r="410" spans="1:13" ht="11.65" customHeight="1">
      <c r="A410" s="372">
        <v>404</v>
      </c>
      <c r="B410" s="381">
        <v>-29.18272626448379</v>
      </c>
      <c r="C410" s="381">
        <v>543.67810811048548</v>
      </c>
      <c r="D410" s="382">
        <v>0.94464968970122787</v>
      </c>
      <c r="E410" s="382">
        <v>1.0161899067520284</v>
      </c>
      <c r="F410" s="382">
        <v>1.0906443200331057</v>
      </c>
      <c r="G410" s="382">
        <v>1.152054069028275</v>
      </c>
      <c r="H410" s="382">
        <v>1.1972945923556328</v>
      </c>
      <c r="M410" s="386">
        <v>8.0799999999999997E-2</v>
      </c>
    </row>
    <row r="411" spans="1:13" ht="11.65" customHeight="1">
      <c r="A411" s="372">
        <v>405</v>
      </c>
      <c r="B411" s="381">
        <v>-28.414853689144365</v>
      </c>
      <c r="C411" s="381">
        <v>545.08156832404165</v>
      </c>
      <c r="D411" s="382">
        <v>0.94469080451166976</v>
      </c>
      <c r="E411" s="382">
        <v>1.0162332882748508</v>
      </c>
      <c r="F411" s="382">
        <v>1.0906559369627333</v>
      </c>
      <c r="G411" s="382">
        <v>1.1521166287987521</v>
      </c>
      <c r="H411" s="382">
        <v>1.1973295383791478</v>
      </c>
      <c r="M411" s="386">
        <v>8.1000000000000003E-2</v>
      </c>
    </row>
    <row r="412" spans="1:13" ht="11.65" customHeight="1">
      <c r="A412" s="372">
        <v>406</v>
      </c>
      <c r="B412" s="381">
        <v>-27.85913319008705</v>
      </c>
      <c r="C412" s="381">
        <v>546.28955234782734</v>
      </c>
      <c r="D412" s="382">
        <v>0.94472247837083279</v>
      </c>
      <c r="E412" s="382">
        <v>1.016260421840153</v>
      </c>
      <c r="F412" s="382">
        <v>1.0906666038301629</v>
      </c>
      <c r="G412" s="382">
        <v>1.1521467815158843</v>
      </c>
      <c r="H412" s="382">
        <v>1.1975706803465951</v>
      </c>
      <c r="M412" s="386">
        <v>8.1199999999999994E-2</v>
      </c>
    </row>
    <row r="413" spans="1:13" ht="11.65" customHeight="1">
      <c r="A413" s="372">
        <v>407</v>
      </c>
      <c r="B413" s="381">
        <v>-25.913807735128103</v>
      </c>
      <c r="C413" s="381">
        <v>547.20052512000802</v>
      </c>
      <c r="D413" s="382">
        <v>0.94480464479321802</v>
      </c>
      <c r="E413" s="382">
        <v>1.0164209850255155</v>
      </c>
      <c r="F413" s="382">
        <v>1.0907831047771874</v>
      </c>
      <c r="G413" s="382">
        <v>1.1523816495319865</v>
      </c>
      <c r="H413" s="382">
        <v>1.1983343844545877</v>
      </c>
      <c r="M413" s="386">
        <v>8.14E-2</v>
      </c>
    </row>
    <row r="414" spans="1:13" ht="11.65" customHeight="1">
      <c r="A414" s="372">
        <v>408</v>
      </c>
      <c r="B414" s="381">
        <v>-25.701354053523573</v>
      </c>
      <c r="C414" s="381">
        <v>547.64110091845941</v>
      </c>
      <c r="D414" s="382">
        <v>0.94481432272358423</v>
      </c>
      <c r="E414" s="382">
        <v>1.0164494326942866</v>
      </c>
      <c r="F414" s="382">
        <v>1.090820566205521</v>
      </c>
      <c r="G414" s="382">
        <v>1.1524181924664316</v>
      </c>
      <c r="H414" s="382">
        <v>1.1984318102796716</v>
      </c>
      <c r="M414" s="386">
        <v>8.1600000000000006E-2</v>
      </c>
    </row>
    <row r="415" spans="1:13" ht="11.65" customHeight="1">
      <c r="A415" s="372">
        <v>409</v>
      </c>
      <c r="B415" s="381">
        <v>-24.804476296058965</v>
      </c>
      <c r="C415" s="381">
        <v>549.03306797390906</v>
      </c>
      <c r="D415" s="382">
        <v>0.9448350624002364</v>
      </c>
      <c r="E415" s="382">
        <v>1.0165229628448271</v>
      </c>
      <c r="F415" s="382">
        <v>1.0909069400486024</v>
      </c>
      <c r="G415" s="382">
        <v>1.152536519390333</v>
      </c>
      <c r="H415" s="382">
        <v>1.1985335089790352</v>
      </c>
      <c r="M415" s="386">
        <v>8.1799999999999998E-2</v>
      </c>
    </row>
    <row r="416" spans="1:13" ht="11.65" customHeight="1">
      <c r="A416" s="372">
        <v>410</v>
      </c>
      <c r="B416" s="381">
        <v>-24.707815478283919</v>
      </c>
      <c r="C416" s="381">
        <v>549.21556055129622</v>
      </c>
      <c r="D416" s="382">
        <v>0.94486165818232937</v>
      </c>
      <c r="E416" s="382">
        <v>1.0165664153507104</v>
      </c>
      <c r="F416" s="382">
        <v>1.0909315187365032</v>
      </c>
      <c r="G416" s="382">
        <v>1.1525815777865174</v>
      </c>
      <c r="H416" s="382">
        <v>1.1986649211862892</v>
      </c>
      <c r="M416" s="386">
        <v>8.2000000000000003E-2</v>
      </c>
    </row>
    <row r="417" spans="1:13" ht="11.65" customHeight="1">
      <c r="A417" s="372">
        <v>411</v>
      </c>
      <c r="B417" s="381">
        <v>-24.452171457888653</v>
      </c>
      <c r="C417" s="381">
        <v>550.16315321123693</v>
      </c>
      <c r="D417" s="382">
        <v>0.94489541264226451</v>
      </c>
      <c r="E417" s="382">
        <v>1.0166150674624783</v>
      </c>
      <c r="F417" s="382">
        <v>1.0910422893282232</v>
      </c>
      <c r="G417" s="382">
        <v>1.1526211707285927</v>
      </c>
      <c r="H417" s="382">
        <v>1.1986729378424272</v>
      </c>
      <c r="M417" s="386">
        <v>8.2199999999999995E-2</v>
      </c>
    </row>
    <row r="418" spans="1:13" ht="11.65" customHeight="1">
      <c r="A418" s="372">
        <v>412</v>
      </c>
      <c r="B418" s="381">
        <v>-23.832163991662128</v>
      </c>
      <c r="C418" s="381">
        <v>550.39388789562145</v>
      </c>
      <c r="D418" s="382">
        <v>0.94489962749433343</v>
      </c>
      <c r="E418" s="382">
        <v>1.0166948503585993</v>
      </c>
      <c r="F418" s="382">
        <v>1.0910596230981402</v>
      </c>
      <c r="G418" s="382">
        <v>1.1527726769952813</v>
      </c>
      <c r="H418" s="382">
        <v>1.1989249023954163</v>
      </c>
      <c r="M418" s="386">
        <v>8.2400000000000001E-2</v>
      </c>
    </row>
    <row r="419" spans="1:13" ht="11.65" customHeight="1">
      <c r="A419" s="372">
        <v>413</v>
      </c>
      <c r="B419" s="381">
        <v>-23.283850660738608</v>
      </c>
      <c r="C419" s="381">
        <v>551.29744709519582</v>
      </c>
      <c r="D419" s="382">
        <v>0.94490366088286204</v>
      </c>
      <c r="E419" s="382">
        <v>1.0167478543833417</v>
      </c>
      <c r="F419" s="382">
        <v>1.0910804197432198</v>
      </c>
      <c r="G419" s="382">
        <v>1.1528196214952586</v>
      </c>
      <c r="H419" s="382">
        <v>1.198927182665378</v>
      </c>
      <c r="M419" s="386">
        <v>8.2600000000000007E-2</v>
      </c>
    </row>
    <row r="420" spans="1:13" ht="11.65" customHeight="1">
      <c r="A420" s="372">
        <v>414</v>
      </c>
      <c r="B420" s="381">
        <v>-23.231153212264871</v>
      </c>
      <c r="C420" s="381">
        <v>551.71159941278529</v>
      </c>
      <c r="D420" s="382">
        <v>0.94496819594605219</v>
      </c>
      <c r="E420" s="382">
        <v>1.0168413202543465</v>
      </c>
      <c r="F420" s="382">
        <v>1.0910973137702111</v>
      </c>
      <c r="G420" s="382">
        <v>1.1529652467850044</v>
      </c>
      <c r="H420" s="382">
        <v>1.198934997968905</v>
      </c>
      <c r="M420" s="386">
        <v>8.2799999999999999E-2</v>
      </c>
    </row>
    <row r="421" spans="1:13" ht="11.65" customHeight="1">
      <c r="A421" s="372">
        <v>415</v>
      </c>
      <c r="B421" s="381">
        <v>-22.80591122748865</v>
      </c>
      <c r="C421" s="381">
        <v>551.92475446582284</v>
      </c>
      <c r="D421" s="382">
        <v>0.94502294902212325</v>
      </c>
      <c r="E421" s="382">
        <v>1.0168795422128012</v>
      </c>
      <c r="F421" s="382">
        <v>1.091099323697283</v>
      </c>
      <c r="G421" s="382">
        <v>1.1532032430433918</v>
      </c>
      <c r="H421" s="382">
        <v>1.1990681834287991</v>
      </c>
      <c r="M421" s="386">
        <v>8.3000000000000004E-2</v>
      </c>
    </row>
    <row r="422" spans="1:13" ht="11.65" customHeight="1">
      <c r="A422" s="372">
        <v>416</v>
      </c>
      <c r="B422" s="381">
        <v>-22.02404169797228</v>
      </c>
      <c r="C422" s="381">
        <v>553.21873879024679</v>
      </c>
      <c r="D422" s="382">
        <v>0.94507389649129714</v>
      </c>
      <c r="E422" s="382">
        <v>1.0170293364550607</v>
      </c>
      <c r="F422" s="382">
        <v>1.0913210230755577</v>
      </c>
      <c r="G422" s="382">
        <v>1.1532037639098633</v>
      </c>
      <c r="H422" s="382">
        <v>1.1990684108442138</v>
      </c>
      <c r="M422" s="386">
        <v>8.3199999999999996E-2</v>
      </c>
    </row>
    <row r="423" spans="1:13" ht="11.65" customHeight="1">
      <c r="A423" s="372">
        <v>417</v>
      </c>
      <c r="B423" s="381">
        <v>-21.152708117099792</v>
      </c>
      <c r="C423" s="381">
        <v>553.79218842965383</v>
      </c>
      <c r="D423" s="382">
        <v>0.945106453974628</v>
      </c>
      <c r="E423" s="382">
        <v>1.0171531699147056</v>
      </c>
      <c r="F423" s="382">
        <v>1.0914965082267756</v>
      </c>
      <c r="G423" s="382">
        <v>1.1532300645249562</v>
      </c>
      <c r="H423" s="382">
        <v>1.1992036991969721</v>
      </c>
      <c r="M423" s="386">
        <v>8.3400000000000002E-2</v>
      </c>
    </row>
    <row r="424" spans="1:13" ht="11.65" customHeight="1">
      <c r="A424" s="372">
        <v>418</v>
      </c>
      <c r="B424" s="381">
        <v>-20.635730690283708</v>
      </c>
      <c r="C424" s="381">
        <v>555.11808934513465</v>
      </c>
      <c r="D424" s="382">
        <v>0.9453188425467024</v>
      </c>
      <c r="E424" s="382">
        <v>1.0171949133223159</v>
      </c>
      <c r="F424" s="382">
        <v>1.0917402641510405</v>
      </c>
      <c r="G424" s="382">
        <v>1.1533304961366815</v>
      </c>
      <c r="H424" s="382">
        <v>1.1992536964055183</v>
      </c>
      <c r="M424" s="386">
        <v>8.3599999999999994E-2</v>
      </c>
    </row>
    <row r="425" spans="1:13" ht="11.65" customHeight="1">
      <c r="A425" s="372">
        <v>419</v>
      </c>
      <c r="B425" s="381">
        <v>-20.473739737177311</v>
      </c>
      <c r="C425" s="381">
        <v>556.1908780000158</v>
      </c>
      <c r="D425" s="382">
        <v>0.94532953481573756</v>
      </c>
      <c r="E425" s="382">
        <v>1.0173470535686213</v>
      </c>
      <c r="F425" s="382">
        <v>1.0917751684180887</v>
      </c>
      <c r="G425" s="382">
        <v>1.1535072816823668</v>
      </c>
      <c r="H425" s="382">
        <v>1.1994820758628479</v>
      </c>
      <c r="M425" s="386">
        <v>8.3799999999999999E-2</v>
      </c>
    </row>
    <row r="426" spans="1:13" ht="11.65" customHeight="1">
      <c r="A426" s="372">
        <v>420</v>
      </c>
      <c r="B426" s="381">
        <v>-20.064704920473559</v>
      </c>
      <c r="C426" s="381">
        <v>557.87068963404818</v>
      </c>
      <c r="D426" s="382">
        <v>0.94535259209315003</v>
      </c>
      <c r="E426" s="382">
        <v>1.0174330046230771</v>
      </c>
      <c r="F426" s="382">
        <v>1.0918269031928649</v>
      </c>
      <c r="G426" s="382">
        <v>1.1535154025516041</v>
      </c>
      <c r="H426" s="382">
        <v>1.1995238469179612</v>
      </c>
      <c r="M426" s="386">
        <v>8.4000000000000005E-2</v>
      </c>
    </row>
    <row r="427" spans="1:13" ht="11.65" customHeight="1">
      <c r="A427" s="372">
        <v>421</v>
      </c>
      <c r="B427" s="381">
        <v>-17.125863488096911</v>
      </c>
      <c r="C427" s="381">
        <v>558.25716384561383</v>
      </c>
      <c r="D427" s="382">
        <v>0.94535405325759625</v>
      </c>
      <c r="E427" s="382">
        <v>1.017584048532338</v>
      </c>
      <c r="F427" s="382">
        <v>1.0918950722691625</v>
      </c>
      <c r="G427" s="382">
        <v>1.1536699078634967</v>
      </c>
      <c r="H427" s="382">
        <v>1.1995970222680963</v>
      </c>
      <c r="M427" s="386">
        <v>8.4199999999999997E-2</v>
      </c>
    </row>
    <row r="428" spans="1:13" ht="11.65" customHeight="1">
      <c r="A428" s="372">
        <v>422</v>
      </c>
      <c r="B428" s="381">
        <v>-16.41305854548682</v>
      </c>
      <c r="C428" s="381">
        <v>559.55015149680366</v>
      </c>
      <c r="D428" s="382">
        <v>0.94537135395338945</v>
      </c>
      <c r="E428" s="382">
        <v>1.0177532063270955</v>
      </c>
      <c r="F428" s="382">
        <v>1.0919419757450628</v>
      </c>
      <c r="G428" s="382">
        <v>1.153782067247245</v>
      </c>
      <c r="H428" s="382">
        <v>1.1997471062269387</v>
      </c>
      <c r="M428" s="386">
        <v>8.4400000000000003E-2</v>
      </c>
    </row>
    <row r="429" spans="1:13" ht="11.65" customHeight="1">
      <c r="A429" s="372">
        <v>423</v>
      </c>
      <c r="B429" s="381">
        <v>-15.944685762524387</v>
      </c>
      <c r="C429" s="381">
        <v>559.8018060318318</v>
      </c>
      <c r="D429" s="382">
        <v>0.94537161692687832</v>
      </c>
      <c r="E429" s="382">
        <v>1.0177670525018963</v>
      </c>
      <c r="F429" s="382">
        <v>1.0920037598376025</v>
      </c>
      <c r="G429" s="382">
        <v>1.1537955163391032</v>
      </c>
      <c r="H429" s="382">
        <v>1.1997834415325537</v>
      </c>
      <c r="M429" s="386">
        <v>8.4599999999999995E-2</v>
      </c>
    </row>
    <row r="430" spans="1:13" ht="11.65" customHeight="1">
      <c r="A430" s="372">
        <v>424</v>
      </c>
      <c r="B430" s="381">
        <v>-14.905256747951171</v>
      </c>
      <c r="C430" s="381">
        <v>560.29571640382528</v>
      </c>
      <c r="D430" s="382">
        <v>0.94542109239476912</v>
      </c>
      <c r="E430" s="382">
        <v>1.0177969730448084</v>
      </c>
      <c r="F430" s="382">
        <v>1.0920377376976278</v>
      </c>
      <c r="G430" s="382">
        <v>1.1539296443050615</v>
      </c>
      <c r="H430" s="382">
        <v>1.1998705214217098</v>
      </c>
      <c r="M430" s="386">
        <v>8.48E-2</v>
      </c>
    </row>
    <row r="431" spans="1:13" ht="11.65" customHeight="1">
      <c r="A431" s="372">
        <v>425</v>
      </c>
      <c r="B431" s="381">
        <v>-14.541832138594145</v>
      </c>
      <c r="C431" s="381">
        <v>561.86895195397301</v>
      </c>
      <c r="D431" s="382">
        <v>0.94557318785303734</v>
      </c>
      <c r="E431" s="382">
        <v>1.0178524208971571</v>
      </c>
      <c r="F431" s="382">
        <v>1.092042998878741</v>
      </c>
      <c r="G431" s="382">
        <v>1.1539441909590287</v>
      </c>
      <c r="H431" s="382">
        <v>1.1999620901006616</v>
      </c>
      <c r="M431" s="386">
        <v>8.5000000000000006E-2</v>
      </c>
    </row>
    <row r="432" spans="1:13" ht="11.65" customHeight="1">
      <c r="A432" s="372">
        <v>426</v>
      </c>
      <c r="B432" s="381">
        <v>-13.302892079364938</v>
      </c>
      <c r="C432" s="381">
        <v>567.39399982989198</v>
      </c>
      <c r="D432" s="382">
        <v>0.94560109824392846</v>
      </c>
      <c r="E432" s="382">
        <v>1.0179358038637416</v>
      </c>
      <c r="F432" s="382">
        <v>1.0920728280408221</v>
      </c>
      <c r="G432" s="382">
        <v>1.1540635299327884</v>
      </c>
      <c r="H432" s="382">
        <v>1.2000167677730795</v>
      </c>
      <c r="M432" s="386">
        <v>8.5199999999999998E-2</v>
      </c>
    </row>
    <row r="433" spans="1:13" ht="11.65" customHeight="1">
      <c r="A433" s="372">
        <v>427</v>
      </c>
      <c r="B433" s="381">
        <v>-12.880112616451697</v>
      </c>
      <c r="C433" s="381">
        <v>568.09518034526627</v>
      </c>
      <c r="D433" s="382">
        <v>0.94566454126424748</v>
      </c>
      <c r="E433" s="382">
        <v>1.0179893142496559</v>
      </c>
      <c r="F433" s="382">
        <v>1.0920776265602745</v>
      </c>
      <c r="G433" s="382">
        <v>1.1541330795767446</v>
      </c>
      <c r="H433" s="382">
        <v>1.2003326128442025</v>
      </c>
      <c r="M433" s="386">
        <v>8.5400000000000004E-2</v>
      </c>
    </row>
    <row r="434" spans="1:13" ht="11.65" customHeight="1">
      <c r="A434" s="372">
        <v>428</v>
      </c>
      <c r="B434" s="381">
        <v>-12.269712863682798</v>
      </c>
      <c r="C434" s="381">
        <v>568.48412901625125</v>
      </c>
      <c r="D434" s="382">
        <v>0.94570172145514708</v>
      </c>
      <c r="E434" s="382">
        <v>1.0180163678263405</v>
      </c>
      <c r="F434" s="382">
        <v>1.0920939038868258</v>
      </c>
      <c r="G434" s="382">
        <v>1.1541418972225455</v>
      </c>
      <c r="H434" s="382">
        <v>1.2003491642060695</v>
      </c>
      <c r="M434" s="386">
        <v>8.5599999999999996E-2</v>
      </c>
    </row>
    <row r="435" spans="1:13" ht="11.65" customHeight="1">
      <c r="A435" s="372">
        <v>429</v>
      </c>
      <c r="B435" s="381">
        <v>-11.949240756891413</v>
      </c>
      <c r="C435" s="381">
        <v>568.81188585986092</v>
      </c>
      <c r="D435" s="382">
        <v>0.94573500867280558</v>
      </c>
      <c r="E435" s="382">
        <v>1.0180677215935159</v>
      </c>
      <c r="F435" s="382">
        <v>1.0921503313739143</v>
      </c>
      <c r="G435" s="382">
        <v>1.1541516628514801</v>
      </c>
      <c r="H435" s="382">
        <v>1.2003835918060113</v>
      </c>
      <c r="M435" s="386">
        <v>8.5800000000000001E-2</v>
      </c>
    </row>
    <row r="436" spans="1:13" ht="11.65" customHeight="1">
      <c r="A436" s="372">
        <v>430</v>
      </c>
      <c r="B436" s="381">
        <v>-11.173056328071652</v>
      </c>
      <c r="C436" s="381">
        <v>570.05471546973968</v>
      </c>
      <c r="D436" s="382">
        <v>0.94577280211937598</v>
      </c>
      <c r="E436" s="382">
        <v>1.0181011585254869</v>
      </c>
      <c r="F436" s="382">
        <v>1.0922521870612523</v>
      </c>
      <c r="G436" s="382">
        <v>1.1542172647349158</v>
      </c>
      <c r="H436" s="382">
        <v>1.2003852181433252</v>
      </c>
      <c r="M436" s="386">
        <v>8.5999999999999993E-2</v>
      </c>
    </row>
    <row r="437" spans="1:13" ht="11.65" customHeight="1">
      <c r="A437" s="372">
        <v>431</v>
      </c>
      <c r="B437" s="381">
        <v>-9.2612738715897649</v>
      </c>
      <c r="C437" s="381">
        <v>570.79841143838348</v>
      </c>
      <c r="D437" s="382">
        <v>0.94584827463917776</v>
      </c>
      <c r="E437" s="382">
        <v>1.0181352871565368</v>
      </c>
      <c r="F437" s="382">
        <v>1.092282986732138</v>
      </c>
      <c r="G437" s="382">
        <v>1.1545574870685829</v>
      </c>
      <c r="H437" s="382">
        <v>1.2006798627115793</v>
      </c>
      <c r="M437" s="386">
        <v>8.6199999999999999E-2</v>
      </c>
    </row>
    <row r="438" spans="1:13" ht="11.65" customHeight="1">
      <c r="A438" s="372">
        <v>432</v>
      </c>
      <c r="B438" s="381">
        <v>-8.0862627296310166</v>
      </c>
      <c r="C438" s="381">
        <v>571.20556354620021</v>
      </c>
      <c r="D438" s="382">
        <v>0.94585055509824856</v>
      </c>
      <c r="E438" s="382">
        <v>1.0181669076507402</v>
      </c>
      <c r="F438" s="382">
        <v>1.0924467272944016</v>
      </c>
      <c r="G438" s="382">
        <v>1.1547788571207107</v>
      </c>
      <c r="H438" s="382">
        <v>1.200970732379208</v>
      </c>
      <c r="M438" s="386">
        <v>8.6400000000000005E-2</v>
      </c>
    </row>
    <row r="439" spans="1:13" ht="11.65" customHeight="1">
      <c r="A439" s="372">
        <v>433</v>
      </c>
      <c r="B439" s="381">
        <v>-7.5284670258943152</v>
      </c>
      <c r="C439" s="381">
        <v>572.35579370562664</v>
      </c>
      <c r="D439" s="382">
        <v>0.945926434311122</v>
      </c>
      <c r="E439" s="382">
        <v>1.0181750942757748</v>
      </c>
      <c r="F439" s="382">
        <v>1.0924952718483507</v>
      </c>
      <c r="G439" s="382">
        <v>1.154797188951022</v>
      </c>
      <c r="H439" s="382">
        <v>1.2009798102276656</v>
      </c>
      <c r="M439" s="386">
        <v>8.6599999999999996E-2</v>
      </c>
    </row>
    <row r="440" spans="1:13" ht="11.65" customHeight="1">
      <c r="A440" s="372">
        <v>434</v>
      </c>
      <c r="B440" s="381">
        <v>-3.3506914557110576</v>
      </c>
      <c r="C440" s="381">
        <v>573.50886521876055</v>
      </c>
      <c r="D440" s="382">
        <v>0.94597874221317102</v>
      </c>
      <c r="E440" s="382">
        <v>1.0181933117530455</v>
      </c>
      <c r="F440" s="382">
        <v>1.092549910911278</v>
      </c>
      <c r="G440" s="382">
        <v>1.1549278806203438</v>
      </c>
      <c r="H440" s="382">
        <v>1.2011811800218057</v>
      </c>
      <c r="M440" s="386">
        <v>8.6800000000000002E-2</v>
      </c>
    </row>
    <row r="441" spans="1:13" ht="11.65" customHeight="1">
      <c r="A441" s="372">
        <v>435</v>
      </c>
      <c r="B441" s="381">
        <v>-1.9817439139997077</v>
      </c>
      <c r="C441" s="381">
        <v>574.41765678915726</v>
      </c>
      <c r="D441" s="382">
        <v>0.94598831430822039</v>
      </c>
      <c r="E441" s="382">
        <v>1.0182385333932076</v>
      </c>
      <c r="F441" s="382">
        <v>1.0926207698535404</v>
      </c>
      <c r="G441" s="382">
        <v>1.155195973125307</v>
      </c>
      <c r="H441" s="382">
        <v>1.2016219085939515</v>
      </c>
      <c r="M441" s="386">
        <v>8.6999999999999994E-2</v>
      </c>
    </row>
    <row r="442" spans="1:13" ht="11.65" customHeight="1">
      <c r="A442" s="372">
        <v>436</v>
      </c>
      <c r="B442" s="381">
        <v>-1.5660729572800847</v>
      </c>
      <c r="C442" s="381">
        <v>577.79318774910826</v>
      </c>
      <c r="D442" s="382">
        <v>0.94604003221057076</v>
      </c>
      <c r="E442" s="382">
        <v>1.0182796779258583</v>
      </c>
      <c r="F442" s="382">
        <v>1.0926762652558781</v>
      </c>
      <c r="G442" s="382">
        <v>1.1552269702174494</v>
      </c>
      <c r="H442" s="382">
        <v>1.201694881149632</v>
      </c>
      <c r="M442" s="386">
        <v>8.72E-2</v>
      </c>
    </row>
    <row r="443" spans="1:13" ht="11.65" customHeight="1">
      <c r="A443" s="372">
        <v>437</v>
      </c>
      <c r="B443" s="381">
        <v>-2.1491491134838725E-2</v>
      </c>
      <c r="C443" s="381">
        <v>579.43095519225972</v>
      </c>
      <c r="D443" s="382">
        <v>0.94604481152036612</v>
      </c>
      <c r="E443" s="382">
        <v>1.0183093678573949</v>
      </c>
      <c r="F443" s="382">
        <v>1.0928199473717093</v>
      </c>
      <c r="G443" s="382">
        <v>1.1553568099147307</v>
      </c>
      <c r="H443" s="382">
        <v>1.2018942345262973</v>
      </c>
      <c r="M443" s="386">
        <v>8.7400000000000005E-2</v>
      </c>
    </row>
    <row r="444" spans="1:13" ht="11.65" customHeight="1">
      <c r="A444" s="372">
        <v>438</v>
      </c>
      <c r="B444" s="381">
        <v>0.19359613727738179</v>
      </c>
      <c r="C444" s="381">
        <v>580.29055453337241</v>
      </c>
      <c r="D444" s="382">
        <v>0.94604500730606678</v>
      </c>
      <c r="E444" s="382">
        <v>1.0185302894543986</v>
      </c>
      <c r="F444" s="382">
        <v>1.0928447531312724</v>
      </c>
      <c r="G444" s="382">
        <v>1.155417793976711</v>
      </c>
      <c r="H444" s="382">
        <v>1.2019514970443594</v>
      </c>
      <c r="M444" s="386">
        <v>8.7599999999999997E-2</v>
      </c>
    </row>
    <row r="445" spans="1:13" ht="11.65" customHeight="1">
      <c r="A445" s="372">
        <v>439</v>
      </c>
      <c r="B445" s="381">
        <v>1.9633924270528951</v>
      </c>
      <c r="C445" s="381">
        <v>580.91607782109895</v>
      </c>
      <c r="D445" s="382">
        <v>0.94605334223939153</v>
      </c>
      <c r="E445" s="382">
        <v>1.0186403192403348</v>
      </c>
      <c r="F445" s="382">
        <v>1.0928729470759595</v>
      </c>
      <c r="G445" s="382">
        <v>1.1554565308437095</v>
      </c>
      <c r="H445" s="382">
        <v>1.2020888614413159</v>
      </c>
      <c r="M445" s="386">
        <v>8.7800000000000003E-2</v>
      </c>
    </row>
    <row r="446" spans="1:13" ht="11.65" customHeight="1">
      <c r="A446" s="372">
        <v>440</v>
      </c>
      <c r="B446" s="381">
        <v>2.2007359047329373</v>
      </c>
      <c r="C446" s="381">
        <v>582.32297464038129</v>
      </c>
      <c r="D446" s="382">
        <v>0.94605772209143457</v>
      </c>
      <c r="E446" s="382">
        <v>1.0186485089419419</v>
      </c>
      <c r="F446" s="382">
        <v>1.0929676742139811</v>
      </c>
      <c r="G446" s="382">
        <v>1.15549933910993</v>
      </c>
      <c r="H446" s="382">
        <v>1.2022305210931876</v>
      </c>
      <c r="M446" s="386">
        <v>8.7999999999999995E-2</v>
      </c>
    </row>
    <row r="447" spans="1:13" ht="11.65" customHeight="1">
      <c r="A447" s="372">
        <v>441</v>
      </c>
      <c r="B447" s="381">
        <v>2.8235606580492458</v>
      </c>
      <c r="C447" s="381">
        <v>582.63369794662867</v>
      </c>
      <c r="D447" s="382">
        <v>0.94609762975634526</v>
      </c>
      <c r="E447" s="382">
        <v>1.0186743402388725</v>
      </c>
      <c r="F447" s="382">
        <v>1.093345178377765</v>
      </c>
      <c r="G447" s="382">
        <v>1.1555924502527122</v>
      </c>
      <c r="H447" s="382">
        <v>1.2024382089816141</v>
      </c>
      <c r="M447" s="386">
        <v>8.8200000000000001E-2</v>
      </c>
    </row>
    <row r="448" spans="1:13" ht="11.65" customHeight="1">
      <c r="A448" s="372">
        <v>442</v>
      </c>
      <c r="B448" s="381">
        <v>3.407571109741184</v>
      </c>
      <c r="C448" s="381">
        <v>583.2271309166299</v>
      </c>
      <c r="D448" s="382">
        <v>0.94626800995587379</v>
      </c>
      <c r="E448" s="382">
        <v>1.01869433958981</v>
      </c>
      <c r="F448" s="382">
        <v>1.0934248015998687</v>
      </c>
      <c r="G448" s="382">
        <v>1.1556823244042744</v>
      </c>
      <c r="H448" s="382">
        <v>1.2024451923982744</v>
      </c>
      <c r="M448" s="386">
        <v>8.8400000000000006E-2</v>
      </c>
    </row>
    <row r="449" spans="1:13" ht="11.65" customHeight="1">
      <c r="A449" s="372">
        <v>443</v>
      </c>
      <c r="B449" s="381">
        <v>4.0233228812303423</v>
      </c>
      <c r="C449" s="381">
        <v>583.84849538257913</v>
      </c>
      <c r="D449" s="382">
        <v>0.94633280160066791</v>
      </c>
      <c r="E449" s="382">
        <v>1.0187561357774741</v>
      </c>
      <c r="F449" s="382">
        <v>1.0934550084670516</v>
      </c>
      <c r="G449" s="382">
        <v>1.1556872688024455</v>
      </c>
      <c r="H449" s="382">
        <v>1.2024552091264522</v>
      </c>
      <c r="M449" s="386">
        <v>8.8599999999999998E-2</v>
      </c>
    </row>
    <row r="450" spans="1:13" ht="11.65" customHeight="1">
      <c r="A450" s="372">
        <v>444</v>
      </c>
      <c r="B450" s="381">
        <v>5.472840716902283</v>
      </c>
      <c r="C450" s="381">
        <v>588.33988489969852</v>
      </c>
      <c r="D450" s="382">
        <v>0.94661725787321382</v>
      </c>
      <c r="E450" s="382">
        <v>1.0187688807523492</v>
      </c>
      <c r="F450" s="382">
        <v>1.0934705448346287</v>
      </c>
      <c r="G450" s="382">
        <v>1.1557803658474952</v>
      </c>
      <c r="H450" s="382">
        <v>1.2025423206109374</v>
      </c>
      <c r="M450" s="386">
        <v>8.8800000000000004E-2</v>
      </c>
    </row>
    <row r="451" spans="1:13" ht="11.65" customHeight="1">
      <c r="A451" s="372">
        <v>445</v>
      </c>
      <c r="B451" s="381">
        <v>5.7590725517684405</v>
      </c>
      <c r="C451" s="381">
        <v>589.07716009117757</v>
      </c>
      <c r="D451" s="382">
        <v>0.94662465249847672</v>
      </c>
      <c r="E451" s="382">
        <v>1.018823607022147</v>
      </c>
      <c r="F451" s="382">
        <v>1.0934887725837645</v>
      </c>
      <c r="G451" s="382">
        <v>1.1559974283432801</v>
      </c>
      <c r="H451" s="382">
        <v>1.2026846621651752</v>
      </c>
      <c r="M451" s="386">
        <v>8.8999999999999996E-2</v>
      </c>
    </row>
    <row r="452" spans="1:13" ht="11.65" customHeight="1">
      <c r="A452" s="372">
        <v>446</v>
      </c>
      <c r="B452" s="381">
        <v>6.0444168401681964</v>
      </c>
      <c r="C452" s="381">
        <v>589.20425405993956</v>
      </c>
      <c r="D452" s="382">
        <v>0.94668513501315055</v>
      </c>
      <c r="E452" s="382">
        <v>1.018923722637008</v>
      </c>
      <c r="F452" s="382">
        <v>1.0934901701763551</v>
      </c>
      <c r="G452" s="382">
        <v>1.156308351499945</v>
      </c>
      <c r="H452" s="382">
        <v>1.2028432705337433</v>
      </c>
      <c r="M452" s="386">
        <v>8.9200000000000002E-2</v>
      </c>
    </row>
    <row r="453" spans="1:13" ht="11.65" customHeight="1">
      <c r="A453" s="372">
        <v>447</v>
      </c>
      <c r="B453" s="381">
        <v>6.3547489509446677</v>
      </c>
      <c r="C453" s="381">
        <v>591.12681911293475</v>
      </c>
      <c r="D453" s="382">
        <v>0.94669539465008312</v>
      </c>
      <c r="E453" s="382">
        <v>1.0189692838191602</v>
      </c>
      <c r="F453" s="382">
        <v>1.0936541445249188</v>
      </c>
      <c r="G453" s="382">
        <v>1.1563321543475125</v>
      </c>
      <c r="H453" s="382">
        <v>1.2029023353543578</v>
      </c>
      <c r="M453" s="386">
        <v>8.9399999999999993E-2</v>
      </c>
    </row>
    <row r="454" spans="1:13" ht="11.65" customHeight="1">
      <c r="A454" s="372">
        <v>448</v>
      </c>
      <c r="B454" s="381">
        <v>6.9898113524332075</v>
      </c>
      <c r="C454" s="381">
        <v>591.98250447150531</v>
      </c>
      <c r="D454" s="382">
        <v>0.94671147318090565</v>
      </c>
      <c r="E454" s="382">
        <v>1.0191447837589593</v>
      </c>
      <c r="F454" s="382">
        <v>1.0937246444936304</v>
      </c>
      <c r="G454" s="382">
        <v>1.1564157901336249</v>
      </c>
      <c r="H454" s="382">
        <v>1.2030977411902637</v>
      </c>
      <c r="M454" s="386">
        <v>8.9599999999999999E-2</v>
      </c>
    </row>
    <row r="455" spans="1:13" ht="11.65" customHeight="1">
      <c r="A455" s="372">
        <v>449</v>
      </c>
      <c r="B455" s="381">
        <v>7.9050296246750804</v>
      </c>
      <c r="C455" s="381">
        <v>592.38279105685979</v>
      </c>
      <c r="D455" s="382">
        <v>0.94673597637332307</v>
      </c>
      <c r="E455" s="382">
        <v>1.0191647427424984</v>
      </c>
      <c r="F455" s="382">
        <v>1.0937543560258924</v>
      </c>
      <c r="G455" s="382">
        <v>1.156610202007978</v>
      </c>
      <c r="H455" s="382">
        <v>1.2031059832968343</v>
      </c>
      <c r="M455" s="386">
        <v>8.9800000000000005E-2</v>
      </c>
    </row>
    <row r="456" spans="1:13" ht="11.65" customHeight="1">
      <c r="A456" s="372">
        <v>450</v>
      </c>
      <c r="B456" s="381">
        <v>8.0680696650460959</v>
      </c>
      <c r="C456" s="381">
        <v>593.06380292283757</v>
      </c>
      <c r="D456" s="382">
        <v>0.9468811680624406</v>
      </c>
      <c r="E456" s="382">
        <v>1.0192478302611221</v>
      </c>
      <c r="F456" s="382">
        <v>1.0941279885564792</v>
      </c>
      <c r="G456" s="382">
        <v>1.156760770902225</v>
      </c>
      <c r="H456" s="382">
        <v>1.2031515342347818</v>
      </c>
      <c r="M456" s="386">
        <v>0.09</v>
      </c>
    </row>
    <row r="457" spans="1:13" ht="11.65" customHeight="1">
      <c r="A457" s="372">
        <v>451</v>
      </c>
      <c r="B457" s="381">
        <v>10.901357069111327</v>
      </c>
      <c r="C457" s="381">
        <v>593.57218371778254</v>
      </c>
      <c r="D457" s="382">
        <v>0.94698226013668785</v>
      </c>
      <c r="E457" s="382">
        <v>1.0193082804089701</v>
      </c>
      <c r="F457" s="382">
        <v>1.0942303619661404</v>
      </c>
      <c r="G457" s="382">
        <v>1.1568275585682064</v>
      </c>
      <c r="H457" s="382">
        <v>1.2031634292780324</v>
      </c>
      <c r="M457" s="386">
        <v>9.0200000000000002E-2</v>
      </c>
    </row>
    <row r="458" spans="1:13" ht="11.65" customHeight="1">
      <c r="A458" s="372">
        <v>452</v>
      </c>
      <c r="B458" s="381">
        <v>11.309842628980732</v>
      </c>
      <c r="C458" s="381">
        <v>594.11431275301402</v>
      </c>
      <c r="D458" s="382">
        <v>0.94699933370063072</v>
      </c>
      <c r="E458" s="382">
        <v>1.0193265599023622</v>
      </c>
      <c r="F458" s="382">
        <v>1.0944206518291728</v>
      </c>
      <c r="G458" s="382">
        <v>1.1569222864485644</v>
      </c>
      <c r="H458" s="382">
        <v>1.2031924088429704</v>
      </c>
      <c r="M458" s="386">
        <v>9.0399999999999994E-2</v>
      </c>
    </row>
    <row r="459" spans="1:13" ht="11.65" customHeight="1">
      <c r="A459" s="372">
        <v>453</v>
      </c>
      <c r="B459" s="381">
        <v>12.415321055709683</v>
      </c>
      <c r="C459" s="381">
        <v>594.9211294598299</v>
      </c>
      <c r="D459" s="382">
        <v>0.94702574887338498</v>
      </c>
      <c r="E459" s="382">
        <v>1.0193286291187804</v>
      </c>
      <c r="F459" s="382">
        <v>1.0944400692050984</v>
      </c>
      <c r="G459" s="382">
        <v>1.1570015070074942</v>
      </c>
      <c r="H459" s="382">
        <v>1.203267995831069</v>
      </c>
      <c r="M459" s="386">
        <v>9.06E-2</v>
      </c>
    </row>
    <row r="460" spans="1:13" ht="11.65" customHeight="1">
      <c r="A460" s="372">
        <v>454</v>
      </c>
      <c r="B460" s="381">
        <v>15.64632863022689</v>
      </c>
      <c r="C460" s="381">
        <v>595.58305799629306</v>
      </c>
      <c r="D460" s="382">
        <v>0.94707957391823483</v>
      </c>
      <c r="E460" s="382">
        <v>1.0193637670817439</v>
      </c>
      <c r="F460" s="382">
        <v>1.0944861708658613</v>
      </c>
      <c r="G460" s="382">
        <v>1.1570351745891412</v>
      </c>
      <c r="H460" s="382">
        <v>1.2036791028656657</v>
      </c>
      <c r="M460" s="386">
        <v>9.0800000000000006E-2</v>
      </c>
    </row>
    <row r="461" spans="1:13" ht="11.65" customHeight="1">
      <c r="A461" s="372">
        <v>455</v>
      </c>
      <c r="B461" s="381">
        <v>18.463237380129613</v>
      </c>
      <c r="C461" s="381">
        <v>596.42641264551094</v>
      </c>
      <c r="D461" s="382">
        <v>0.9471066622231159</v>
      </c>
      <c r="E461" s="382">
        <v>1.0193965521893529</v>
      </c>
      <c r="F461" s="382">
        <v>1.09452990944089</v>
      </c>
      <c r="G461" s="382">
        <v>1.1573199941901187</v>
      </c>
      <c r="H461" s="382">
        <v>1.2037138151040077</v>
      </c>
      <c r="M461" s="386">
        <v>9.0999999999999998E-2</v>
      </c>
    </row>
    <row r="462" spans="1:13" ht="11.65" customHeight="1">
      <c r="A462" s="372">
        <v>456</v>
      </c>
      <c r="B462" s="381">
        <v>19.227538228374215</v>
      </c>
      <c r="C462" s="381">
        <v>598.09676098714044</v>
      </c>
      <c r="D462" s="382">
        <v>0.94712814528784262</v>
      </c>
      <c r="E462" s="382">
        <v>1.0194792093643579</v>
      </c>
      <c r="F462" s="382">
        <v>1.0946239958754791</v>
      </c>
      <c r="G462" s="382">
        <v>1.1573580909746781</v>
      </c>
      <c r="H462" s="382">
        <v>1.2038462346847416</v>
      </c>
      <c r="M462" s="386">
        <v>9.1200000000000003E-2</v>
      </c>
    </row>
    <row r="463" spans="1:13" ht="11.65" customHeight="1">
      <c r="A463" s="372">
        <v>457</v>
      </c>
      <c r="B463" s="381">
        <v>20.314277748130735</v>
      </c>
      <c r="C463" s="381">
        <v>598.71982598255454</v>
      </c>
      <c r="D463" s="382">
        <v>0.94712967070014842</v>
      </c>
      <c r="E463" s="382">
        <v>1.0196177346604094</v>
      </c>
      <c r="F463" s="382">
        <v>1.0946689707486459</v>
      </c>
      <c r="G463" s="382">
        <v>1.1576024989895202</v>
      </c>
      <c r="H463" s="382">
        <v>1.2038585694714938</v>
      </c>
      <c r="M463" s="386">
        <v>9.1399999999999995E-2</v>
      </c>
    </row>
    <row r="464" spans="1:13" ht="11.65" customHeight="1">
      <c r="A464" s="372">
        <v>458</v>
      </c>
      <c r="B464" s="381">
        <v>20.795546788397587</v>
      </c>
      <c r="C464" s="381">
        <v>599.81695245710034</v>
      </c>
      <c r="D464" s="382">
        <v>0.94717253310033356</v>
      </c>
      <c r="E464" s="382">
        <v>1.0196440218882978</v>
      </c>
      <c r="F464" s="382">
        <v>1.0947322870288425</v>
      </c>
      <c r="G464" s="382">
        <v>1.1576504002558501</v>
      </c>
      <c r="H464" s="382">
        <v>1.2038683013235936</v>
      </c>
      <c r="M464" s="386">
        <v>9.1600000000000001E-2</v>
      </c>
    </row>
    <row r="465" spans="1:13" ht="11.65" customHeight="1">
      <c r="A465" s="372">
        <v>459</v>
      </c>
      <c r="B465" s="381">
        <v>21.991854531786885</v>
      </c>
      <c r="C465" s="381">
        <v>601.22977271976561</v>
      </c>
      <c r="D465" s="382">
        <v>0.94718141582335491</v>
      </c>
      <c r="E465" s="382">
        <v>1.0196530440609495</v>
      </c>
      <c r="F465" s="382">
        <v>1.0947330916010327</v>
      </c>
      <c r="G465" s="382">
        <v>1.1576549423377087</v>
      </c>
      <c r="H465" s="382">
        <v>1.2040076938950861</v>
      </c>
      <c r="M465" s="386">
        <v>9.1800000000000007E-2</v>
      </c>
    </row>
    <row r="466" spans="1:13" ht="11.65" customHeight="1">
      <c r="A466" s="372">
        <v>460</v>
      </c>
      <c r="B466" s="381">
        <v>22.278532355036077</v>
      </c>
      <c r="C466" s="381">
        <v>602.61662542388694</v>
      </c>
      <c r="D466" s="382">
        <v>0.94718723156780316</v>
      </c>
      <c r="E466" s="382">
        <v>1.0197024801761447</v>
      </c>
      <c r="F466" s="382">
        <v>1.0947548120990227</v>
      </c>
      <c r="G466" s="382">
        <v>1.1578872815989967</v>
      </c>
      <c r="H466" s="382">
        <v>1.2040606699328344</v>
      </c>
      <c r="M466" s="386">
        <v>9.1999999999999998E-2</v>
      </c>
    </row>
    <row r="467" spans="1:13" ht="11.65" customHeight="1">
      <c r="A467" s="372">
        <v>461</v>
      </c>
      <c r="B467" s="381">
        <v>22.370887719986058</v>
      </c>
      <c r="C467" s="381">
        <v>603.22889334661159</v>
      </c>
      <c r="D467" s="382">
        <v>0.94724373315658295</v>
      </c>
      <c r="E467" s="382">
        <v>1.0197081271034638</v>
      </c>
      <c r="F467" s="382">
        <v>1.0947867615035953</v>
      </c>
      <c r="G467" s="382">
        <v>1.1579354334088421</v>
      </c>
      <c r="H467" s="382">
        <v>1.2041065495678038</v>
      </c>
      <c r="M467" s="386">
        <v>9.2200000000000004E-2</v>
      </c>
    </row>
    <row r="468" spans="1:13" ht="11.65" customHeight="1">
      <c r="A468" s="372">
        <v>462</v>
      </c>
      <c r="B468" s="381">
        <v>23.111485425059072</v>
      </c>
      <c r="C468" s="381">
        <v>603.91969217524456</v>
      </c>
      <c r="D468" s="382">
        <v>0.94727158615170237</v>
      </c>
      <c r="E468" s="382">
        <v>1.0197302641178605</v>
      </c>
      <c r="F468" s="382">
        <v>1.094835624237374</v>
      </c>
      <c r="G468" s="382">
        <v>1.1579738118372638</v>
      </c>
      <c r="H468" s="382">
        <v>1.2042327112864015</v>
      </c>
      <c r="M468" s="386">
        <v>9.2399999999999996E-2</v>
      </c>
    </row>
    <row r="469" spans="1:13" ht="11.65" customHeight="1">
      <c r="A469" s="372">
        <v>463</v>
      </c>
      <c r="B469" s="381">
        <v>24.085290004138187</v>
      </c>
      <c r="C469" s="381">
        <v>603.97369803498077</v>
      </c>
      <c r="D469" s="382">
        <v>0.94727990949556995</v>
      </c>
      <c r="E469" s="382">
        <v>1.0198664423769619</v>
      </c>
      <c r="F469" s="382">
        <v>1.0948526478293044</v>
      </c>
      <c r="G469" s="382">
        <v>1.1580031046561594</v>
      </c>
      <c r="H469" s="382">
        <v>1.2042843369561809</v>
      </c>
      <c r="M469" s="386">
        <v>9.2600000000000002E-2</v>
      </c>
    </row>
    <row r="470" spans="1:13" ht="11.65" customHeight="1">
      <c r="A470" s="372">
        <v>464</v>
      </c>
      <c r="B470" s="381">
        <v>24.484965784715314</v>
      </c>
      <c r="C470" s="381">
        <v>605.65784175113913</v>
      </c>
      <c r="D470" s="382">
        <v>0.94733703987239037</v>
      </c>
      <c r="E470" s="382">
        <v>1.0199824886343354</v>
      </c>
      <c r="F470" s="382">
        <v>1.0949037793037313</v>
      </c>
      <c r="G470" s="382">
        <v>1.1583543784683747</v>
      </c>
      <c r="H470" s="382">
        <v>1.2043375863235013</v>
      </c>
      <c r="M470" s="386">
        <v>9.2799999999999994E-2</v>
      </c>
    </row>
    <row r="471" spans="1:13" ht="11.65" customHeight="1">
      <c r="A471" s="372">
        <v>465</v>
      </c>
      <c r="B471" s="381">
        <v>24.825948857230287</v>
      </c>
      <c r="C471" s="381">
        <v>606.33317679177162</v>
      </c>
      <c r="D471" s="382">
        <v>0.94743104948265333</v>
      </c>
      <c r="E471" s="382">
        <v>1.0200303075438975</v>
      </c>
      <c r="F471" s="382">
        <v>1.0950905044532884</v>
      </c>
      <c r="G471" s="382">
        <v>1.1584679142604883</v>
      </c>
      <c r="H471" s="382">
        <v>1.2044109187487388</v>
      </c>
      <c r="M471" s="386">
        <v>9.2999999999999999E-2</v>
      </c>
    </row>
    <row r="472" spans="1:13" ht="11.65" customHeight="1">
      <c r="A472" s="372">
        <v>466</v>
      </c>
      <c r="B472" s="381">
        <v>24.961097170750691</v>
      </c>
      <c r="C472" s="381">
        <v>606.84457372734687</v>
      </c>
      <c r="D472" s="382">
        <v>0.94745024752487017</v>
      </c>
      <c r="E472" s="382">
        <v>1.0202971616310625</v>
      </c>
      <c r="F472" s="382">
        <v>1.0952179377970914</v>
      </c>
      <c r="G472" s="382">
        <v>1.1586330389295578</v>
      </c>
      <c r="H472" s="382">
        <v>1.2047857767365842</v>
      </c>
      <c r="M472" s="386">
        <v>9.3200000000000005E-2</v>
      </c>
    </row>
    <row r="473" spans="1:13" ht="11.65" customHeight="1">
      <c r="A473" s="372">
        <v>467</v>
      </c>
      <c r="B473" s="381">
        <v>26.083572500258015</v>
      </c>
      <c r="C473" s="381">
        <v>607.4048219544693</v>
      </c>
      <c r="D473" s="382">
        <v>0.94745497412074409</v>
      </c>
      <c r="E473" s="382">
        <v>1.020301376980526</v>
      </c>
      <c r="F473" s="382">
        <v>1.0952886436731362</v>
      </c>
      <c r="G473" s="382">
        <v>1.1587020242755877</v>
      </c>
      <c r="H473" s="382">
        <v>1.2048402279857253</v>
      </c>
      <c r="M473" s="386">
        <v>9.3399999999999997E-2</v>
      </c>
    </row>
    <row r="474" spans="1:13" ht="11.65" customHeight="1">
      <c r="A474" s="372">
        <v>468</v>
      </c>
      <c r="B474" s="381">
        <v>26.339439080946249</v>
      </c>
      <c r="C474" s="381">
        <v>607.82299474232968</v>
      </c>
      <c r="D474" s="382">
        <v>0.9475055024088388</v>
      </c>
      <c r="E474" s="382">
        <v>1.0203059835633015</v>
      </c>
      <c r="F474" s="382">
        <v>1.0955528457105659</v>
      </c>
      <c r="G474" s="382">
        <v>1.1587760208461766</v>
      </c>
      <c r="H474" s="382">
        <v>1.2049108885204858</v>
      </c>
      <c r="M474" s="386">
        <v>9.3600000000000003E-2</v>
      </c>
    </row>
    <row r="475" spans="1:13" ht="11.65" customHeight="1">
      <c r="A475" s="372">
        <v>469</v>
      </c>
      <c r="B475" s="381">
        <v>26.414592358241862</v>
      </c>
      <c r="C475" s="381">
        <v>609.0752133547594</v>
      </c>
      <c r="D475" s="382">
        <v>0.94754477052235875</v>
      </c>
      <c r="E475" s="382">
        <v>1.0203093865121509</v>
      </c>
      <c r="F475" s="382">
        <v>1.0958740008812047</v>
      </c>
      <c r="G475" s="382">
        <v>1.1589101209942314</v>
      </c>
      <c r="H475" s="382">
        <v>1.2050209151726727</v>
      </c>
      <c r="M475" s="386">
        <v>9.3799999999999994E-2</v>
      </c>
    </row>
    <row r="476" spans="1:13" ht="11.65" customHeight="1">
      <c r="A476" s="372">
        <v>470</v>
      </c>
      <c r="B476" s="381">
        <v>26.48694951685593</v>
      </c>
      <c r="C476" s="381">
        <v>609.67708848933398</v>
      </c>
      <c r="D476" s="382">
        <v>0.94754832142376677</v>
      </c>
      <c r="E476" s="382">
        <v>1.0204165440086188</v>
      </c>
      <c r="F476" s="382">
        <v>1.0960437025631375</v>
      </c>
      <c r="G476" s="382">
        <v>1.1590213504984501</v>
      </c>
      <c r="H476" s="382">
        <v>1.2051718126522459</v>
      </c>
      <c r="M476" s="386">
        <v>9.4E-2</v>
      </c>
    </row>
    <row r="477" spans="1:13" ht="11.65" customHeight="1">
      <c r="A477" s="372">
        <v>471</v>
      </c>
      <c r="B477" s="381">
        <v>27.176698596345886</v>
      </c>
      <c r="C477" s="381">
        <v>610.11165913323384</v>
      </c>
      <c r="D477" s="382">
        <v>0.94759001045835767</v>
      </c>
      <c r="E477" s="382">
        <v>1.0205126430163045</v>
      </c>
      <c r="F477" s="382">
        <v>1.0962058014776046</v>
      </c>
      <c r="G477" s="382">
        <v>1.1590526136863453</v>
      </c>
      <c r="H477" s="382">
        <v>1.205223532426992</v>
      </c>
      <c r="M477" s="386">
        <v>9.4200000000000006E-2</v>
      </c>
    </row>
    <row r="478" spans="1:13" ht="11.65" customHeight="1">
      <c r="A478" s="372">
        <v>472</v>
      </c>
      <c r="B478" s="381">
        <v>28.139649252419986</v>
      </c>
      <c r="C478" s="381">
        <v>610.65594073254397</v>
      </c>
      <c r="D478" s="382">
        <v>0.94761940417334145</v>
      </c>
      <c r="E478" s="382">
        <v>1.0206973597562963</v>
      </c>
      <c r="F478" s="382">
        <v>1.0963912825553976</v>
      </c>
      <c r="G478" s="382">
        <v>1.159060531218582</v>
      </c>
      <c r="H478" s="382">
        <v>1.2053416671916188</v>
      </c>
      <c r="M478" s="386">
        <v>9.4399999999999998E-2</v>
      </c>
    </row>
    <row r="479" spans="1:13" ht="11.65" customHeight="1">
      <c r="A479" s="372">
        <v>473</v>
      </c>
      <c r="B479" s="381">
        <v>29.79012946335024</v>
      </c>
      <c r="C479" s="381">
        <v>611.60028098608018</v>
      </c>
      <c r="D479" s="382">
        <v>0.94765469222396115</v>
      </c>
      <c r="E479" s="382">
        <v>1.0207264471726536</v>
      </c>
      <c r="F479" s="382">
        <v>1.0963975341939418</v>
      </c>
      <c r="G479" s="382">
        <v>1.1592845821988746</v>
      </c>
      <c r="H479" s="382">
        <v>1.2054486825474877</v>
      </c>
      <c r="M479" s="386">
        <v>9.4600000000000004E-2</v>
      </c>
    </row>
    <row r="480" spans="1:13" ht="11.65" customHeight="1">
      <c r="A480" s="372">
        <v>474</v>
      </c>
      <c r="B480" s="381">
        <v>30.238070959585457</v>
      </c>
      <c r="C480" s="381">
        <v>612.38176630759517</v>
      </c>
      <c r="D480" s="382">
        <v>0.94770254785067531</v>
      </c>
      <c r="E480" s="382">
        <v>1.0207364430869317</v>
      </c>
      <c r="F480" s="382">
        <v>1.0965518495617077</v>
      </c>
      <c r="G480" s="382">
        <v>1.1593213619921565</v>
      </c>
      <c r="H480" s="382">
        <v>1.2054710296959168</v>
      </c>
      <c r="M480" s="386">
        <v>9.4799999999999995E-2</v>
      </c>
    </row>
    <row r="481" spans="1:13" ht="11.65" customHeight="1">
      <c r="A481" s="372">
        <v>475</v>
      </c>
      <c r="B481" s="381">
        <v>31.008472235576846</v>
      </c>
      <c r="C481" s="381">
        <v>612.51521187602157</v>
      </c>
      <c r="D481" s="382">
        <v>0.94775782783093176</v>
      </c>
      <c r="E481" s="382">
        <v>1.0208642947775117</v>
      </c>
      <c r="F481" s="382">
        <v>1.0965687845520014</v>
      </c>
      <c r="G481" s="382">
        <v>1.1593910466611121</v>
      </c>
      <c r="H481" s="382">
        <v>1.2055598197819108</v>
      </c>
      <c r="M481" s="386">
        <v>9.5000000000000001E-2</v>
      </c>
    </row>
    <row r="482" spans="1:13" ht="11.65" customHeight="1">
      <c r="A482" s="372">
        <v>476</v>
      </c>
      <c r="B482" s="381">
        <v>31.881105043165917</v>
      </c>
      <c r="C482" s="381">
        <v>612.79783207781838</v>
      </c>
      <c r="D482" s="382">
        <v>0.9477791229744994</v>
      </c>
      <c r="E482" s="382">
        <v>1.0209358323349471</v>
      </c>
      <c r="F482" s="382">
        <v>1.0966551400873317</v>
      </c>
      <c r="G482" s="382">
        <v>1.1594007064589522</v>
      </c>
      <c r="H482" s="382">
        <v>1.2059490467275999</v>
      </c>
      <c r="M482" s="386">
        <v>9.5200000000000007E-2</v>
      </c>
    </row>
    <row r="483" spans="1:13" ht="11.65" customHeight="1">
      <c r="A483" s="372">
        <v>477</v>
      </c>
      <c r="B483" s="381">
        <v>32.69663253818635</v>
      </c>
      <c r="C483" s="381">
        <v>614.05695181624833</v>
      </c>
      <c r="D483" s="382">
        <v>0.94778364181803199</v>
      </c>
      <c r="E483" s="382">
        <v>1.0211424243806921</v>
      </c>
      <c r="F483" s="382">
        <v>1.0966734823853603</v>
      </c>
      <c r="G483" s="382">
        <v>1.1594011345611985</v>
      </c>
      <c r="H483" s="382">
        <v>1.2061890702530667</v>
      </c>
      <c r="M483" s="386">
        <v>9.5399999999999999E-2</v>
      </c>
    </row>
    <row r="484" spans="1:13" ht="11.65" customHeight="1">
      <c r="A484" s="372">
        <v>478</v>
      </c>
      <c r="B484" s="381">
        <v>32.717614106187284</v>
      </c>
      <c r="C484" s="381">
        <v>614.09115221325192</v>
      </c>
      <c r="D484" s="382">
        <v>0.94780224369279797</v>
      </c>
      <c r="E484" s="382">
        <v>1.0211569910432632</v>
      </c>
      <c r="F484" s="382">
        <v>1.0967289335663852</v>
      </c>
      <c r="G484" s="382">
        <v>1.1594461025589169</v>
      </c>
      <c r="H484" s="382">
        <v>1.2062214266788802</v>
      </c>
      <c r="M484" s="386">
        <v>9.5600000000000004E-2</v>
      </c>
    </row>
    <row r="485" spans="1:13" ht="11.65" customHeight="1">
      <c r="A485" s="372">
        <v>479</v>
      </c>
      <c r="B485" s="381">
        <v>33.161331018396595</v>
      </c>
      <c r="C485" s="381">
        <v>614.39410158623286</v>
      </c>
      <c r="D485" s="382">
        <v>0.94781927449403269</v>
      </c>
      <c r="E485" s="382">
        <v>1.0212486326293486</v>
      </c>
      <c r="F485" s="382">
        <v>1.0967630913216926</v>
      </c>
      <c r="G485" s="382">
        <v>1.1595505445317629</v>
      </c>
      <c r="H485" s="382">
        <v>1.2062296779117063</v>
      </c>
      <c r="M485" s="386">
        <v>9.5799999999999996E-2</v>
      </c>
    </row>
    <row r="486" spans="1:13" ht="11.65" customHeight="1">
      <c r="A486" s="372">
        <v>480</v>
      </c>
      <c r="B486" s="381">
        <v>33.333535881558419</v>
      </c>
      <c r="C486" s="381">
        <v>614.52444355867374</v>
      </c>
      <c r="D486" s="382">
        <v>0.9478625515296597</v>
      </c>
      <c r="E486" s="382">
        <v>1.0213355696230961</v>
      </c>
      <c r="F486" s="382">
        <v>1.096871798204982</v>
      </c>
      <c r="G486" s="382">
        <v>1.1596415489391865</v>
      </c>
      <c r="H486" s="382">
        <v>1.206467682219712</v>
      </c>
      <c r="M486" s="386">
        <v>9.6000000000000002E-2</v>
      </c>
    </row>
    <row r="487" spans="1:13" ht="11.65" customHeight="1">
      <c r="A487" s="372">
        <v>481</v>
      </c>
      <c r="B487" s="381">
        <v>33.770621985668186</v>
      </c>
      <c r="C487" s="381">
        <v>614.72600227401745</v>
      </c>
      <c r="D487" s="382">
        <v>0.94787828299124521</v>
      </c>
      <c r="E487" s="382">
        <v>1.0213635885160368</v>
      </c>
      <c r="F487" s="382">
        <v>1.0973653178766321</v>
      </c>
      <c r="G487" s="382">
        <v>1.1598676265330483</v>
      </c>
      <c r="H487" s="382">
        <v>1.2066853966908859</v>
      </c>
      <c r="M487" s="386">
        <v>9.6199999999999994E-2</v>
      </c>
    </row>
    <row r="488" spans="1:13" ht="11.65" customHeight="1">
      <c r="A488" s="372">
        <v>482</v>
      </c>
      <c r="B488" s="381">
        <v>34.361779653783742</v>
      </c>
      <c r="C488" s="381">
        <v>614.96930989752582</v>
      </c>
      <c r="D488" s="382">
        <v>0.94788182314482972</v>
      </c>
      <c r="E488" s="382">
        <v>1.0215308484796575</v>
      </c>
      <c r="F488" s="382">
        <v>1.0973660557652865</v>
      </c>
      <c r="G488" s="382">
        <v>1.1598999661165939</v>
      </c>
      <c r="H488" s="382">
        <v>1.2067892105637659</v>
      </c>
      <c r="M488" s="386">
        <v>9.64E-2</v>
      </c>
    </row>
    <row r="489" spans="1:13" ht="11.65" customHeight="1">
      <c r="A489" s="372">
        <v>483</v>
      </c>
      <c r="B489" s="381">
        <v>35.069027520943564</v>
      </c>
      <c r="C489" s="381">
        <v>617.84058033246583</v>
      </c>
      <c r="D489" s="382">
        <v>0.9479816275234485</v>
      </c>
      <c r="E489" s="382">
        <v>1.021643551135482</v>
      </c>
      <c r="F489" s="382">
        <v>1.0973880193321104</v>
      </c>
      <c r="G489" s="382">
        <v>1.1601264045081767</v>
      </c>
      <c r="H489" s="382">
        <v>1.2069622176573078</v>
      </c>
      <c r="M489" s="386">
        <v>9.6600000000000005E-2</v>
      </c>
    </row>
    <row r="490" spans="1:13" ht="11.65" customHeight="1">
      <c r="A490" s="372">
        <v>484</v>
      </c>
      <c r="B490" s="381">
        <v>36.647298734255855</v>
      </c>
      <c r="C490" s="381">
        <v>618.84952212989629</v>
      </c>
      <c r="D490" s="382">
        <v>0.94800704584798312</v>
      </c>
      <c r="E490" s="382">
        <v>1.0216774018674111</v>
      </c>
      <c r="F490" s="382">
        <v>1.0976540141217923</v>
      </c>
      <c r="G490" s="382">
        <v>1.1601469507168105</v>
      </c>
      <c r="H490" s="382">
        <v>1.2069756189583691</v>
      </c>
      <c r="M490" s="386">
        <v>9.6799999999999997E-2</v>
      </c>
    </row>
    <row r="491" spans="1:13" ht="11.65" customHeight="1">
      <c r="A491" s="372">
        <v>485</v>
      </c>
      <c r="B491" s="381">
        <v>37.007772975745866</v>
      </c>
      <c r="C491" s="381">
        <v>619.08198527560853</v>
      </c>
      <c r="D491" s="382">
        <v>0.94801846216495445</v>
      </c>
      <c r="E491" s="382">
        <v>1.0217529127261258</v>
      </c>
      <c r="F491" s="382">
        <v>1.0976991384473032</v>
      </c>
      <c r="G491" s="382">
        <v>1.1601519965047504</v>
      </c>
      <c r="H491" s="382">
        <v>1.2070373399395748</v>
      </c>
      <c r="M491" s="386">
        <v>9.7000000000000003E-2</v>
      </c>
    </row>
    <row r="492" spans="1:13" ht="11.65" customHeight="1">
      <c r="A492" s="372">
        <v>486</v>
      </c>
      <c r="B492" s="381">
        <v>37.957318536402454</v>
      </c>
      <c r="C492" s="381">
        <v>619.3412583977115</v>
      </c>
      <c r="D492" s="382">
        <v>0.94802669834055642</v>
      </c>
      <c r="E492" s="382">
        <v>1.0217607472763084</v>
      </c>
      <c r="F492" s="382">
        <v>1.09779479641953</v>
      </c>
      <c r="G492" s="382">
        <v>1.1601776135434658</v>
      </c>
      <c r="H492" s="382">
        <v>1.2070404838454261</v>
      </c>
      <c r="M492" s="386">
        <v>9.7199999999999995E-2</v>
      </c>
    </row>
    <row r="493" spans="1:13" ht="11.65" customHeight="1">
      <c r="A493" s="372">
        <v>487</v>
      </c>
      <c r="B493" s="381">
        <v>38.979841199948169</v>
      </c>
      <c r="C493" s="381">
        <v>623.21612921227643</v>
      </c>
      <c r="D493" s="382">
        <v>0.94804804572339452</v>
      </c>
      <c r="E493" s="382">
        <v>1.0217614029940665</v>
      </c>
      <c r="F493" s="382">
        <v>1.0979660941247966</v>
      </c>
      <c r="G493" s="382">
        <v>1.160186290976438</v>
      </c>
      <c r="H493" s="382">
        <v>1.2072000217020233</v>
      </c>
      <c r="M493" s="386">
        <v>9.74E-2</v>
      </c>
    </row>
    <row r="494" spans="1:13" ht="11.65" customHeight="1">
      <c r="A494" s="372">
        <v>488</v>
      </c>
      <c r="B494" s="381">
        <v>42.026584889388687</v>
      </c>
      <c r="C494" s="381">
        <v>624.49372881957242</v>
      </c>
      <c r="D494" s="382">
        <v>0.94804861365259452</v>
      </c>
      <c r="E494" s="382">
        <v>1.0218184748807921</v>
      </c>
      <c r="F494" s="382">
        <v>1.0981992761798118</v>
      </c>
      <c r="G494" s="382">
        <v>1.1602557496965495</v>
      </c>
      <c r="H494" s="382">
        <v>1.2074710527032269</v>
      </c>
      <c r="M494" s="386">
        <v>9.7600000000000006E-2</v>
      </c>
    </row>
    <row r="495" spans="1:13" ht="11.65" customHeight="1">
      <c r="A495" s="372">
        <v>489</v>
      </c>
      <c r="B495" s="381">
        <v>42.943570426567931</v>
      </c>
      <c r="C495" s="381">
        <v>624.50292664813969</v>
      </c>
      <c r="D495" s="382">
        <v>0.94808310321127076</v>
      </c>
      <c r="E495" s="382">
        <v>1.0219163437524659</v>
      </c>
      <c r="F495" s="382">
        <v>1.0982571951231022</v>
      </c>
      <c r="G495" s="382">
        <v>1.1602793168930248</v>
      </c>
      <c r="H495" s="382">
        <v>1.2075230526820147</v>
      </c>
      <c r="M495" s="386">
        <v>9.7799999999999998E-2</v>
      </c>
    </row>
    <row r="496" spans="1:13" ht="11.65" customHeight="1">
      <c r="A496" s="372">
        <v>490</v>
      </c>
      <c r="B496" s="381">
        <v>43.912717436160165</v>
      </c>
      <c r="C496" s="381">
        <v>627.42160490206516</v>
      </c>
      <c r="D496" s="382">
        <v>0.94812643972663069</v>
      </c>
      <c r="E496" s="382">
        <v>1.0219466036409937</v>
      </c>
      <c r="F496" s="382">
        <v>1.0984752167163143</v>
      </c>
      <c r="G496" s="382">
        <v>1.1604130087339424</v>
      </c>
      <c r="H496" s="382">
        <v>1.2078417428041093</v>
      </c>
      <c r="M496" s="386">
        <v>9.8000000000000004E-2</v>
      </c>
    </row>
    <row r="497" spans="1:13" ht="11.65" customHeight="1">
      <c r="A497" s="372">
        <v>491</v>
      </c>
      <c r="B497" s="381">
        <v>45.483082072309116</v>
      </c>
      <c r="C497" s="381">
        <v>629.34223642341931</v>
      </c>
      <c r="D497" s="382">
        <v>0.94823570637910326</v>
      </c>
      <c r="E497" s="382">
        <v>1.0219650389705734</v>
      </c>
      <c r="F497" s="382">
        <v>1.0989087645423208</v>
      </c>
      <c r="G497" s="382">
        <v>1.160438188307797</v>
      </c>
      <c r="H497" s="382">
        <v>1.2081625660203439</v>
      </c>
      <c r="M497" s="386">
        <v>9.8199999999999996E-2</v>
      </c>
    </row>
    <row r="498" spans="1:13" ht="11.65" customHeight="1">
      <c r="A498" s="372">
        <v>492</v>
      </c>
      <c r="B498" s="381">
        <v>45.671394998657888</v>
      </c>
      <c r="C498" s="381">
        <v>630.43735562901929</v>
      </c>
      <c r="D498" s="382">
        <v>0.94824748046910012</v>
      </c>
      <c r="E498" s="382">
        <v>1.0220559355835395</v>
      </c>
      <c r="F498" s="382">
        <v>1.0989294165218932</v>
      </c>
      <c r="G498" s="382">
        <v>1.1604682555576555</v>
      </c>
      <c r="H498" s="382">
        <v>1.2082716718003927</v>
      </c>
      <c r="M498" s="386">
        <v>9.8400000000000001E-2</v>
      </c>
    </row>
    <row r="499" spans="1:13" ht="11.65" customHeight="1">
      <c r="A499" s="372">
        <v>493</v>
      </c>
      <c r="B499" s="381">
        <v>45.956508610417586</v>
      </c>
      <c r="C499" s="381">
        <v>634.22094207794726</v>
      </c>
      <c r="D499" s="382">
        <v>0.94826720292571587</v>
      </c>
      <c r="E499" s="382">
        <v>1.0220683632135368</v>
      </c>
      <c r="F499" s="382">
        <v>1.0990643312432924</v>
      </c>
      <c r="G499" s="382">
        <v>1.1605798612026161</v>
      </c>
      <c r="H499" s="382">
        <v>1.2085841331322378</v>
      </c>
      <c r="M499" s="386">
        <v>9.8599999999999993E-2</v>
      </c>
    </row>
    <row r="500" spans="1:13" ht="11.65" customHeight="1">
      <c r="A500" s="372">
        <v>494</v>
      </c>
      <c r="B500" s="381">
        <v>46.506822588444265</v>
      </c>
      <c r="C500" s="381">
        <v>634.73070221862872</v>
      </c>
      <c r="D500" s="382">
        <v>0.94831057624755211</v>
      </c>
      <c r="E500" s="382">
        <v>1.0221510331039321</v>
      </c>
      <c r="F500" s="382">
        <v>1.099223867652108</v>
      </c>
      <c r="G500" s="382">
        <v>1.1607187897860558</v>
      </c>
      <c r="H500" s="382">
        <v>1.2086734010288844</v>
      </c>
      <c r="M500" s="386">
        <v>9.8799999999999999E-2</v>
      </c>
    </row>
    <row r="501" spans="1:13" ht="11.65" customHeight="1">
      <c r="A501" s="372">
        <v>495</v>
      </c>
      <c r="B501" s="381">
        <v>47.207294553549218</v>
      </c>
      <c r="C501" s="381">
        <v>635.26495850900392</v>
      </c>
      <c r="D501" s="382">
        <v>0.94831763898144372</v>
      </c>
      <c r="E501" s="382">
        <v>1.0222149167953334</v>
      </c>
      <c r="F501" s="382">
        <v>1.0992481172703132</v>
      </c>
      <c r="G501" s="382">
        <v>1.1607808231046566</v>
      </c>
      <c r="H501" s="382">
        <v>1.2087042793109319</v>
      </c>
      <c r="M501" s="386">
        <v>9.9000000000000005E-2</v>
      </c>
    </row>
    <row r="502" spans="1:13" ht="11.65" customHeight="1">
      <c r="A502" s="372">
        <v>496</v>
      </c>
      <c r="B502" s="381">
        <v>48.232464857214836</v>
      </c>
      <c r="C502" s="381">
        <v>636.36247508680026</v>
      </c>
      <c r="D502" s="382">
        <v>0.94835033317177109</v>
      </c>
      <c r="E502" s="382">
        <v>1.0223522958047329</v>
      </c>
      <c r="F502" s="382">
        <v>1.0992868622948457</v>
      </c>
      <c r="G502" s="382">
        <v>1.1608014226896068</v>
      </c>
      <c r="H502" s="382">
        <v>1.2087534624288916</v>
      </c>
      <c r="M502" s="386">
        <v>9.9199999999999997E-2</v>
      </c>
    </row>
    <row r="503" spans="1:13" ht="11.65" customHeight="1">
      <c r="A503" s="372">
        <v>497</v>
      </c>
      <c r="B503" s="381">
        <v>49.165181442372159</v>
      </c>
      <c r="C503" s="381">
        <v>636.95055587103525</v>
      </c>
      <c r="D503" s="382">
        <v>0.94837150001922732</v>
      </c>
      <c r="E503" s="382">
        <v>1.0223528743665704</v>
      </c>
      <c r="F503" s="382">
        <v>1.0993557311377313</v>
      </c>
      <c r="G503" s="382">
        <v>1.1608888527636099</v>
      </c>
      <c r="H503" s="382">
        <v>1.2091199649061997</v>
      </c>
      <c r="M503" s="386">
        <v>9.9400000000000002E-2</v>
      </c>
    </row>
    <row r="504" spans="1:13" ht="11.65" customHeight="1">
      <c r="A504" s="372">
        <v>498</v>
      </c>
      <c r="B504" s="381">
        <v>51.101129835717074</v>
      </c>
      <c r="C504" s="381">
        <v>637.20227366254767</v>
      </c>
      <c r="D504" s="382">
        <v>0.94842954458121931</v>
      </c>
      <c r="E504" s="382">
        <v>1.0223758265136929</v>
      </c>
      <c r="F504" s="382">
        <v>1.099361137604929</v>
      </c>
      <c r="G504" s="382">
        <v>1.1611171534008606</v>
      </c>
      <c r="H504" s="382">
        <v>1.2091898387727915</v>
      </c>
      <c r="M504" s="386">
        <v>9.9599999999999994E-2</v>
      </c>
    </row>
    <row r="505" spans="1:13" ht="11.65" customHeight="1">
      <c r="A505" s="372">
        <v>499</v>
      </c>
      <c r="B505" s="381">
        <v>51.466446521558282</v>
      </c>
      <c r="C505" s="381">
        <v>638.03206125448742</v>
      </c>
      <c r="D505" s="382">
        <v>0.94847530330374552</v>
      </c>
      <c r="E505" s="382">
        <v>1.0224993464588097</v>
      </c>
      <c r="F505" s="382">
        <v>1.099410481590418</v>
      </c>
      <c r="G505" s="382">
        <v>1.1612337059825393</v>
      </c>
      <c r="H505" s="382">
        <v>1.2095764448853372</v>
      </c>
      <c r="M505" s="386">
        <v>9.98E-2</v>
      </c>
    </row>
    <row r="506" spans="1:13" ht="11.65" customHeight="1">
      <c r="A506" s="372">
        <v>500</v>
      </c>
      <c r="B506" s="381">
        <v>53.313004917545186</v>
      </c>
      <c r="C506" s="381">
        <v>638.11530136062902</v>
      </c>
      <c r="D506" s="382">
        <v>0.94847770446823232</v>
      </c>
      <c r="E506" s="382">
        <v>1.0226056597662858</v>
      </c>
      <c r="F506" s="382">
        <v>1.0994624614617101</v>
      </c>
      <c r="G506" s="382">
        <v>1.1612710150660401</v>
      </c>
      <c r="H506" s="382">
        <v>1.2095948057533268</v>
      </c>
      <c r="M506" s="386">
        <v>0.1</v>
      </c>
    </row>
    <row r="507" spans="1:13" ht="11.65" customHeight="1">
      <c r="A507" s="372">
        <v>501</v>
      </c>
      <c r="B507" s="381">
        <v>54.272609308491155</v>
      </c>
      <c r="C507" s="381">
        <v>639.05718104242624</v>
      </c>
      <c r="D507" s="382">
        <v>0.94849624440159697</v>
      </c>
      <c r="E507" s="382">
        <v>1.0227329005937089</v>
      </c>
      <c r="F507" s="382">
        <v>1.0996308273108153</v>
      </c>
      <c r="G507" s="382">
        <v>1.1615205384851646</v>
      </c>
      <c r="H507" s="382">
        <v>1.2097535875452676</v>
      </c>
      <c r="M507" s="386">
        <v>0.1002</v>
      </c>
    </row>
    <row r="508" spans="1:13" ht="11.65" customHeight="1">
      <c r="A508" s="372">
        <v>502</v>
      </c>
      <c r="B508" s="381">
        <v>55.453102199458954</v>
      </c>
      <c r="C508" s="381">
        <v>640.23515323999527</v>
      </c>
      <c r="D508" s="382">
        <v>0.94866422922521798</v>
      </c>
      <c r="E508" s="382">
        <v>1.0227879942366997</v>
      </c>
      <c r="F508" s="382">
        <v>1.0998159885725578</v>
      </c>
      <c r="G508" s="382">
        <v>1.1615910653989483</v>
      </c>
      <c r="H508" s="382">
        <v>1.2098044656224491</v>
      </c>
      <c r="M508" s="386">
        <v>0.1004</v>
      </c>
    </row>
    <row r="509" spans="1:13" ht="11.65" customHeight="1">
      <c r="A509" s="372">
        <v>503</v>
      </c>
      <c r="B509" s="381">
        <v>56.541831182898932</v>
      </c>
      <c r="C509" s="381">
        <v>641.890564195146</v>
      </c>
      <c r="D509" s="382">
        <v>0.94867412508223969</v>
      </c>
      <c r="E509" s="382">
        <v>1.0228035767353243</v>
      </c>
      <c r="F509" s="382">
        <v>1.0998843042423991</v>
      </c>
      <c r="G509" s="382">
        <v>1.1618830867123016</v>
      </c>
      <c r="H509" s="382">
        <v>1.2098672665621266</v>
      </c>
      <c r="M509" s="386">
        <v>0.10059999999999999</v>
      </c>
    </row>
    <row r="510" spans="1:13" ht="11.65" customHeight="1">
      <c r="A510" s="372">
        <v>504</v>
      </c>
      <c r="B510" s="381">
        <v>56.837744089418266</v>
      </c>
      <c r="C510" s="381">
        <v>643.8334677765306</v>
      </c>
      <c r="D510" s="382">
        <v>0.94871705901436276</v>
      </c>
      <c r="E510" s="382">
        <v>1.0228554110774202</v>
      </c>
      <c r="F510" s="382">
        <v>1.1000652513042461</v>
      </c>
      <c r="G510" s="382">
        <v>1.161947365973667</v>
      </c>
      <c r="H510" s="382">
        <v>1.209982586362736</v>
      </c>
      <c r="M510" s="386">
        <v>0.1008</v>
      </c>
    </row>
    <row r="511" spans="1:13" ht="11.65" customHeight="1">
      <c r="A511" s="372">
        <v>505</v>
      </c>
      <c r="B511" s="381">
        <v>57.165159413015317</v>
      </c>
      <c r="C511" s="381">
        <v>645.16121279064464</v>
      </c>
      <c r="D511" s="382">
        <v>0.94876271509594212</v>
      </c>
      <c r="E511" s="382">
        <v>1.022875351849337</v>
      </c>
      <c r="F511" s="382">
        <v>1.1000724785379756</v>
      </c>
      <c r="G511" s="382">
        <v>1.1620010449699827</v>
      </c>
      <c r="H511" s="382">
        <v>1.2101559276305207</v>
      </c>
      <c r="M511" s="386">
        <v>0.10100000000000001</v>
      </c>
    </row>
    <row r="512" spans="1:13" ht="11.65" customHeight="1">
      <c r="A512" s="372">
        <v>506</v>
      </c>
      <c r="B512" s="381">
        <v>57.516404896218774</v>
      </c>
      <c r="C512" s="381">
        <v>645.63774746214585</v>
      </c>
      <c r="D512" s="382">
        <v>0.94877338380741494</v>
      </c>
      <c r="E512" s="382">
        <v>1.0231632653574592</v>
      </c>
      <c r="F512" s="382">
        <v>1.1000908540600822</v>
      </c>
      <c r="G512" s="382">
        <v>1.162008690684738</v>
      </c>
      <c r="H512" s="382">
        <v>1.2103024558762809</v>
      </c>
      <c r="M512" s="386">
        <v>0.1012</v>
      </c>
    </row>
    <row r="513" spans="1:13" ht="11.65" customHeight="1">
      <c r="A513" s="372">
        <v>507</v>
      </c>
      <c r="B513" s="381">
        <v>57.968087226758144</v>
      </c>
      <c r="C513" s="381">
        <v>646.62360479291965</v>
      </c>
      <c r="D513" s="382">
        <v>0.94878054902909781</v>
      </c>
      <c r="E513" s="382">
        <v>1.0233218984836878</v>
      </c>
      <c r="F513" s="382">
        <v>1.1001059352544427</v>
      </c>
      <c r="G513" s="382">
        <v>1.1620402023083607</v>
      </c>
      <c r="H513" s="382">
        <v>1.2105284255268589</v>
      </c>
      <c r="M513" s="386">
        <v>0.1014</v>
      </c>
    </row>
    <row r="514" spans="1:13" ht="11.65" customHeight="1">
      <c r="A514" s="372">
        <v>508</v>
      </c>
      <c r="B514" s="381">
        <v>58.122592173509474</v>
      </c>
      <c r="C514" s="381">
        <v>647.13846761289278</v>
      </c>
      <c r="D514" s="382">
        <v>0.94886230226393342</v>
      </c>
      <c r="E514" s="382">
        <v>1.0233676670950127</v>
      </c>
      <c r="F514" s="382">
        <v>1.1001482608751798</v>
      </c>
      <c r="G514" s="382">
        <v>1.162294971025827</v>
      </c>
      <c r="H514" s="382">
        <v>1.2106828312763407</v>
      </c>
      <c r="M514" s="386">
        <v>0.1016</v>
      </c>
    </row>
    <row r="515" spans="1:13" ht="11.65" customHeight="1">
      <c r="A515" s="372">
        <v>509</v>
      </c>
      <c r="B515" s="381">
        <v>58.85279881572751</v>
      </c>
      <c r="C515" s="381">
        <v>649.23516514319635</v>
      </c>
      <c r="D515" s="382">
        <v>0.94891416501552783</v>
      </c>
      <c r="E515" s="382">
        <v>1.0234502814730453</v>
      </c>
      <c r="F515" s="382">
        <v>1.1002578123272269</v>
      </c>
      <c r="G515" s="382">
        <v>1.1622952043988863</v>
      </c>
      <c r="H515" s="382">
        <v>1.210772375668757</v>
      </c>
      <c r="M515" s="386">
        <v>0.1018</v>
      </c>
    </row>
    <row r="516" spans="1:13" ht="11.65" customHeight="1">
      <c r="A516" s="372">
        <v>510</v>
      </c>
      <c r="B516" s="381">
        <v>58.97949511430761</v>
      </c>
      <c r="C516" s="381">
        <v>651.54691171563354</v>
      </c>
      <c r="D516" s="382">
        <v>0.94896667071944119</v>
      </c>
      <c r="E516" s="382">
        <v>1.0234910906446948</v>
      </c>
      <c r="F516" s="382">
        <v>1.1004689061430992</v>
      </c>
      <c r="G516" s="382">
        <v>1.1622981814660065</v>
      </c>
      <c r="H516" s="382">
        <v>1.2108976833738505</v>
      </c>
      <c r="M516" s="386">
        <v>0.10199999999999999</v>
      </c>
    </row>
    <row r="517" spans="1:13" ht="11.65" customHeight="1">
      <c r="A517" s="372">
        <v>511</v>
      </c>
      <c r="B517" s="381">
        <v>59.091988424017472</v>
      </c>
      <c r="C517" s="381">
        <v>652.52904966154165</v>
      </c>
      <c r="D517" s="382">
        <v>0.94897576427793529</v>
      </c>
      <c r="E517" s="382">
        <v>1.0235214275380451</v>
      </c>
      <c r="F517" s="382">
        <v>1.1004951916080605</v>
      </c>
      <c r="G517" s="382">
        <v>1.1625139675903795</v>
      </c>
      <c r="H517" s="382">
        <v>1.2109156163124113</v>
      </c>
      <c r="M517" s="386">
        <v>0.1022</v>
      </c>
    </row>
    <row r="518" spans="1:13" ht="11.65" customHeight="1">
      <c r="A518" s="372">
        <v>512</v>
      </c>
      <c r="B518" s="381">
        <v>59.436499445413574</v>
      </c>
      <c r="C518" s="381">
        <v>654.48053520424219</v>
      </c>
      <c r="D518" s="382">
        <v>0.94898306657638487</v>
      </c>
      <c r="E518" s="382">
        <v>1.0236445071460072</v>
      </c>
      <c r="F518" s="382">
        <v>1.100529948424992</v>
      </c>
      <c r="G518" s="382">
        <v>1.1625234676334419</v>
      </c>
      <c r="H518" s="382">
        <v>1.2109340061683747</v>
      </c>
      <c r="M518" s="386">
        <v>0.1024</v>
      </c>
    </row>
    <row r="519" spans="1:13" ht="11.65" customHeight="1">
      <c r="A519" s="372">
        <v>513</v>
      </c>
      <c r="B519" s="381">
        <v>62.851398728640561</v>
      </c>
      <c r="C519" s="381">
        <v>655.97588250165609</v>
      </c>
      <c r="D519" s="382">
        <v>0.9490052441617427</v>
      </c>
      <c r="E519" s="382">
        <v>1.0236687756581009</v>
      </c>
      <c r="F519" s="382">
        <v>1.1005429776278264</v>
      </c>
      <c r="G519" s="382">
        <v>1.1625625220782543</v>
      </c>
      <c r="H519" s="382">
        <v>1.2109596740216901</v>
      </c>
      <c r="M519" s="386">
        <v>0.1026</v>
      </c>
    </row>
    <row r="520" spans="1:13" ht="11.65" customHeight="1">
      <c r="A520" s="372">
        <v>514</v>
      </c>
      <c r="B520" s="381">
        <v>63.007064529842864</v>
      </c>
      <c r="C520" s="381">
        <v>657.42821975912375</v>
      </c>
      <c r="D520" s="382">
        <v>0.94900792466937012</v>
      </c>
      <c r="E520" s="382">
        <v>1.0236930279965837</v>
      </c>
      <c r="F520" s="382">
        <v>1.1006219796725496</v>
      </c>
      <c r="G520" s="382">
        <v>1.1625816784632634</v>
      </c>
      <c r="H520" s="382">
        <v>1.2110055064421579</v>
      </c>
      <c r="M520" s="386">
        <v>0.1028</v>
      </c>
    </row>
    <row r="521" spans="1:13" ht="11.65" customHeight="1">
      <c r="A521" s="372">
        <v>515</v>
      </c>
      <c r="B521" s="381">
        <v>63.154879090021495</v>
      </c>
      <c r="C521" s="381">
        <v>661.34901649987842</v>
      </c>
      <c r="D521" s="382">
        <v>0.94901970544854797</v>
      </c>
      <c r="E521" s="382">
        <v>1.0237130304891386</v>
      </c>
      <c r="F521" s="382">
        <v>1.1006654303207446</v>
      </c>
      <c r="G521" s="382">
        <v>1.1628153435351483</v>
      </c>
      <c r="H521" s="382">
        <v>1.211104545949472</v>
      </c>
      <c r="M521" s="386">
        <v>0.10299999999999999</v>
      </c>
    </row>
    <row r="522" spans="1:13" ht="11.65" customHeight="1">
      <c r="A522" s="372">
        <v>516</v>
      </c>
      <c r="B522" s="381">
        <v>63.711299789673831</v>
      </c>
      <c r="C522" s="381">
        <v>663.17807895498299</v>
      </c>
      <c r="D522" s="382">
        <v>0.94910501336943764</v>
      </c>
      <c r="E522" s="382">
        <v>1.0237840872066932</v>
      </c>
      <c r="F522" s="382">
        <v>1.1006789176376335</v>
      </c>
      <c r="G522" s="382">
        <v>1.1628669049818339</v>
      </c>
      <c r="H522" s="382">
        <v>1.2113188300856184</v>
      </c>
      <c r="M522" s="386">
        <v>0.1032</v>
      </c>
    </row>
    <row r="523" spans="1:13" ht="11.65" customHeight="1">
      <c r="A523" s="372">
        <v>517</v>
      </c>
      <c r="B523" s="381">
        <v>71.524337874339835</v>
      </c>
      <c r="C523" s="381">
        <v>664.03791713813371</v>
      </c>
      <c r="D523" s="382">
        <v>0.94914394554484505</v>
      </c>
      <c r="E523" s="382">
        <v>1.0238210841393414</v>
      </c>
      <c r="F523" s="382">
        <v>1.1007451689033718</v>
      </c>
      <c r="G523" s="382">
        <v>1.1628698710294954</v>
      </c>
      <c r="H523" s="382">
        <v>1.2113455103583644</v>
      </c>
      <c r="M523" s="386">
        <v>0.10340000000000001</v>
      </c>
    </row>
    <row r="524" spans="1:13" ht="11.65" customHeight="1">
      <c r="A524" s="372">
        <v>518</v>
      </c>
      <c r="B524" s="381">
        <v>73.339863741918634</v>
      </c>
      <c r="C524" s="381">
        <v>664.90656645824129</v>
      </c>
      <c r="D524" s="382">
        <v>0.9491682961030603</v>
      </c>
      <c r="E524" s="382">
        <v>1.0238717405423958</v>
      </c>
      <c r="F524" s="382">
        <v>1.1008888931565004</v>
      </c>
      <c r="G524" s="382">
        <v>1.1628818805164258</v>
      </c>
      <c r="H524" s="382">
        <v>1.2114140944535996</v>
      </c>
      <c r="M524" s="386">
        <v>0.1036</v>
      </c>
    </row>
    <row r="525" spans="1:13" ht="11.65" customHeight="1">
      <c r="A525" s="372">
        <v>519</v>
      </c>
      <c r="B525" s="381">
        <v>74.246598061291479</v>
      </c>
      <c r="C525" s="381">
        <v>665.67924051938826</v>
      </c>
      <c r="D525" s="382">
        <v>0.94919850524568239</v>
      </c>
      <c r="E525" s="382">
        <v>1.0239136438647938</v>
      </c>
      <c r="F525" s="382">
        <v>1.1008919440882876</v>
      </c>
      <c r="G525" s="382">
        <v>1.1631131913991712</v>
      </c>
      <c r="H525" s="382">
        <v>1.2115564907522183</v>
      </c>
      <c r="M525" s="386">
        <v>0.1038</v>
      </c>
    </row>
    <row r="526" spans="1:13" ht="11.65" customHeight="1">
      <c r="A526" s="372">
        <v>520</v>
      </c>
      <c r="B526" s="381">
        <v>74.745059399409911</v>
      </c>
      <c r="C526" s="381">
        <v>665.996709983443</v>
      </c>
      <c r="D526" s="382">
        <v>0.94924453249994711</v>
      </c>
      <c r="E526" s="382">
        <v>1.0239168179993305</v>
      </c>
      <c r="F526" s="382">
        <v>1.1009491758708985</v>
      </c>
      <c r="G526" s="382">
        <v>1.16344963287237</v>
      </c>
      <c r="H526" s="382">
        <v>1.2115601307562687</v>
      </c>
      <c r="M526" s="386">
        <v>0.104</v>
      </c>
    </row>
    <row r="527" spans="1:13" ht="11.65" customHeight="1">
      <c r="A527" s="372">
        <v>521</v>
      </c>
      <c r="B527" s="381">
        <v>75.484896371697687</v>
      </c>
      <c r="C527" s="381">
        <v>666.50631493939545</v>
      </c>
      <c r="D527" s="382">
        <v>0.94924772294826365</v>
      </c>
      <c r="E527" s="382">
        <v>1.0241045840668779</v>
      </c>
      <c r="F527" s="382">
        <v>1.1013209814182412</v>
      </c>
      <c r="G527" s="382">
        <v>1.1635838319209448</v>
      </c>
      <c r="H527" s="382">
        <v>1.2116849686566424</v>
      </c>
      <c r="M527" s="386">
        <v>0.1042</v>
      </c>
    </row>
    <row r="528" spans="1:13" ht="11.65" customHeight="1">
      <c r="A528" s="372">
        <v>522</v>
      </c>
      <c r="B528" s="381">
        <v>76.076811820765215</v>
      </c>
      <c r="C528" s="381">
        <v>668.03399224158784</v>
      </c>
      <c r="D528" s="382">
        <v>0.94924912060823297</v>
      </c>
      <c r="E528" s="382">
        <v>1.0241726320900215</v>
      </c>
      <c r="F528" s="382">
        <v>1.1013268389894013</v>
      </c>
      <c r="G528" s="382">
        <v>1.1636759852611651</v>
      </c>
      <c r="H528" s="382">
        <v>1.2120232338142367</v>
      </c>
      <c r="M528" s="386">
        <v>0.10440000000000001</v>
      </c>
    </row>
    <row r="529" spans="1:13" ht="11.65" customHeight="1">
      <c r="A529" s="372">
        <v>523</v>
      </c>
      <c r="B529" s="381">
        <v>76.942937571474431</v>
      </c>
      <c r="C529" s="381">
        <v>668.03541329255677</v>
      </c>
      <c r="D529" s="382">
        <v>0.94930114333544668</v>
      </c>
      <c r="E529" s="382">
        <v>1.0242165915522086</v>
      </c>
      <c r="F529" s="382">
        <v>1.1013513089027793</v>
      </c>
      <c r="G529" s="382">
        <v>1.1638158970043007</v>
      </c>
      <c r="H529" s="382">
        <v>1.2121090374862296</v>
      </c>
      <c r="M529" s="386">
        <v>0.1046</v>
      </c>
    </row>
    <row r="530" spans="1:13" ht="11.65" customHeight="1">
      <c r="A530" s="372">
        <v>524</v>
      </c>
      <c r="B530" s="381">
        <v>77.75592877051804</v>
      </c>
      <c r="C530" s="381">
        <v>669.36373995963731</v>
      </c>
      <c r="D530" s="382">
        <v>0.94932289126171054</v>
      </c>
      <c r="E530" s="382">
        <v>1.024257125574201</v>
      </c>
      <c r="F530" s="382">
        <v>1.1014665297402944</v>
      </c>
      <c r="G530" s="382">
        <v>1.163959052126206</v>
      </c>
      <c r="H530" s="382">
        <v>1.2121879175913115</v>
      </c>
      <c r="M530" s="386">
        <v>0.1048</v>
      </c>
    </row>
    <row r="531" spans="1:13" ht="11.65" customHeight="1">
      <c r="A531" s="372">
        <v>525</v>
      </c>
      <c r="B531" s="381">
        <v>78.572829714449654</v>
      </c>
      <c r="C531" s="381">
        <v>669.78668449589532</v>
      </c>
      <c r="D531" s="382">
        <v>0.94933036290642581</v>
      </c>
      <c r="E531" s="382">
        <v>1.024388195748047</v>
      </c>
      <c r="F531" s="382">
        <v>1.1014739422707498</v>
      </c>
      <c r="G531" s="382">
        <v>1.1640337540382713</v>
      </c>
      <c r="H531" s="382">
        <v>1.2122170786656381</v>
      </c>
      <c r="M531" s="386">
        <v>0.105</v>
      </c>
    </row>
    <row r="532" spans="1:13" ht="11.65" customHeight="1">
      <c r="A532" s="372">
        <v>526</v>
      </c>
      <c r="B532" s="381">
        <v>79.659100750410289</v>
      </c>
      <c r="C532" s="381">
        <v>670.55407406235281</v>
      </c>
      <c r="D532" s="382">
        <v>0.94933093706924365</v>
      </c>
      <c r="E532" s="382">
        <v>1.0244682225063737</v>
      </c>
      <c r="F532" s="382">
        <v>1.1015044660728257</v>
      </c>
      <c r="G532" s="382">
        <v>1.1642664343403575</v>
      </c>
      <c r="H532" s="382">
        <v>1.2122850661941695</v>
      </c>
      <c r="M532" s="386">
        <v>0.1052</v>
      </c>
    </row>
    <row r="533" spans="1:13" ht="11.65" customHeight="1">
      <c r="A533" s="372">
        <v>527</v>
      </c>
      <c r="B533" s="381">
        <v>79.907780348547021</v>
      </c>
      <c r="C533" s="381">
        <v>670.56111392485036</v>
      </c>
      <c r="D533" s="382">
        <v>0.94933833905391773</v>
      </c>
      <c r="E533" s="382">
        <v>1.0246557193788866</v>
      </c>
      <c r="F533" s="382">
        <v>1.1015380973590925</v>
      </c>
      <c r="G533" s="382">
        <v>1.164267418047902</v>
      </c>
      <c r="H533" s="382">
        <v>1.2123663813659225</v>
      </c>
      <c r="M533" s="386">
        <v>0.10539999999999999</v>
      </c>
    </row>
    <row r="534" spans="1:13" ht="11.65" customHeight="1">
      <c r="A534" s="372">
        <v>528</v>
      </c>
      <c r="B534" s="381">
        <v>81.80084279446055</v>
      </c>
      <c r="C534" s="381">
        <v>671.07091364366715</v>
      </c>
      <c r="D534" s="382">
        <v>0.94934485030988436</v>
      </c>
      <c r="E534" s="382">
        <v>1.0246642312607945</v>
      </c>
      <c r="F534" s="382">
        <v>1.1015579372223114</v>
      </c>
      <c r="G534" s="382">
        <v>1.1642896402085505</v>
      </c>
      <c r="H534" s="382">
        <v>1.2125425281803512</v>
      </c>
      <c r="M534" s="386">
        <v>0.1056</v>
      </c>
    </row>
    <row r="535" spans="1:13" ht="11.65" customHeight="1">
      <c r="A535" s="372">
        <v>529</v>
      </c>
      <c r="B535" s="381">
        <v>84.574449229675338</v>
      </c>
      <c r="C535" s="381">
        <v>671.4298490262172</v>
      </c>
      <c r="D535" s="382">
        <v>0.94936631968357865</v>
      </c>
      <c r="E535" s="382">
        <v>1.0247331128946309</v>
      </c>
      <c r="F535" s="382">
        <v>1.1016486451461658</v>
      </c>
      <c r="G535" s="382">
        <v>1.1644755359644807</v>
      </c>
      <c r="H535" s="382">
        <v>1.2125610757493872</v>
      </c>
      <c r="M535" s="386">
        <v>0.10580000000000001</v>
      </c>
    </row>
    <row r="536" spans="1:13" ht="11.65" customHeight="1">
      <c r="A536" s="372">
        <v>530</v>
      </c>
      <c r="B536" s="381">
        <v>85.226611486365982</v>
      </c>
      <c r="C536" s="381">
        <v>673.45181862593745</v>
      </c>
      <c r="D536" s="382">
        <v>0.94939146506210093</v>
      </c>
      <c r="E536" s="382">
        <v>1.0247609613608757</v>
      </c>
      <c r="F536" s="382">
        <v>1.1017992214829313</v>
      </c>
      <c r="G536" s="382">
        <v>1.1645751558499171</v>
      </c>
      <c r="H536" s="382">
        <v>1.2129705255442633</v>
      </c>
      <c r="M536" s="386">
        <v>0.106</v>
      </c>
    </row>
    <row r="537" spans="1:13" ht="11.65" customHeight="1">
      <c r="A537" s="372">
        <v>531</v>
      </c>
      <c r="B537" s="381">
        <v>85.330602700052623</v>
      </c>
      <c r="C537" s="381">
        <v>673.87413117228061</v>
      </c>
      <c r="D537" s="382">
        <v>0.94939291955198424</v>
      </c>
      <c r="E537" s="382">
        <v>1.024775847587059</v>
      </c>
      <c r="F537" s="382">
        <v>1.1019612385333386</v>
      </c>
      <c r="G537" s="382">
        <v>1.1646402549575849</v>
      </c>
      <c r="H537" s="382">
        <v>1.2131876567639992</v>
      </c>
      <c r="M537" s="386">
        <v>0.1062</v>
      </c>
    </row>
    <row r="538" spans="1:13" ht="11.65" customHeight="1">
      <c r="A538" s="372">
        <v>532</v>
      </c>
      <c r="B538" s="381">
        <v>86.307160296803886</v>
      </c>
      <c r="C538" s="381">
        <v>675.82186428939531</v>
      </c>
      <c r="D538" s="382">
        <v>0.94939450017994464</v>
      </c>
      <c r="E538" s="382">
        <v>1.0249738295737911</v>
      </c>
      <c r="F538" s="382">
        <v>1.1021110626871453</v>
      </c>
      <c r="G538" s="382">
        <v>1.1647600842329064</v>
      </c>
      <c r="H538" s="382">
        <v>1.2132198038004189</v>
      </c>
      <c r="M538" s="386">
        <v>0.10639999999999999</v>
      </c>
    </row>
    <row r="539" spans="1:13" ht="11.65" customHeight="1">
      <c r="A539" s="372">
        <v>533</v>
      </c>
      <c r="B539" s="381">
        <v>87.209628188476927</v>
      </c>
      <c r="C539" s="381">
        <v>676.94730397585772</v>
      </c>
      <c r="D539" s="382">
        <v>0.94940458882303669</v>
      </c>
      <c r="E539" s="382">
        <v>1.0250931508966019</v>
      </c>
      <c r="F539" s="382">
        <v>1.1022100292294841</v>
      </c>
      <c r="G539" s="382">
        <v>1.1648030576238153</v>
      </c>
      <c r="H539" s="382">
        <v>1.2132352583430996</v>
      </c>
      <c r="M539" s="386">
        <v>0.1066</v>
      </c>
    </row>
    <row r="540" spans="1:13" ht="11.65" customHeight="1">
      <c r="A540" s="372">
        <v>534</v>
      </c>
      <c r="B540" s="381">
        <v>87.669374022438205</v>
      </c>
      <c r="C540" s="381">
        <v>678.26636454938671</v>
      </c>
      <c r="D540" s="382">
        <v>0.94946098330489903</v>
      </c>
      <c r="E540" s="382">
        <v>1.0252311347423841</v>
      </c>
      <c r="F540" s="382">
        <v>1.1022153640091561</v>
      </c>
      <c r="G540" s="382">
        <v>1.1649869416620584</v>
      </c>
      <c r="H540" s="382">
        <v>1.2132436594027485</v>
      </c>
      <c r="M540" s="386">
        <v>0.10680000000000001</v>
      </c>
    </row>
    <row r="541" spans="1:13" ht="11.65" customHeight="1">
      <c r="A541" s="372">
        <v>535</v>
      </c>
      <c r="B541" s="381">
        <v>88.141939340039244</v>
      </c>
      <c r="C541" s="381">
        <v>679.75623794684725</v>
      </c>
      <c r="D541" s="382">
        <v>0.9494629599471599</v>
      </c>
      <c r="E541" s="382">
        <v>1.0252467746236926</v>
      </c>
      <c r="F541" s="382">
        <v>1.1022706829148738</v>
      </c>
      <c r="G541" s="382">
        <v>1.1650889273531204</v>
      </c>
      <c r="H541" s="382">
        <v>1.2132855970280836</v>
      </c>
      <c r="M541" s="386">
        <v>0.107</v>
      </c>
    </row>
    <row r="542" spans="1:13" ht="11.65" customHeight="1">
      <c r="A542" s="372">
        <v>536</v>
      </c>
      <c r="B542" s="381">
        <v>88.225786627300295</v>
      </c>
      <c r="C542" s="381">
        <v>680.88861135660954</v>
      </c>
      <c r="D542" s="382">
        <v>0.94951423930197354</v>
      </c>
      <c r="E542" s="382">
        <v>1.0253481967739875</v>
      </c>
      <c r="F542" s="382">
        <v>1.1024080203500866</v>
      </c>
      <c r="G542" s="382">
        <v>1.1651290333778466</v>
      </c>
      <c r="H542" s="382">
        <v>1.2133514030381747</v>
      </c>
      <c r="M542" s="386">
        <v>0.1072</v>
      </c>
    </row>
    <row r="543" spans="1:13" ht="11.65" customHeight="1">
      <c r="A543" s="372">
        <v>537</v>
      </c>
      <c r="B543" s="381">
        <v>88.546738878777433</v>
      </c>
      <c r="C543" s="381">
        <v>683.25779390428761</v>
      </c>
      <c r="D543" s="382">
        <v>0.94957681556999252</v>
      </c>
      <c r="E543" s="382">
        <v>1.0253561974242693</v>
      </c>
      <c r="F543" s="382">
        <v>1.102431536147698</v>
      </c>
      <c r="G543" s="382">
        <v>1.1651434072249505</v>
      </c>
      <c r="H543" s="382">
        <v>1.2134550625899578</v>
      </c>
      <c r="M543" s="386">
        <v>0.1074</v>
      </c>
    </row>
    <row r="544" spans="1:13" ht="11.65" customHeight="1">
      <c r="A544" s="372">
        <v>538</v>
      </c>
      <c r="B544" s="381">
        <v>88.819946795634678</v>
      </c>
      <c r="C544" s="381">
        <v>684.00496996628135</v>
      </c>
      <c r="D544" s="382">
        <v>0.94957741583080824</v>
      </c>
      <c r="E544" s="382">
        <v>1.0254786768873028</v>
      </c>
      <c r="F544" s="382">
        <v>1.1025377670647787</v>
      </c>
      <c r="G544" s="382">
        <v>1.1652053268789795</v>
      </c>
      <c r="H544" s="382">
        <v>1.2134618711857257</v>
      </c>
      <c r="M544" s="386">
        <v>0.1076</v>
      </c>
    </row>
    <row r="545" spans="1:13" ht="11.65" customHeight="1">
      <c r="A545" s="372">
        <v>539</v>
      </c>
      <c r="B545" s="381">
        <v>89.033967096544075</v>
      </c>
      <c r="C545" s="381">
        <v>684.47223962620592</v>
      </c>
      <c r="D545" s="382">
        <v>0.94965811762080676</v>
      </c>
      <c r="E545" s="382">
        <v>1.0256095918629049</v>
      </c>
      <c r="F545" s="382">
        <v>1.1026331686807866</v>
      </c>
      <c r="G545" s="382">
        <v>1.1652973088352265</v>
      </c>
      <c r="H545" s="382">
        <v>1.213482270627229</v>
      </c>
      <c r="M545" s="386">
        <v>0.10780000000000001</v>
      </c>
    </row>
    <row r="546" spans="1:13" ht="11.65" customHeight="1">
      <c r="A546" s="372">
        <v>540</v>
      </c>
      <c r="B546" s="381">
        <v>89.499787480489431</v>
      </c>
      <c r="C546" s="381">
        <v>684.62082924453716</v>
      </c>
      <c r="D546" s="382">
        <v>0.94969829183385845</v>
      </c>
      <c r="E546" s="382">
        <v>1.025609888893724</v>
      </c>
      <c r="F546" s="382">
        <v>1.1027301147343127</v>
      </c>
      <c r="G546" s="382">
        <v>1.1657165282984234</v>
      </c>
      <c r="H546" s="382">
        <v>1.2137034088767618</v>
      </c>
      <c r="M546" s="386">
        <v>0.108</v>
      </c>
    </row>
    <row r="547" spans="1:13" ht="11.65" customHeight="1">
      <c r="A547" s="372">
        <v>541</v>
      </c>
      <c r="B547" s="381">
        <v>89.745278150666309</v>
      </c>
      <c r="C547" s="381">
        <v>684.76563377654929</v>
      </c>
      <c r="D547" s="382">
        <v>0.94970103093022795</v>
      </c>
      <c r="E547" s="382">
        <v>1.0256669172424004</v>
      </c>
      <c r="F547" s="382">
        <v>1.1027847298448155</v>
      </c>
      <c r="G547" s="382">
        <v>1.1659662913914202</v>
      </c>
      <c r="H547" s="382">
        <v>1.2137554840173941</v>
      </c>
      <c r="M547" s="386">
        <v>0.1082</v>
      </c>
    </row>
    <row r="548" spans="1:13" ht="11.65" customHeight="1">
      <c r="A548" s="372">
        <v>542</v>
      </c>
      <c r="B548" s="381">
        <v>90.178140797672313</v>
      </c>
      <c r="C548" s="381">
        <v>684.99863827440458</v>
      </c>
      <c r="D548" s="382">
        <v>0.94970401492709555</v>
      </c>
      <c r="E548" s="382">
        <v>1.0256963318983505</v>
      </c>
      <c r="F548" s="382">
        <v>1.1028917296769878</v>
      </c>
      <c r="G548" s="382">
        <v>1.1661814215474895</v>
      </c>
      <c r="H548" s="382">
        <v>1.2139064340109269</v>
      </c>
      <c r="M548" s="386">
        <v>0.1084</v>
      </c>
    </row>
    <row r="549" spans="1:13" ht="11.65" customHeight="1">
      <c r="A549" s="372">
        <v>543</v>
      </c>
      <c r="B549" s="381">
        <v>91.526107194981705</v>
      </c>
      <c r="C549" s="381">
        <v>686.03251754734629</v>
      </c>
      <c r="D549" s="382">
        <v>0.94979867757656145</v>
      </c>
      <c r="E549" s="382">
        <v>1.0257050847670903</v>
      </c>
      <c r="F549" s="382">
        <v>1.1029173177888814</v>
      </c>
      <c r="G549" s="382">
        <v>1.1662183375829986</v>
      </c>
      <c r="H549" s="382">
        <v>1.2141583301244101</v>
      </c>
      <c r="M549" s="386">
        <v>0.1086</v>
      </c>
    </row>
    <row r="550" spans="1:13" ht="11.65" customHeight="1">
      <c r="A550" s="372">
        <v>544</v>
      </c>
      <c r="B550" s="381">
        <v>93.120390354316442</v>
      </c>
      <c r="C550" s="381">
        <v>686.07578904922593</v>
      </c>
      <c r="D550" s="382">
        <v>0.94980315310717855</v>
      </c>
      <c r="E550" s="382">
        <v>1.0257646512459935</v>
      </c>
      <c r="F550" s="382">
        <v>1.1029710197112874</v>
      </c>
      <c r="G550" s="382">
        <v>1.1662788622073115</v>
      </c>
      <c r="H550" s="382">
        <v>1.2142584278126363</v>
      </c>
      <c r="M550" s="386">
        <v>0.10879999999999999</v>
      </c>
    </row>
    <row r="551" spans="1:13" ht="11.65" customHeight="1">
      <c r="A551" s="372">
        <v>545</v>
      </c>
      <c r="B551" s="381">
        <v>94.556182295976214</v>
      </c>
      <c r="C551" s="381">
        <v>686.09582412226518</v>
      </c>
      <c r="D551" s="382">
        <v>0.94981369661674275</v>
      </c>
      <c r="E551" s="382">
        <v>1.0257775817417663</v>
      </c>
      <c r="F551" s="382">
        <v>1.1030597984312149</v>
      </c>
      <c r="G551" s="382">
        <v>1.1663157479459296</v>
      </c>
      <c r="H551" s="382">
        <v>1.2142738119674514</v>
      </c>
      <c r="M551" s="386">
        <v>0.109</v>
      </c>
    </row>
    <row r="552" spans="1:13" ht="11.65" customHeight="1">
      <c r="A552" s="372">
        <v>546</v>
      </c>
      <c r="B552" s="381">
        <v>94.749416957884023</v>
      </c>
      <c r="C552" s="381">
        <v>686.27066602903687</v>
      </c>
      <c r="D552" s="382">
        <v>0.94984892042572999</v>
      </c>
      <c r="E552" s="382">
        <v>1.0258727970894215</v>
      </c>
      <c r="F552" s="382">
        <v>1.1032326973276578</v>
      </c>
      <c r="G552" s="382">
        <v>1.1664491696819654</v>
      </c>
      <c r="H552" s="382">
        <v>1.2144851318889951</v>
      </c>
      <c r="M552" s="386">
        <v>0.10920000000000001</v>
      </c>
    </row>
    <row r="553" spans="1:13" ht="11.65" customHeight="1">
      <c r="A553" s="372">
        <v>547</v>
      </c>
      <c r="B553" s="381">
        <v>97.397308945772238</v>
      </c>
      <c r="C553" s="381">
        <v>687.38006580161164</v>
      </c>
      <c r="D553" s="382">
        <v>0.94987005414736037</v>
      </c>
      <c r="E553" s="382">
        <v>1.0259945706385272</v>
      </c>
      <c r="F553" s="382">
        <v>1.1032354450697712</v>
      </c>
      <c r="G553" s="382">
        <v>1.1665239614557736</v>
      </c>
      <c r="H553" s="382">
        <v>1.2147814764474583</v>
      </c>
      <c r="M553" s="386">
        <v>0.1094</v>
      </c>
    </row>
    <row r="554" spans="1:13" ht="11.65" customHeight="1">
      <c r="A554" s="372">
        <v>548</v>
      </c>
      <c r="B554" s="381">
        <v>98.277594432934166</v>
      </c>
      <c r="C554" s="381">
        <v>689.00099924323149</v>
      </c>
      <c r="D554" s="382">
        <v>0.9498818057138888</v>
      </c>
      <c r="E554" s="382">
        <v>1.0260562788252643</v>
      </c>
      <c r="F554" s="382">
        <v>1.1032485188820238</v>
      </c>
      <c r="G554" s="382">
        <v>1.1666086308782719</v>
      </c>
      <c r="H554" s="382">
        <v>1.215064373484426</v>
      </c>
      <c r="M554" s="386">
        <v>0.1096</v>
      </c>
    </row>
    <row r="555" spans="1:13" ht="11.65" customHeight="1">
      <c r="A555" s="372">
        <v>549</v>
      </c>
      <c r="B555" s="381">
        <v>98.653108639053244</v>
      </c>
      <c r="C555" s="381">
        <v>689.98136387034901</v>
      </c>
      <c r="D555" s="382">
        <v>0.9498884812116738</v>
      </c>
      <c r="E555" s="382">
        <v>1.02608405541107</v>
      </c>
      <c r="F555" s="382">
        <v>1.1033090220421884</v>
      </c>
      <c r="G555" s="382">
        <v>1.1667871019059703</v>
      </c>
      <c r="H555" s="382">
        <v>1.2151337133293103</v>
      </c>
      <c r="M555" s="386">
        <v>0.10979999999999999</v>
      </c>
    </row>
    <row r="556" spans="1:13" ht="11.65" customHeight="1">
      <c r="A556" s="372">
        <v>550</v>
      </c>
      <c r="B556" s="381">
        <v>98.867462091311609</v>
      </c>
      <c r="C556" s="381">
        <v>690.50298143575128</v>
      </c>
      <c r="D556" s="382">
        <v>0.94990899557413444</v>
      </c>
      <c r="E556" s="382">
        <v>1.0261077280800508</v>
      </c>
      <c r="F556" s="382">
        <v>1.1033369268328765</v>
      </c>
      <c r="G556" s="382">
        <v>1.1668412169692604</v>
      </c>
      <c r="H556" s="382">
        <v>1.2151764062169041</v>
      </c>
      <c r="M556" s="386">
        <v>0.11</v>
      </c>
    </row>
    <row r="557" spans="1:13" ht="11.65" customHeight="1">
      <c r="A557" s="372">
        <v>551</v>
      </c>
      <c r="B557" s="381">
        <v>99.107189106027363</v>
      </c>
      <c r="C557" s="381">
        <v>690.94844683640986</v>
      </c>
      <c r="D557" s="382">
        <v>0.94994509788104475</v>
      </c>
      <c r="E557" s="382">
        <v>1.0261142969752008</v>
      </c>
      <c r="F557" s="382">
        <v>1.1034344174483959</v>
      </c>
      <c r="G557" s="382">
        <v>1.1670018598562146</v>
      </c>
      <c r="H557" s="382">
        <v>1.2152803718778997</v>
      </c>
      <c r="M557" s="386">
        <v>0.11020000000000001</v>
      </c>
    </row>
    <row r="558" spans="1:13" ht="11.65" customHeight="1">
      <c r="A558" s="372">
        <v>552</v>
      </c>
      <c r="B558" s="381">
        <v>99.602482725479604</v>
      </c>
      <c r="C558" s="381">
        <v>691.04291147706681</v>
      </c>
      <c r="D558" s="382">
        <v>0.94996141378616328</v>
      </c>
      <c r="E558" s="382">
        <v>1.0262887820879187</v>
      </c>
      <c r="F558" s="382">
        <v>1.1035313961246713</v>
      </c>
      <c r="G558" s="382">
        <v>1.167111186172106</v>
      </c>
      <c r="H558" s="382">
        <v>1.2153624019240068</v>
      </c>
      <c r="M558" s="386">
        <v>0.1104</v>
      </c>
    </row>
    <row r="559" spans="1:13" ht="11.65" customHeight="1">
      <c r="A559" s="372">
        <v>553</v>
      </c>
      <c r="B559" s="381">
        <v>100.13999051675182</v>
      </c>
      <c r="C559" s="381">
        <v>691.83222276615197</v>
      </c>
      <c r="D559" s="382">
        <v>0.94999440429034043</v>
      </c>
      <c r="E559" s="382">
        <v>1.0263065897238897</v>
      </c>
      <c r="F559" s="382">
        <v>1.1036231719873735</v>
      </c>
      <c r="G559" s="382">
        <v>1.1672230945279873</v>
      </c>
      <c r="H559" s="382">
        <v>1.2156053333739951</v>
      </c>
      <c r="M559" s="386">
        <v>0.1106</v>
      </c>
    </row>
    <row r="560" spans="1:13" ht="11.65" customHeight="1">
      <c r="A560" s="372">
        <v>554</v>
      </c>
      <c r="B560" s="381">
        <v>101.118380554959</v>
      </c>
      <c r="C560" s="381">
        <v>692.1681137475407</v>
      </c>
      <c r="D560" s="382">
        <v>0.9500291653397801</v>
      </c>
      <c r="E560" s="382">
        <v>1.0263783404280875</v>
      </c>
      <c r="F560" s="382">
        <v>1.1036250889834387</v>
      </c>
      <c r="G560" s="382">
        <v>1.1672910922211843</v>
      </c>
      <c r="H560" s="382">
        <v>1.2156208841209464</v>
      </c>
      <c r="M560" s="386">
        <v>0.1108</v>
      </c>
    </row>
    <row r="561" spans="1:13" ht="11.65" customHeight="1">
      <c r="A561" s="372">
        <v>555</v>
      </c>
      <c r="B561" s="381">
        <v>101.35869597619148</v>
      </c>
      <c r="C561" s="381">
        <v>692.60977671442743</v>
      </c>
      <c r="D561" s="382">
        <v>0.95003060139977602</v>
      </c>
      <c r="E561" s="382">
        <v>1.0263906262125075</v>
      </c>
      <c r="F561" s="382">
        <v>1.1036820523136301</v>
      </c>
      <c r="G561" s="382">
        <v>1.1673428161706538</v>
      </c>
      <c r="H561" s="382">
        <v>1.2156542855180728</v>
      </c>
      <c r="M561" s="386">
        <v>0.111</v>
      </c>
    </row>
    <row r="562" spans="1:13" ht="11.65" customHeight="1">
      <c r="A562" s="372">
        <v>556</v>
      </c>
      <c r="B562" s="381">
        <v>101.44877835478292</v>
      </c>
      <c r="C562" s="381">
        <v>693.29918131716113</v>
      </c>
      <c r="D562" s="382">
        <v>0.95011505062795432</v>
      </c>
      <c r="E562" s="382">
        <v>1.0264167491688669</v>
      </c>
      <c r="F562" s="382">
        <v>1.1037165013292631</v>
      </c>
      <c r="G562" s="382">
        <v>1.1673659708081356</v>
      </c>
      <c r="H562" s="382">
        <v>1.2157863884626665</v>
      </c>
      <c r="M562" s="386">
        <v>0.11119999999999999</v>
      </c>
    </row>
    <row r="563" spans="1:13" ht="11.65" customHeight="1">
      <c r="A563" s="372">
        <v>557</v>
      </c>
      <c r="B563" s="381">
        <v>101.61722551935327</v>
      </c>
      <c r="C563" s="381">
        <v>693.63983074234784</v>
      </c>
      <c r="D563" s="382">
        <v>0.95012275304382898</v>
      </c>
      <c r="E563" s="382">
        <v>1.0264507117625294</v>
      </c>
      <c r="F563" s="382">
        <v>1.1037191899203553</v>
      </c>
      <c r="G563" s="382">
        <v>1.1673946549151486</v>
      </c>
      <c r="H563" s="382">
        <v>1.2158250668772306</v>
      </c>
      <c r="M563" s="386">
        <v>0.1114</v>
      </c>
    </row>
    <row r="564" spans="1:13" ht="11.65" customHeight="1">
      <c r="A564" s="372">
        <v>558</v>
      </c>
      <c r="B564" s="381">
        <v>101.64311270349481</v>
      </c>
      <c r="C564" s="381">
        <v>694.37328425254054</v>
      </c>
      <c r="D564" s="382">
        <v>0.95012745637994911</v>
      </c>
      <c r="E564" s="382">
        <v>1.0264570085354567</v>
      </c>
      <c r="F564" s="382">
        <v>1.1037675803301112</v>
      </c>
      <c r="G564" s="382">
        <v>1.1675103734599703</v>
      </c>
      <c r="H564" s="382">
        <v>1.2158958732564162</v>
      </c>
      <c r="M564" s="386">
        <v>0.1116</v>
      </c>
    </row>
    <row r="565" spans="1:13" ht="11.65" customHeight="1">
      <c r="A565" s="372">
        <v>559</v>
      </c>
      <c r="B565" s="381">
        <v>101.85528525189693</v>
      </c>
      <c r="C565" s="381">
        <v>694.50806780405583</v>
      </c>
      <c r="D565" s="382">
        <v>0.95014355231334668</v>
      </c>
      <c r="E565" s="382">
        <v>1.0266379858007457</v>
      </c>
      <c r="F565" s="382">
        <v>1.103975901751143</v>
      </c>
      <c r="G565" s="382">
        <v>1.1678663417336896</v>
      </c>
      <c r="H565" s="382">
        <v>1.2159443715677438</v>
      </c>
      <c r="M565" s="386">
        <v>0.1118</v>
      </c>
    </row>
    <row r="566" spans="1:13" ht="11.65" customHeight="1">
      <c r="A566" s="372">
        <v>560</v>
      </c>
      <c r="B566" s="381">
        <v>102.52776771430672</v>
      </c>
      <c r="C566" s="381">
        <v>695.7094961740022</v>
      </c>
      <c r="D566" s="382">
        <v>0.95016333933466368</v>
      </c>
      <c r="E566" s="382">
        <v>1.0266824565289656</v>
      </c>
      <c r="F566" s="382">
        <v>1.1040688188923324</v>
      </c>
      <c r="G566" s="382">
        <v>1.1678922188915659</v>
      </c>
      <c r="H566" s="382">
        <v>1.2159677634706512</v>
      </c>
      <c r="M566" s="386">
        <v>0.112</v>
      </c>
    </row>
    <row r="567" spans="1:13" ht="11.65" customHeight="1">
      <c r="A567" s="372">
        <v>561</v>
      </c>
      <c r="B567" s="381">
        <v>102.79937358328243</v>
      </c>
      <c r="C567" s="381">
        <v>696.07965024409532</v>
      </c>
      <c r="D567" s="382">
        <v>0.95016660467860159</v>
      </c>
      <c r="E567" s="382">
        <v>1.0266905214236546</v>
      </c>
      <c r="F567" s="382">
        <v>1.1040895074406443</v>
      </c>
      <c r="G567" s="382">
        <v>1.1679683655840012</v>
      </c>
      <c r="H567" s="382">
        <v>1.2162352353225649</v>
      </c>
      <c r="M567" s="386">
        <v>0.11219999999999999</v>
      </c>
    </row>
    <row r="568" spans="1:13" ht="11.65" customHeight="1">
      <c r="A568" s="372">
        <v>562</v>
      </c>
      <c r="B568" s="381">
        <v>103.24552922062321</v>
      </c>
      <c r="C568" s="381">
        <v>696.94991975995617</v>
      </c>
      <c r="D568" s="382">
        <v>0.95020159143644001</v>
      </c>
      <c r="E568" s="382">
        <v>1.0267357328021482</v>
      </c>
      <c r="F568" s="382">
        <v>1.1041375473069071</v>
      </c>
      <c r="G568" s="382">
        <v>1.168029971920588</v>
      </c>
      <c r="H568" s="382">
        <v>1.2162460096188943</v>
      </c>
      <c r="M568" s="386">
        <v>0.1124</v>
      </c>
    </row>
    <row r="569" spans="1:13" ht="11.65" customHeight="1">
      <c r="A569" s="372">
        <v>563</v>
      </c>
      <c r="B569" s="381">
        <v>103.74542093308355</v>
      </c>
      <c r="C569" s="381">
        <v>697.38481254428734</v>
      </c>
      <c r="D569" s="382">
        <v>0.95021095295115954</v>
      </c>
      <c r="E569" s="382">
        <v>1.0267462153930453</v>
      </c>
      <c r="F569" s="382">
        <v>1.1041946796738105</v>
      </c>
      <c r="G569" s="382">
        <v>1.1682107920296319</v>
      </c>
      <c r="H569" s="382">
        <v>1.2163437498889706</v>
      </c>
      <c r="M569" s="386">
        <v>0.11260000000000001</v>
      </c>
    </row>
    <row r="570" spans="1:13" ht="11.65" customHeight="1">
      <c r="A570" s="372">
        <v>564</v>
      </c>
      <c r="B570" s="381">
        <v>103.99097758731477</v>
      </c>
      <c r="C570" s="381">
        <v>697.48689723383541</v>
      </c>
      <c r="D570" s="382">
        <v>0.95026614743765503</v>
      </c>
      <c r="E570" s="382">
        <v>1.0267675297504688</v>
      </c>
      <c r="F570" s="382">
        <v>1.1042045466651766</v>
      </c>
      <c r="G570" s="382">
        <v>1.1682480705301632</v>
      </c>
      <c r="H570" s="382">
        <v>1.2164174210921661</v>
      </c>
      <c r="M570" s="386">
        <v>0.1128</v>
      </c>
    </row>
    <row r="571" spans="1:13" ht="11.65" customHeight="1">
      <c r="A571" s="372">
        <v>565</v>
      </c>
      <c r="B571" s="381">
        <v>104.05845807675996</v>
      </c>
      <c r="C571" s="381">
        <v>697.50640659857891</v>
      </c>
      <c r="D571" s="382">
        <v>0.95027499368544299</v>
      </c>
      <c r="E571" s="382">
        <v>1.0267959449274979</v>
      </c>
      <c r="F571" s="382">
        <v>1.1042134284521035</v>
      </c>
      <c r="G571" s="382">
        <v>1.1682958777467969</v>
      </c>
      <c r="H571" s="382">
        <v>1.2164419277588159</v>
      </c>
      <c r="M571" s="386">
        <v>0.113</v>
      </c>
    </row>
    <row r="572" spans="1:13" ht="11.65" customHeight="1">
      <c r="A572" s="372">
        <v>566</v>
      </c>
      <c r="B572" s="381">
        <v>105.45269597797505</v>
      </c>
      <c r="C572" s="381">
        <v>699.25987023593916</v>
      </c>
      <c r="D572" s="382">
        <v>0.95028225516797171</v>
      </c>
      <c r="E572" s="382">
        <v>1.0268343269216424</v>
      </c>
      <c r="F572" s="382">
        <v>1.1042883838737965</v>
      </c>
      <c r="G572" s="382">
        <v>1.1683540880992533</v>
      </c>
      <c r="H572" s="382">
        <v>1.2165008797653172</v>
      </c>
      <c r="M572" s="386">
        <v>0.1132</v>
      </c>
    </row>
    <row r="573" spans="1:13" ht="11.65" customHeight="1">
      <c r="A573" s="372">
        <v>567</v>
      </c>
      <c r="B573" s="381">
        <v>105.97772188715498</v>
      </c>
      <c r="C573" s="381">
        <v>699.40476160293292</v>
      </c>
      <c r="D573" s="382">
        <v>0.95031082227602404</v>
      </c>
      <c r="E573" s="382">
        <v>1.0268809008990127</v>
      </c>
      <c r="F573" s="382">
        <v>1.1044104484902884</v>
      </c>
      <c r="G573" s="382">
        <v>1.1683738415115201</v>
      </c>
      <c r="H573" s="382">
        <v>1.2165377738028209</v>
      </c>
      <c r="M573" s="386">
        <v>0.1134</v>
      </c>
    </row>
    <row r="574" spans="1:13" ht="11.65" customHeight="1">
      <c r="A574" s="372">
        <v>568</v>
      </c>
      <c r="B574" s="381">
        <v>106.13679395449617</v>
      </c>
      <c r="C574" s="381">
        <v>700.11546926538722</v>
      </c>
      <c r="D574" s="382">
        <v>0.95032929493037943</v>
      </c>
      <c r="E574" s="382">
        <v>1.0268903767995861</v>
      </c>
      <c r="F574" s="382">
        <v>1.1044839890845561</v>
      </c>
      <c r="G574" s="382">
        <v>1.1687165395216219</v>
      </c>
      <c r="H574" s="382">
        <v>1.2166120025509168</v>
      </c>
      <c r="M574" s="386">
        <v>0.11360000000000001</v>
      </c>
    </row>
    <row r="575" spans="1:13" ht="11.65" customHeight="1">
      <c r="A575" s="372">
        <v>569</v>
      </c>
      <c r="B575" s="381">
        <v>106.26598987457874</v>
      </c>
      <c r="C575" s="381">
        <v>700.59537520761478</v>
      </c>
      <c r="D575" s="382">
        <v>0.95039935592624647</v>
      </c>
      <c r="E575" s="382">
        <v>1.0269845208879056</v>
      </c>
      <c r="F575" s="382">
        <v>1.1045516718764532</v>
      </c>
      <c r="G575" s="382">
        <v>1.1687961338105295</v>
      </c>
      <c r="H575" s="382">
        <v>1.2168447011683803</v>
      </c>
      <c r="M575" s="386">
        <v>0.1138</v>
      </c>
    </row>
    <row r="576" spans="1:13" ht="11.65" customHeight="1">
      <c r="A576" s="372">
        <v>570</v>
      </c>
      <c r="B576" s="381">
        <v>106.56755420229274</v>
      </c>
      <c r="C576" s="381">
        <v>701.46840617403905</v>
      </c>
      <c r="D576" s="382">
        <v>0.95041062555795652</v>
      </c>
      <c r="E576" s="382">
        <v>1.0269961170967823</v>
      </c>
      <c r="F576" s="382">
        <v>1.1045853531166612</v>
      </c>
      <c r="G576" s="382">
        <v>1.1688119135074264</v>
      </c>
      <c r="H576" s="382">
        <v>1.2169167118035127</v>
      </c>
      <c r="M576" s="386">
        <v>0.114</v>
      </c>
    </row>
    <row r="577" spans="1:13" ht="11.65" customHeight="1">
      <c r="A577" s="372">
        <v>571</v>
      </c>
      <c r="B577" s="381">
        <v>109.37386225800856</v>
      </c>
      <c r="C577" s="381">
        <v>701.68541097288835</v>
      </c>
      <c r="D577" s="382">
        <v>0.95042258527841694</v>
      </c>
      <c r="E577" s="382">
        <v>1.0270331329136542</v>
      </c>
      <c r="F577" s="382">
        <v>1.1045919428461672</v>
      </c>
      <c r="G577" s="382">
        <v>1.1688634331970376</v>
      </c>
      <c r="H577" s="382">
        <v>1.2169824933621773</v>
      </c>
      <c r="M577" s="386">
        <v>0.1142</v>
      </c>
    </row>
    <row r="578" spans="1:13" ht="11.65" customHeight="1">
      <c r="A578" s="372">
        <v>572</v>
      </c>
      <c r="B578" s="381">
        <v>110.1549866860214</v>
      </c>
      <c r="C578" s="381">
        <v>701.87101566491947</v>
      </c>
      <c r="D578" s="382">
        <v>0.95044066932095606</v>
      </c>
      <c r="E578" s="382">
        <v>1.0271118886918436</v>
      </c>
      <c r="F578" s="382">
        <v>1.1047260506647649</v>
      </c>
      <c r="G578" s="382">
        <v>1.1689179815843136</v>
      </c>
      <c r="H578" s="382">
        <v>1.217077700869412</v>
      </c>
      <c r="M578" s="386">
        <v>0.1144</v>
      </c>
    </row>
    <row r="579" spans="1:13" ht="11.65" customHeight="1">
      <c r="A579" s="372">
        <v>573</v>
      </c>
      <c r="B579" s="381">
        <v>110.48635986984937</v>
      </c>
      <c r="C579" s="381">
        <v>701.94904294105618</v>
      </c>
      <c r="D579" s="382">
        <v>0.95045880891084744</v>
      </c>
      <c r="E579" s="382">
        <v>1.0271889164159875</v>
      </c>
      <c r="F579" s="382">
        <v>1.1047284511379267</v>
      </c>
      <c r="G579" s="382">
        <v>1.1690766348840378</v>
      </c>
      <c r="H579" s="382">
        <v>1.2173075628007894</v>
      </c>
      <c r="M579" s="386">
        <v>0.11459999999999999</v>
      </c>
    </row>
    <row r="580" spans="1:13" ht="11.65" customHeight="1">
      <c r="A580" s="372">
        <v>574</v>
      </c>
      <c r="B580" s="381">
        <v>111.37116893704206</v>
      </c>
      <c r="C580" s="381">
        <v>703.5021580051598</v>
      </c>
      <c r="D580" s="382">
        <v>0.95046522138802203</v>
      </c>
      <c r="E580" s="382">
        <v>1.0272971729749654</v>
      </c>
      <c r="F580" s="382">
        <v>1.1047539148144263</v>
      </c>
      <c r="G580" s="382">
        <v>1.1690783357286472</v>
      </c>
      <c r="H580" s="382">
        <v>1.2173188566622626</v>
      </c>
      <c r="M580" s="386">
        <v>0.1148</v>
      </c>
    </row>
    <row r="581" spans="1:13" ht="11.65" customHeight="1">
      <c r="A581" s="372">
        <v>575</v>
      </c>
      <c r="B581" s="381">
        <v>112.54171602201222</v>
      </c>
      <c r="C581" s="381">
        <v>704.1949702039874</v>
      </c>
      <c r="D581" s="382">
        <v>0.95046577609159144</v>
      </c>
      <c r="E581" s="382">
        <v>1.0273312243046062</v>
      </c>
      <c r="F581" s="382">
        <v>1.104833076941085</v>
      </c>
      <c r="G581" s="382">
        <v>1.1690916753493064</v>
      </c>
      <c r="H581" s="382">
        <v>1.2174780631583528</v>
      </c>
      <c r="M581" s="386">
        <v>0.115</v>
      </c>
    </row>
    <row r="582" spans="1:13" ht="11.65" customHeight="1">
      <c r="A582" s="372">
        <v>576</v>
      </c>
      <c r="B582" s="381">
        <v>112.61706362808491</v>
      </c>
      <c r="C582" s="381">
        <v>704.59294284302814</v>
      </c>
      <c r="D582" s="382">
        <v>0.95050349742398998</v>
      </c>
      <c r="E582" s="382">
        <v>1.0273475755153143</v>
      </c>
      <c r="F582" s="382">
        <v>1.1049803964193567</v>
      </c>
      <c r="G582" s="382">
        <v>1.1692864556465838</v>
      </c>
      <c r="H582" s="382">
        <v>1.2174796195187552</v>
      </c>
      <c r="M582" s="386">
        <v>0.1152</v>
      </c>
    </row>
    <row r="583" spans="1:13" ht="11.65" customHeight="1">
      <c r="A583" s="372">
        <v>577</v>
      </c>
      <c r="B583" s="381">
        <v>112.63494785121202</v>
      </c>
      <c r="C583" s="381">
        <v>705.73195566337199</v>
      </c>
      <c r="D583" s="382">
        <v>0.95051995310396464</v>
      </c>
      <c r="E583" s="382">
        <v>1.0274042852406486</v>
      </c>
      <c r="F583" s="382">
        <v>1.1049881862020623</v>
      </c>
      <c r="G583" s="382">
        <v>1.1694144512894631</v>
      </c>
      <c r="H583" s="382">
        <v>1.2175891149156706</v>
      </c>
      <c r="M583" s="386">
        <v>0.1154</v>
      </c>
    </row>
    <row r="584" spans="1:13" ht="11.65" customHeight="1">
      <c r="A584" s="372">
        <v>578</v>
      </c>
      <c r="B584" s="381">
        <v>112.89540135535844</v>
      </c>
      <c r="C584" s="381">
        <v>706.01492941102515</v>
      </c>
      <c r="D584" s="382">
        <v>0.95056459275934324</v>
      </c>
      <c r="E584" s="382">
        <v>1.0274443802014877</v>
      </c>
      <c r="F584" s="382">
        <v>1.1049960730993178</v>
      </c>
      <c r="G584" s="382">
        <v>1.16941872046442</v>
      </c>
      <c r="H584" s="382">
        <v>1.2177411771884952</v>
      </c>
      <c r="M584" s="386">
        <v>0.11559999999999999</v>
      </c>
    </row>
    <row r="585" spans="1:13" ht="11.65" customHeight="1">
      <c r="A585" s="372">
        <v>579</v>
      </c>
      <c r="B585" s="381">
        <v>113.54314972383963</v>
      </c>
      <c r="C585" s="381">
        <v>706.0719797490583</v>
      </c>
      <c r="D585" s="382">
        <v>0.95061593002571487</v>
      </c>
      <c r="E585" s="382">
        <v>1.0275345337124802</v>
      </c>
      <c r="F585" s="382">
        <v>1.1050695018045265</v>
      </c>
      <c r="G585" s="382">
        <v>1.1695109661016772</v>
      </c>
      <c r="H585" s="382">
        <v>1.2178126106876601</v>
      </c>
      <c r="M585" s="386">
        <v>0.1158</v>
      </c>
    </row>
    <row r="586" spans="1:13" ht="11.65" customHeight="1">
      <c r="A586" s="372">
        <v>580</v>
      </c>
      <c r="B586" s="381">
        <v>114.00936294895382</v>
      </c>
      <c r="C586" s="381">
        <v>706.08492633155583</v>
      </c>
      <c r="D586" s="382">
        <v>0.95062186703881457</v>
      </c>
      <c r="E586" s="382">
        <v>1.0275572606074281</v>
      </c>
      <c r="F586" s="382">
        <v>1.1053206849996577</v>
      </c>
      <c r="G586" s="382">
        <v>1.1696376125602841</v>
      </c>
      <c r="H586" s="382">
        <v>1.2179684360794789</v>
      </c>
      <c r="M586" s="386">
        <v>0.11600000000000001</v>
      </c>
    </row>
    <row r="587" spans="1:13" ht="11.65" customHeight="1">
      <c r="A587" s="372">
        <v>581</v>
      </c>
      <c r="B587" s="381">
        <v>114.84975767498781</v>
      </c>
      <c r="C587" s="381">
        <v>707.41140752628962</v>
      </c>
      <c r="D587" s="382">
        <v>0.9506410039959946</v>
      </c>
      <c r="E587" s="382">
        <v>1.0275882984488172</v>
      </c>
      <c r="F587" s="382">
        <v>1.1053451543997281</v>
      </c>
      <c r="G587" s="382">
        <v>1.1700472684266796</v>
      </c>
      <c r="H587" s="382">
        <v>1.2179759990540304</v>
      </c>
      <c r="M587" s="386">
        <v>0.1162</v>
      </c>
    </row>
    <row r="588" spans="1:13" ht="11.65" customHeight="1">
      <c r="A588" s="372">
        <v>582</v>
      </c>
      <c r="B588" s="381">
        <v>114.89083574872984</v>
      </c>
      <c r="C588" s="381">
        <v>708.04255518423815</v>
      </c>
      <c r="D588" s="382">
        <v>0.95064750008391319</v>
      </c>
      <c r="E588" s="382">
        <v>1.0276053606389772</v>
      </c>
      <c r="F588" s="382">
        <v>1.1053948172477304</v>
      </c>
      <c r="G588" s="382">
        <v>1.1701395252959028</v>
      </c>
      <c r="H588" s="382">
        <v>1.2181261529634353</v>
      </c>
      <c r="M588" s="386">
        <v>0.1164</v>
      </c>
    </row>
    <row r="589" spans="1:13" ht="11.65" customHeight="1">
      <c r="A589" s="372">
        <v>583</v>
      </c>
      <c r="B589" s="381">
        <v>116.90889139409592</v>
      </c>
      <c r="C589" s="381">
        <v>709.01667494795583</v>
      </c>
      <c r="D589" s="382">
        <v>0.95065290308508121</v>
      </c>
      <c r="E589" s="382">
        <v>1.0276059319571287</v>
      </c>
      <c r="F589" s="382">
        <v>1.1055776131154895</v>
      </c>
      <c r="G589" s="382">
        <v>1.1701412308085217</v>
      </c>
      <c r="H589" s="382">
        <v>1.2181612156500943</v>
      </c>
      <c r="M589" s="386">
        <v>0.1166</v>
      </c>
    </row>
    <row r="590" spans="1:13" ht="11.65" customHeight="1">
      <c r="A590" s="372">
        <v>584</v>
      </c>
      <c r="B590" s="381">
        <v>117.04955956093636</v>
      </c>
      <c r="C590" s="381">
        <v>711.54978614650827</v>
      </c>
      <c r="D590" s="382">
        <v>0.95067839518219377</v>
      </c>
      <c r="E590" s="382">
        <v>1.0276215007994933</v>
      </c>
      <c r="F590" s="382">
        <v>1.1056035020005657</v>
      </c>
      <c r="G590" s="382">
        <v>1.1701703535686321</v>
      </c>
      <c r="H590" s="382">
        <v>1.2182380274612483</v>
      </c>
      <c r="M590" s="386">
        <v>0.1168</v>
      </c>
    </row>
    <row r="591" spans="1:13" ht="11.65" customHeight="1">
      <c r="A591" s="372">
        <v>585</v>
      </c>
      <c r="B591" s="381">
        <v>117.48696165826186</v>
      </c>
      <c r="C591" s="381">
        <v>712.35922163687064</v>
      </c>
      <c r="D591" s="382">
        <v>0.95073322401120541</v>
      </c>
      <c r="E591" s="382">
        <v>1.0276644104489256</v>
      </c>
      <c r="F591" s="382">
        <v>1.1056290191463329</v>
      </c>
      <c r="G591" s="382">
        <v>1.170220419322427</v>
      </c>
      <c r="H591" s="382">
        <v>1.2184145846133367</v>
      </c>
      <c r="M591" s="386">
        <v>0.11700000000000001</v>
      </c>
    </row>
    <row r="592" spans="1:13" ht="11.65" customHeight="1">
      <c r="A592" s="372">
        <v>586</v>
      </c>
      <c r="B592" s="381">
        <v>117.54400602801525</v>
      </c>
      <c r="C592" s="381">
        <v>712.62551783455274</v>
      </c>
      <c r="D592" s="382">
        <v>0.95075935601456996</v>
      </c>
      <c r="E592" s="382">
        <v>1.0276697887044346</v>
      </c>
      <c r="F592" s="382">
        <v>1.1056318143723034</v>
      </c>
      <c r="G592" s="382">
        <v>1.170406767494369</v>
      </c>
      <c r="H592" s="382">
        <v>1.2184207797489053</v>
      </c>
      <c r="M592" s="386">
        <v>0.1172</v>
      </c>
    </row>
    <row r="593" spans="1:13" ht="11.65" customHeight="1">
      <c r="A593" s="372">
        <v>587</v>
      </c>
      <c r="B593" s="381">
        <v>117.56826698614623</v>
      </c>
      <c r="C593" s="381">
        <v>712.82333019368707</v>
      </c>
      <c r="D593" s="382">
        <v>0.95076304400720302</v>
      </c>
      <c r="E593" s="382">
        <v>1.0276795147932047</v>
      </c>
      <c r="F593" s="382">
        <v>1.1056453257512699</v>
      </c>
      <c r="G593" s="382">
        <v>1.1704425483189447</v>
      </c>
      <c r="H593" s="382">
        <v>1.2184332016683612</v>
      </c>
      <c r="M593" s="386">
        <v>0.1174</v>
      </c>
    </row>
    <row r="594" spans="1:13" ht="11.65" customHeight="1">
      <c r="A594" s="372">
        <v>588</v>
      </c>
      <c r="B594" s="381">
        <v>117.72819655543299</v>
      </c>
      <c r="C594" s="381">
        <v>714.21616196666946</v>
      </c>
      <c r="D594" s="382">
        <v>0.95079650480367539</v>
      </c>
      <c r="E594" s="382">
        <v>1.0276945400274968</v>
      </c>
      <c r="F594" s="382">
        <v>1.1057530935195796</v>
      </c>
      <c r="G594" s="382">
        <v>1.1705051947420924</v>
      </c>
      <c r="H594" s="382">
        <v>1.2184804760414625</v>
      </c>
      <c r="M594" s="386">
        <v>0.1176</v>
      </c>
    </row>
    <row r="595" spans="1:13" ht="11.65" customHeight="1">
      <c r="A595" s="372">
        <v>589</v>
      </c>
      <c r="B595" s="381">
        <v>118.09160512728249</v>
      </c>
      <c r="C595" s="381">
        <v>715.17578607185715</v>
      </c>
      <c r="D595" s="382">
        <v>0.95090593834335857</v>
      </c>
      <c r="E595" s="382">
        <v>1.0277294334115505</v>
      </c>
      <c r="F595" s="382">
        <v>1.1057711278078595</v>
      </c>
      <c r="G595" s="382">
        <v>1.1706770252467589</v>
      </c>
      <c r="H595" s="382">
        <v>1.2185065195134404</v>
      </c>
      <c r="M595" s="386">
        <v>0.1178</v>
      </c>
    </row>
    <row r="596" spans="1:13" ht="11.65" customHeight="1">
      <c r="A596" s="372">
        <v>590</v>
      </c>
      <c r="B596" s="381">
        <v>119.16139860263138</v>
      </c>
      <c r="C596" s="381">
        <v>715.416131283082</v>
      </c>
      <c r="D596" s="382">
        <v>0.9509187305516168</v>
      </c>
      <c r="E596" s="382">
        <v>1.0277721781387694</v>
      </c>
      <c r="F596" s="382">
        <v>1.1058435084762581</v>
      </c>
      <c r="G596" s="382">
        <v>1.1706793462956153</v>
      </c>
      <c r="H596" s="382">
        <v>1.2185813299591957</v>
      </c>
      <c r="M596" s="386">
        <v>0.11799999999999999</v>
      </c>
    </row>
    <row r="597" spans="1:13" ht="11.65" customHeight="1">
      <c r="A597" s="372">
        <v>591</v>
      </c>
      <c r="B597" s="381">
        <v>120.30934704006086</v>
      </c>
      <c r="C597" s="381">
        <v>716.21929271083718</v>
      </c>
      <c r="D597" s="382">
        <v>0.95094680316637914</v>
      </c>
      <c r="E597" s="382">
        <v>1.0278601741242621</v>
      </c>
      <c r="F597" s="382">
        <v>1.1058466639897717</v>
      </c>
      <c r="G597" s="382">
        <v>1.1707609640864363</v>
      </c>
      <c r="H597" s="382">
        <v>1.2186210663251393</v>
      </c>
      <c r="M597" s="386">
        <v>0.1182</v>
      </c>
    </row>
    <row r="598" spans="1:13" ht="11.65" customHeight="1">
      <c r="A598" s="372">
        <v>592</v>
      </c>
      <c r="B598" s="381">
        <v>121.03448821659822</v>
      </c>
      <c r="C598" s="381">
        <v>716.72006754299582</v>
      </c>
      <c r="D598" s="382">
        <v>0.95098801886169282</v>
      </c>
      <c r="E598" s="382">
        <v>1.0278834304420748</v>
      </c>
      <c r="F598" s="382">
        <v>1.1058789679151622</v>
      </c>
      <c r="G598" s="382">
        <v>1.1708035213070129</v>
      </c>
      <c r="H598" s="382">
        <v>1.2187279280544643</v>
      </c>
      <c r="M598" s="386">
        <v>0.11840000000000001</v>
      </c>
    </row>
    <row r="599" spans="1:13" ht="11.65" customHeight="1">
      <c r="A599" s="372">
        <v>593</v>
      </c>
      <c r="B599" s="381">
        <v>121.15226578679903</v>
      </c>
      <c r="C599" s="381">
        <v>716.8326537418925</v>
      </c>
      <c r="D599" s="382">
        <v>0.95099320261999976</v>
      </c>
      <c r="E599" s="382">
        <v>1.0278911225298113</v>
      </c>
      <c r="F599" s="382">
        <v>1.1059004993243458</v>
      </c>
      <c r="G599" s="382">
        <v>1.1709036246840743</v>
      </c>
      <c r="H599" s="382">
        <v>1.2187762095183767</v>
      </c>
      <c r="M599" s="386">
        <v>0.1186</v>
      </c>
    </row>
    <row r="600" spans="1:13" ht="11.65" customHeight="1">
      <c r="A600" s="372">
        <v>594</v>
      </c>
      <c r="B600" s="381">
        <v>124.42349857545469</v>
      </c>
      <c r="C600" s="381">
        <v>716.92522972643019</v>
      </c>
      <c r="D600" s="382">
        <v>0.95104624268581062</v>
      </c>
      <c r="E600" s="382">
        <v>1.0280151866690856</v>
      </c>
      <c r="F600" s="382">
        <v>1.1059708636287131</v>
      </c>
      <c r="G600" s="382">
        <v>1.1709880859847717</v>
      </c>
      <c r="H600" s="382">
        <v>1.2188150740562365</v>
      </c>
      <c r="M600" s="386">
        <v>0.1188</v>
      </c>
    </row>
    <row r="601" spans="1:13" ht="11.65" customHeight="1">
      <c r="A601" s="372">
        <v>595</v>
      </c>
      <c r="B601" s="381">
        <v>125.76811405496846</v>
      </c>
      <c r="C601" s="381">
        <v>718.82678015339297</v>
      </c>
      <c r="D601" s="382">
        <v>0.95108709440691031</v>
      </c>
      <c r="E601" s="382">
        <v>1.0280484247074178</v>
      </c>
      <c r="F601" s="382">
        <v>1.1059728427134989</v>
      </c>
      <c r="G601" s="382">
        <v>1.1710096197429154</v>
      </c>
      <c r="H601" s="382">
        <v>1.2189484805184347</v>
      </c>
      <c r="M601" s="386">
        <v>0.11899999999999999</v>
      </c>
    </row>
    <row r="602" spans="1:13" ht="11.65" customHeight="1">
      <c r="A602" s="372">
        <v>596</v>
      </c>
      <c r="B602" s="381">
        <v>126.40930833746188</v>
      </c>
      <c r="C602" s="381">
        <v>718.97661592506847</v>
      </c>
      <c r="D602" s="382">
        <v>0.95113199740888033</v>
      </c>
      <c r="E602" s="382">
        <v>1.0280809831178124</v>
      </c>
      <c r="F602" s="382">
        <v>1.1060368224676302</v>
      </c>
      <c r="G602" s="382">
        <v>1.1711978860437893</v>
      </c>
      <c r="H602" s="382">
        <v>1.2189563234506227</v>
      </c>
      <c r="M602" s="386">
        <v>0.1192</v>
      </c>
    </row>
    <row r="603" spans="1:13" ht="11.65" customHeight="1">
      <c r="A603" s="372">
        <v>597</v>
      </c>
      <c r="B603" s="381">
        <v>127.93478105823124</v>
      </c>
      <c r="C603" s="381">
        <v>719.0713820875153</v>
      </c>
      <c r="D603" s="382">
        <v>0.95122940121873845</v>
      </c>
      <c r="E603" s="382">
        <v>1.0280970442604846</v>
      </c>
      <c r="F603" s="382">
        <v>1.1060951981695886</v>
      </c>
      <c r="G603" s="382">
        <v>1.1712335524022703</v>
      </c>
      <c r="H603" s="382">
        <v>1.2191821703535026</v>
      </c>
      <c r="M603" s="386">
        <v>0.11940000000000001</v>
      </c>
    </row>
    <row r="604" spans="1:13" ht="11.65" customHeight="1">
      <c r="A604" s="372">
        <v>598</v>
      </c>
      <c r="B604" s="381">
        <v>128.79322536204018</v>
      </c>
      <c r="C604" s="381">
        <v>719.50739990904913</v>
      </c>
      <c r="D604" s="382">
        <v>0.95124020287608102</v>
      </c>
      <c r="E604" s="382">
        <v>1.0281283064289546</v>
      </c>
      <c r="F604" s="382">
        <v>1.1060999951006352</v>
      </c>
      <c r="G604" s="382">
        <v>1.1712635133848452</v>
      </c>
      <c r="H604" s="382">
        <v>1.2192762193534947</v>
      </c>
      <c r="M604" s="386">
        <v>0.1196</v>
      </c>
    </row>
    <row r="605" spans="1:13" ht="11.65" customHeight="1">
      <c r="A605" s="372">
        <v>599</v>
      </c>
      <c r="B605" s="381">
        <v>129.29325022618832</v>
      </c>
      <c r="C605" s="381">
        <v>721.33311987746492</v>
      </c>
      <c r="D605" s="382">
        <v>0.95125879947689418</v>
      </c>
      <c r="E605" s="382">
        <v>1.0281294412552653</v>
      </c>
      <c r="F605" s="382">
        <v>1.1061373215987869</v>
      </c>
      <c r="G605" s="382">
        <v>1.1714241103585681</v>
      </c>
      <c r="H605" s="382">
        <v>1.2194144653111318</v>
      </c>
      <c r="M605" s="386">
        <v>0.1198</v>
      </c>
    </row>
    <row r="606" spans="1:13" ht="11.65" customHeight="1">
      <c r="A606" s="372">
        <v>600</v>
      </c>
      <c r="B606" s="381">
        <v>129.47217796626228</v>
      </c>
      <c r="C606" s="381">
        <v>722.20610595779544</v>
      </c>
      <c r="D606" s="382">
        <v>0.9512785378950176</v>
      </c>
      <c r="E606" s="382">
        <v>1.0281621319004952</v>
      </c>
      <c r="F606" s="382">
        <v>1.106257339814098</v>
      </c>
      <c r="G606" s="382">
        <v>1.171476386417253</v>
      </c>
      <c r="H606" s="382">
        <v>1.2196135808375954</v>
      </c>
      <c r="M606" s="386">
        <v>0.12</v>
      </c>
    </row>
    <row r="607" spans="1:13" ht="11.65" customHeight="1">
      <c r="A607" s="372">
        <v>601</v>
      </c>
      <c r="B607" s="381">
        <v>129.48690619548142</v>
      </c>
      <c r="C607" s="381">
        <v>722.74979188323232</v>
      </c>
      <c r="D607" s="382">
        <v>0.95130498908759753</v>
      </c>
      <c r="E607" s="382">
        <v>1.0282572912478287</v>
      </c>
      <c r="F607" s="382">
        <v>1.1063440987481621</v>
      </c>
      <c r="G607" s="382">
        <v>1.171491310006753</v>
      </c>
      <c r="H607" s="382">
        <v>1.2196783256864081</v>
      </c>
      <c r="M607" s="386">
        <v>0.1202</v>
      </c>
    </row>
    <row r="608" spans="1:13" ht="11.65" customHeight="1">
      <c r="A608" s="372">
        <v>602</v>
      </c>
      <c r="B608" s="381">
        <v>130.11698773472563</v>
      </c>
      <c r="C608" s="381">
        <v>723.74993773676943</v>
      </c>
      <c r="D608" s="382">
        <v>0.95135575911348447</v>
      </c>
      <c r="E608" s="382">
        <v>1.0283019388664227</v>
      </c>
      <c r="F608" s="382">
        <v>1.1063908128269158</v>
      </c>
      <c r="G608" s="382">
        <v>1.171563074254772</v>
      </c>
      <c r="H608" s="382">
        <v>1.2197161268349952</v>
      </c>
      <c r="M608" s="386">
        <v>0.12039999999999999</v>
      </c>
    </row>
    <row r="609" spans="1:13" ht="11.65" customHeight="1">
      <c r="A609" s="372">
        <v>603</v>
      </c>
      <c r="B609" s="381">
        <v>130.66670498651365</v>
      </c>
      <c r="C609" s="381">
        <v>724.99723594282659</v>
      </c>
      <c r="D609" s="382">
        <v>0.95135850564930224</v>
      </c>
      <c r="E609" s="382">
        <v>1.0283317971798684</v>
      </c>
      <c r="F609" s="382">
        <v>1.1064036864134577</v>
      </c>
      <c r="G609" s="382">
        <v>1.1716398337189444</v>
      </c>
      <c r="H609" s="382">
        <v>1.219742150767658</v>
      </c>
      <c r="M609" s="386">
        <v>0.1206</v>
      </c>
    </row>
    <row r="610" spans="1:13" ht="11.65" customHeight="1">
      <c r="A610" s="372">
        <v>604</v>
      </c>
      <c r="B610" s="381">
        <v>132.22913334910481</v>
      </c>
      <c r="C610" s="381">
        <v>725.07214259786633</v>
      </c>
      <c r="D610" s="382">
        <v>0.95136588738438022</v>
      </c>
      <c r="E610" s="382">
        <v>1.0284149361260113</v>
      </c>
      <c r="F610" s="382">
        <v>1.1064318598537717</v>
      </c>
      <c r="G610" s="382">
        <v>1.1717795229698076</v>
      </c>
      <c r="H610" s="382">
        <v>1.2197639596211911</v>
      </c>
      <c r="M610" s="386">
        <v>0.1208</v>
      </c>
    </row>
    <row r="611" spans="1:13" ht="11.65" customHeight="1">
      <c r="A611" s="372">
        <v>605</v>
      </c>
      <c r="B611" s="381">
        <v>133.25055348463957</v>
      </c>
      <c r="C611" s="381">
        <v>725.10025023579874</v>
      </c>
      <c r="D611" s="382">
        <v>0.95139299787081277</v>
      </c>
      <c r="E611" s="382">
        <v>1.0284231221796187</v>
      </c>
      <c r="F611" s="382">
        <v>1.1064651295384391</v>
      </c>
      <c r="G611" s="382">
        <v>1.1717926075269178</v>
      </c>
      <c r="H611" s="382">
        <v>1.2200867675575711</v>
      </c>
      <c r="M611" s="386">
        <v>0.121</v>
      </c>
    </row>
    <row r="612" spans="1:13" ht="11.65" customHeight="1">
      <c r="A612" s="372">
        <v>606</v>
      </c>
      <c r="B612" s="381">
        <v>133.52614815613742</v>
      </c>
      <c r="C612" s="381">
        <v>725.78294803876815</v>
      </c>
      <c r="D612" s="382">
        <v>0.95139631120267254</v>
      </c>
      <c r="E612" s="382">
        <v>1.0285131466278776</v>
      </c>
      <c r="F612" s="382">
        <v>1.1065027400907772</v>
      </c>
      <c r="G612" s="382">
        <v>1.1718872222459962</v>
      </c>
      <c r="H612" s="382">
        <v>1.2201963066830717</v>
      </c>
      <c r="M612" s="386">
        <v>0.1212</v>
      </c>
    </row>
    <row r="613" spans="1:13" ht="11.65" customHeight="1">
      <c r="A613" s="372">
        <v>607</v>
      </c>
      <c r="B613" s="381">
        <v>133.93575353177494</v>
      </c>
      <c r="C613" s="381">
        <v>727.29240283530999</v>
      </c>
      <c r="D613" s="382">
        <v>0.95141051283045919</v>
      </c>
      <c r="E613" s="382">
        <v>1.0285902353238565</v>
      </c>
      <c r="F613" s="382">
        <v>1.1065103522163093</v>
      </c>
      <c r="G613" s="382">
        <v>1.1720487525785932</v>
      </c>
      <c r="H613" s="382">
        <v>1.2202175773309465</v>
      </c>
      <c r="M613" s="386">
        <v>0.12139999999999999</v>
      </c>
    </row>
    <row r="614" spans="1:13" ht="11.65" customHeight="1">
      <c r="A614" s="372">
        <v>608</v>
      </c>
      <c r="B614" s="381">
        <v>134.56897694473537</v>
      </c>
      <c r="C614" s="381">
        <v>727.56139898325819</v>
      </c>
      <c r="D614" s="382">
        <v>0.95141117950297427</v>
      </c>
      <c r="E614" s="382">
        <v>1.028664520982157</v>
      </c>
      <c r="F614" s="382">
        <v>1.1066515829109567</v>
      </c>
      <c r="G614" s="382">
        <v>1.1720582936241102</v>
      </c>
      <c r="H614" s="382">
        <v>1.2206363967990062</v>
      </c>
      <c r="M614" s="386">
        <v>0.1216</v>
      </c>
    </row>
    <row r="615" spans="1:13" ht="11.65" customHeight="1">
      <c r="A615" s="372">
        <v>609</v>
      </c>
      <c r="B615" s="381">
        <v>134.83433826826877</v>
      </c>
      <c r="C615" s="381">
        <v>727.92402674935147</v>
      </c>
      <c r="D615" s="382">
        <v>0.95141887940748571</v>
      </c>
      <c r="E615" s="382">
        <v>1.0286740072525566</v>
      </c>
      <c r="F615" s="382">
        <v>1.1066990792483173</v>
      </c>
      <c r="G615" s="382">
        <v>1.1720765623689802</v>
      </c>
      <c r="H615" s="382">
        <v>1.2206516700165333</v>
      </c>
      <c r="M615" s="386">
        <v>0.12180000000000001</v>
      </c>
    </row>
    <row r="616" spans="1:13" ht="11.65" customHeight="1">
      <c r="A616" s="372">
        <v>610</v>
      </c>
      <c r="B616" s="381">
        <v>136.09233381022386</v>
      </c>
      <c r="C616" s="381">
        <v>729.93957988318289</v>
      </c>
      <c r="D616" s="382">
        <v>0.95144567438441885</v>
      </c>
      <c r="E616" s="382">
        <v>1.028676828047266</v>
      </c>
      <c r="F616" s="382">
        <v>1.1068037526346839</v>
      </c>
      <c r="G616" s="382">
        <v>1.1721227882007033</v>
      </c>
      <c r="H616" s="382">
        <v>1.2208322584376088</v>
      </c>
      <c r="M616" s="386">
        <v>0.122</v>
      </c>
    </row>
    <row r="617" spans="1:13" ht="11.65" customHeight="1">
      <c r="A617" s="372">
        <v>611</v>
      </c>
      <c r="B617" s="381">
        <v>136.27720636137383</v>
      </c>
      <c r="C617" s="381">
        <v>730.05490380508309</v>
      </c>
      <c r="D617" s="382">
        <v>0.9514584370331971</v>
      </c>
      <c r="E617" s="382">
        <v>1.0287074961300813</v>
      </c>
      <c r="F617" s="382">
        <v>1.1071746431539973</v>
      </c>
      <c r="G617" s="382">
        <v>1.1721847527944236</v>
      </c>
      <c r="H617" s="382">
        <v>1.220896748594976</v>
      </c>
      <c r="M617" s="386">
        <v>0.1222</v>
      </c>
    </row>
    <row r="618" spans="1:13" ht="11.65" customHeight="1">
      <c r="A618" s="372">
        <v>612</v>
      </c>
      <c r="B618" s="381">
        <v>136.49318904764459</v>
      </c>
      <c r="C618" s="381">
        <v>730.19530595227843</v>
      </c>
      <c r="D618" s="382">
        <v>0.95146464054331958</v>
      </c>
      <c r="E618" s="382">
        <v>1.0287091591038959</v>
      </c>
      <c r="F618" s="382">
        <v>1.1073494005720166</v>
      </c>
      <c r="G618" s="382">
        <v>1.1722823736040071</v>
      </c>
      <c r="H618" s="382">
        <v>1.2209326759774393</v>
      </c>
      <c r="M618" s="386">
        <v>0.12239999999999999</v>
      </c>
    </row>
    <row r="619" spans="1:13" ht="11.65" customHeight="1">
      <c r="A619" s="372">
        <v>613</v>
      </c>
      <c r="B619" s="381">
        <v>139.3279778577371</v>
      </c>
      <c r="C619" s="381">
        <v>731.74296600202979</v>
      </c>
      <c r="D619" s="382">
        <v>0.95146982378725631</v>
      </c>
      <c r="E619" s="382">
        <v>1.0287407284334145</v>
      </c>
      <c r="F619" s="382">
        <v>1.1073782572409963</v>
      </c>
      <c r="G619" s="382">
        <v>1.1723470071186408</v>
      </c>
      <c r="H619" s="382">
        <v>1.2209458245358007</v>
      </c>
      <c r="M619" s="386">
        <v>0.1226</v>
      </c>
    </row>
    <row r="620" spans="1:13" ht="11.65" customHeight="1">
      <c r="A620" s="372">
        <v>614</v>
      </c>
      <c r="B620" s="381">
        <v>140.28761993123044</v>
      </c>
      <c r="C620" s="381">
        <v>731.86389217178657</v>
      </c>
      <c r="D620" s="382">
        <v>0.95148129252627933</v>
      </c>
      <c r="E620" s="382">
        <v>1.0287448928910419</v>
      </c>
      <c r="F620" s="382">
        <v>1.1074101239607863</v>
      </c>
      <c r="G620" s="382">
        <v>1.1723990628710397</v>
      </c>
      <c r="H620" s="382">
        <v>1.2210284898054906</v>
      </c>
      <c r="M620" s="386">
        <v>0.12280000000000001</v>
      </c>
    </row>
    <row r="621" spans="1:13" ht="11.65" customHeight="1">
      <c r="A621" s="372">
        <v>615</v>
      </c>
      <c r="B621" s="381">
        <v>140.33738365325553</v>
      </c>
      <c r="C621" s="381">
        <v>732.60151782760659</v>
      </c>
      <c r="D621" s="382">
        <v>0.95150833176717187</v>
      </c>
      <c r="E621" s="382">
        <v>1.028752013550307</v>
      </c>
      <c r="F621" s="382">
        <v>1.1074258431816282</v>
      </c>
      <c r="G621" s="382">
        <v>1.1724986663072732</v>
      </c>
      <c r="H621" s="382">
        <v>1.2211755710227261</v>
      </c>
      <c r="M621" s="386">
        <v>0.123</v>
      </c>
    </row>
    <row r="622" spans="1:13" ht="11.65" customHeight="1">
      <c r="A622" s="372">
        <v>616</v>
      </c>
      <c r="B622" s="381">
        <v>141.44939054526731</v>
      </c>
      <c r="C622" s="381">
        <v>732.67911717154857</v>
      </c>
      <c r="D622" s="382">
        <v>0.9515197033089815</v>
      </c>
      <c r="E622" s="382">
        <v>1.0289020645146831</v>
      </c>
      <c r="F622" s="382">
        <v>1.1074543569641144</v>
      </c>
      <c r="G622" s="382">
        <v>1.1725213436087665</v>
      </c>
      <c r="H622" s="382">
        <v>1.2212439116796479</v>
      </c>
      <c r="M622" s="386">
        <v>0.1232</v>
      </c>
    </row>
    <row r="623" spans="1:13" ht="11.65" customHeight="1">
      <c r="A623" s="372">
        <v>617</v>
      </c>
      <c r="B623" s="381">
        <v>141.93488572727529</v>
      </c>
      <c r="C623" s="381">
        <v>733.67514593091255</v>
      </c>
      <c r="D623" s="382">
        <v>0.95152952128436963</v>
      </c>
      <c r="E623" s="382">
        <v>1.0289328105265843</v>
      </c>
      <c r="F623" s="382">
        <v>1.1074874270215604</v>
      </c>
      <c r="G623" s="382">
        <v>1.1725525951870126</v>
      </c>
      <c r="H623" s="382">
        <v>1.2212945792752417</v>
      </c>
      <c r="M623" s="386">
        <v>0.1234</v>
      </c>
    </row>
    <row r="624" spans="1:13" ht="11.65" customHeight="1">
      <c r="A624" s="372">
        <v>618</v>
      </c>
      <c r="B624" s="381">
        <v>142.28904599371435</v>
      </c>
      <c r="C624" s="381">
        <v>735.56812595491283</v>
      </c>
      <c r="D624" s="382">
        <v>0.95153031141676669</v>
      </c>
      <c r="E624" s="382">
        <v>1.0290002181930813</v>
      </c>
      <c r="F624" s="382">
        <v>1.1075084530182258</v>
      </c>
      <c r="G624" s="382">
        <v>1.1726442730248761</v>
      </c>
      <c r="H624" s="382">
        <v>1.2213041350314282</v>
      </c>
      <c r="M624" s="386">
        <v>0.1236</v>
      </c>
    </row>
    <row r="625" spans="1:13" ht="11.65" customHeight="1">
      <c r="A625" s="372">
        <v>619</v>
      </c>
      <c r="B625" s="381">
        <v>142.89970212591834</v>
      </c>
      <c r="C625" s="381">
        <v>735.88877775954461</v>
      </c>
      <c r="D625" s="382">
        <v>0.95155070210066584</v>
      </c>
      <c r="E625" s="382">
        <v>1.0290533437854468</v>
      </c>
      <c r="F625" s="382">
        <v>1.1075539878804712</v>
      </c>
      <c r="G625" s="382">
        <v>1.1726824796699826</v>
      </c>
      <c r="H625" s="382">
        <v>1.2213954213219789</v>
      </c>
      <c r="M625" s="386">
        <v>0.12379999999999999</v>
      </c>
    </row>
    <row r="626" spans="1:13" ht="11.65" customHeight="1">
      <c r="A626" s="372">
        <v>620</v>
      </c>
      <c r="B626" s="381">
        <v>145.06685176023439</v>
      </c>
      <c r="C626" s="381">
        <v>738.79296717390389</v>
      </c>
      <c r="D626" s="382">
        <v>0.95160235968050355</v>
      </c>
      <c r="E626" s="382">
        <v>1.029056382971715</v>
      </c>
      <c r="F626" s="382">
        <v>1.1075754649608325</v>
      </c>
      <c r="G626" s="382">
        <v>1.1727660126882062</v>
      </c>
      <c r="H626" s="382">
        <v>1.2217738174709605</v>
      </c>
      <c r="M626" s="386">
        <v>0.124</v>
      </c>
    </row>
    <row r="627" spans="1:13" ht="11.65" customHeight="1">
      <c r="A627" s="372">
        <v>621</v>
      </c>
      <c r="B627" s="381">
        <v>145.80673907770051</v>
      </c>
      <c r="C627" s="381">
        <v>740.23749124764618</v>
      </c>
      <c r="D627" s="382">
        <v>0.95161356279982068</v>
      </c>
      <c r="E627" s="382">
        <v>1.0290771569845449</v>
      </c>
      <c r="F627" s="382">
        <v>1.1076445120711607</v>
      </c>
      <c r="G627" s="382">
        <v>1.1727682498052066</v>
      </c>
      <c r="H627" s="382">
        <v>1.2218237102608038</v>
      </c>
      <c r="M627" s="386">
        <v>0.1242</v>
      </c>
    </row>
    <row r="628" spans="1:13" ht="11.65" customHeight="1">
      <c r="A628" s="372">
        <v>622</v>
      </c>
      <c r="B628" s="381">
        <v>146.26921185029369</v>
      </c>
      <c r="C628" s="381">
        <v>741.13259525058857</v>
      </c>
      <c r="D628" s="382">
        <v>0.95162950537762769</v>
      </c>
      <c r="E628" s="382">
        <v>1.0291301529405672</v>
      </c>
      <c r="F628" s="382">
        <v>1.1077668187773719</v>
      </c>
      <c r="G628" s="382">
        <v>1.1727873420264576</v>
      </c>
      <c r="H628" s="382">
        <v>1.221895826200073</v>
      </c>
      <c r="M628" s="386">
        <v>0.1244</v>
      </c>
    </row>
    <row r="629" spans="1:13" ht="11.65" customHeight="1">
      <c r="A629" s="372">
        <v>623</v>
      </c>
      <c r="B629" s="381">
        <v>146.525702531344</v>
      </c>
      <c r="C629" s="381">
        <v>742.05660538386655</v>
      </c>
      <c r="D629" s="382">
        <v>0.95163543423818886</v>
      </c>
      <c r="E629" s="382">
        <v>1.0291355225930439</v>
      </c>
      <c r="F629" s="382">
        <v>1.1077795332451461</v>
      </c>
      <c r="G629" s="382">
        <v>1.1728206540320776</v>
      </c>
      <c r="H629" s="382">
        <v>1.2219638666803205</v>
      </c>
      <c r="M629" s="386">
        <v>0.1246</v>
      </c>
    </row>
    <row r="630" spans="1:13" ht="11.65" customHeight="1">
      <c r="A630" s="372">
        <v>624</v>
      </c>
      <c r="B630" s="381">
        <v>146.99956132372427</v>
      </c>
      <c r="C630" s="381">
        <v>742.99228064595809</v>
      </c>
      <c r="D630" s="382">
        <v>0.95169308353906945</v>
      </c>
      <c r="E630" s="382">
        <v>1.0291537868903946</v>
      </c>
      <c r="F630" s="382">
        <v>1.1078001106888766</v>
      </c>
      <c r="G630" s="382">
        <v>1.1728319798046969</v>
      </c>
      <c r="H630" s="382">
        <v>1.2220007204821721</v>
      </c>
      <c r="M630" s="386">
        <v>0.12479999999999999</v>
      </c>
    </row>
    <row r="631" spans="1:13" ht="11.65" customHeight="1">
      <c r="A631" s="372">
        <v>625</v>
      </c>
      <c r="B631" s="381">
        <v>147.45043852997514</v>
      </c>
      <c r="C631" s="381">
        <v>743.1555981012425</v>
      </c>
      <c r="D631" s="382">
        <v>0.95169890710409133</v>
      </c>
      <c r="E631" s="382">
        <v>1.0292820515027807</v>
      </c>
      <c r="F631" s="382">
        <v>1.1078447579209332</v>
      </c>
      <c r="G631" s="382">
        <v>1.1729383367780595</v>
      </c>
      <c r="H631" s="382">
        <v>1.2220320060705094</v>
      </c>
      <c r="M631" s="386">
        <v>0.125</v>
      </c>
    </row>
    <row r="632" spans="1:13" ht="11.65" customHeight="1">
      <c r="A632" s="372">
        <v>626</v>
      </c>
      <c r="B632" s="381">
        <v>148.38598270793136</v>
      </c>
      <c r="C632" s="381">
        <v>743.44286294620724</v>
      </c>
      <c r="D632" s="382">
        <v>0.95171432060264805</v>
      </c>
      <c r="E632" s="382">
        <v>1.0294196665250963</v>
      </c>
      <c r="F632" s="382">
        <v>1.1078512370987217</v>
      </c>
      <c r="G632" s="382">
        <v>1.1729431281941953</v>
      </c>
      <c r="H632" s="382">
        <v>1.2220575724559912</v>
      </c>
      <c r="M632" s="386">
        <v>0.12520000000000001</v>
      </c>
    </row>
    <row r="633" spans="1:13" ht="11.65" customHeight="1">
      <c r="A633" s="372">
        <v>627</v>
      </c>
      <c r="B633" s="381">
        <v>149.04680483408538</v>
      </c>
      <c r="C633" s="381">
        <v>743.44900073031386</v>
      </c>
      <c r="D633" s="382">
        <v>0.95172493777869238</v>
      </c>
      <c r="E633" s="382">
        <v>1.0294417058062386</v>
      </c>
      <c r="F633" s="382">
        <v>1.1079789631620014</v>
      </c>
      <c r="G633" s="382">
        <v>1.173150922698879</v>
      </c>
      <c r="H633" s="382">
        <v>1.2221067459292425</v>
      </c>
      <c r="M633" s="386">
        <v>0.12540000000000001</v>
      </c>
    </row>
    <row r="634" spans="1:13" ht="11.65" customHeight="1">
      <c r="A634" s="372">
        <v>628</v>
      </c>
      <c r="B634" s="381">
        <v>149.25218963479711</v>
      </c>
      <c r="C634" s="381">
        <v>743.70389752542178</v>
      </c>
      <c r="D634" s="382">
        <v>0.95174913584003928</v>
      </c>
      <c r="E634" s="382">
        <v>1.0294459150321471</v>
      </c>
      <c r="F634" s="382">
        <v>1.1079807145303902</v>
      </c>
      <c r="G634" s="382">
        <v>1.1731756530649959</v>
      </c>
      <c r="H634" s="382">
        <v>1.2221129594920495</v>
      </c>
      <c r="M634" s="386">
        <v>0.12559999999999999</v>
      </c>
    </row>
    <row r="635" spans="1:13" ht="11.65" customHeight="1">
      <c r="A635" s="372">
        <v>629</v>
      </c>
      <c r="B635" s="381">
        <v>149.9418389091361</v>
      </c>
      <c r="C635" s="381">
        <v>744.18956580711529</v>
      </c>
      <c r="D635" s="382">
        <v>0.95177028573004363</v>
      </c>
      <c r="E635" s="382">
        <v>1.0294467679278558</v>
      </c>
      <c r="F635" s="382">
        <v>1.1080807187334674</v>
      </c>
      <c r="G635" s="382">
        <v>1.1731922988649408</v>
      </c>
      <c r="H635" s="382">
        <v>1.2221621435411285</v>
      </c>
      <c r="M635" s="386">
        <v>0.1258</v>
      </c>
    </row>
    <row r="636" spans="1:13" ht="11.65" customHeight="1">
      <c r="A636" s="372">
        <v>630</v>
      </c>
      <c r="B636" s="381">
        <v>150.25217424832863</v>
      </c>
      <c r="C636" s="381">
        <v>744.25086529459622</v>
      </c>
      <c r="D636" s="382">
        <v>0.95177603316532666</v>
      </c>
      <c r="E636" s="382">
        <v>1.0294861329358231</v>
      </c>
      <c r="F636" s="382">
        <v>1.1080885183040443</v>
      </c>
      <c r="G636" s="382">
        <v>1.1732349146165197</v>
      </c>
      <c r="H636" s="382">
        <v>1.2221633991841667</v>
      </c>
      <c r="M636" s="386">
        <v>0.126</v>
      </c>
    </row>
    <row r="637" spans="1:13" ht="11.65" customHeight="1">
      <c r="A637" s="372">
        <v>631</v>
      </c>
      <c r="B637" s="381">
        <v>150.47232724703736</v>
      </c>
      <c r="C637" s="381">
        <v>744.40131649597424</v>
      </c>
      <c r="D637" s="382">
        <v>0.95177983434521918</v>
      </c>
      <c r="E637" s="382">
        <v>1.0294881733104542</v>
      </c>
      <c r="F637" s="382">
        <v>1.10820568079612</v>
      </c>
      <c r="G637" s="382">
        <v>1.173355106140286</v>
      </c>
      <c r="H637" s="382">
        <v>1.2222980624964164</v>
      </c>
      <c r="M637" s="386">
        <v>0.12620000000000001</v>
      </c>
    </row>
    <row r="638" spans="1:13" ht="11.65" customHeight="1">
      <c r="A638" s="372">
        <v>632</v>
      </c>
      <c r="B638" s="381">
        <v>151.22037987081421</v>
      </c>
      <c r="C638" s="381">
        <v>744.95997933635226</v>
      </c>
      <c r="D638" s="382">
        <v>0.95178716346404946</v>
      </c>
      <c r="E638" s="382">
        <v>1.0295370969140132</v>
      </c>
      <c r="F638" s="382">
        <v>1.1084015597073733</v>
      </c>
      <c r="G638" s="382">
        <v>1.1733644783728621</v>
      </c>
      <c r="H638" s="382">
        <v>1.2223289585418726</v>
      </c>
      <c r="M638" s="386">
        <v>0.12640000000000001</v>
      </c>
    </row>
    <row r="639" spans="1:13" ht="11.65" customHeight="1">
      <c r="A639" s="372">
        <v>633</v>
      </c>
      <c r="B639" s="381">
        <v>152.43867498835334</v>
      </c>
      <c r="C639" s="381">
        <v>745.09817795625713</v>
      </c>
      <c r="D639" s="382">
        <v>0.95183942337201966</v>
      </c>
      <c r="E639" s="382">
        <v>1.0295647299403063</v>
      </c>
      <c r="F639" s="382">
        <v>1.1084317953890399</v>
      </c>
      <c r="G639" s="382">
        <v>1.1734866296875104</v>
      </c>
      <c r="H639" s="382">
        <v>1.2224213404395756</v>
      </c>
      <c r="M639" s="386">
        <v>0.12659999999999999</v>
      </c>
    </row>
    <row r="640" spans="1:13" ht="11.65" customHeight="1">
      <c r="A640" s="372">
        <v>634</v>
      </c>
      <c r="B640" s="381">
        <v>152.54009037921787</v>
      </c>
      <c r="C640" s="381">
        <v>745.57052086995282</v>
      </c>
      <c r="D640" s="382">
        <v>0.95197564637483723</v>
      </c>
      <c r="E640" s="382">
        <v>1.0296375027946967</v>
      </c>
      <c r="F640" s="382">
        <v>1.108510725836064</v>
      </c>
      <c r="G640" s="382">
        <v>1.1735671731084139</v>
      </c>
      <c r="H640" s="382">
        <v>1.2225353067587561</v>
      </c>
      <c r="M640" s="386">
        <v>0.1268</v>
      </c>
    </row>
    <row r="641" spans="1:13" ht="11.65" customHeight="1">
      <c r="A641" s="372">
        <v>635</v>
      </c>
      <c r="B641" s="381">
        <v>153.15563244485838</v>
      </c>
      <c r="C641" s="381">
        <v>746.00959267393046</v>
      </c>
      <c r="D641" s="382">
        <v>0.9520017983708019</v>
      </c>
      <c r="E641" s="382">
        <v>1.0296810446525217</v>
      </c>
      <c r="F641" s="382">
        <v>1.108543137721721</v>
      </c>
      <c r="G641" s="382">
        <v>1.1736048440946101</v>
      </c>
      <c r="H641" s="382">
        <v>1.2225396647052886</v>
      </c>
      <c r="M641" s="386">
        <v>0.127</v>
      </c>
    </row>
    <row r="642" spans="1:13" ht="11.65" customHeight="1">
      <c r="A642" s="372">
        <v>636</v>
      </c>
      <c r="B642" s="381">
        <v>153.55988944650198</v>
      </c>
      <c r="C642" s="381">
        <v>746.27164535933116</v>
      </c>
      <c r="D642" s="382">
        <v>0.95205063534766243</v>
      </c>
      <c r="E642" s="382">
        <v>1.0297417014368573</v>
      </c>
      <c r="F642" s="382">
        <v>1.1085609353104096</v>
      </c>
      <c r="G642" s="382">
        <v>1.1736596897741782</v>
      </c>
      <c r="H642" s="382">
        <v>1.2226621697214481</v>
      </c>
      <c r="M642" s="386">
        <v>0.12720000000000001</v>
      </c>
    </row>
    <row r="643" spans="1:13" ht="11.65" customHeight="1">
      <c r="A643" s="372">
        <v>637</v>
      </c>
      <c r="B643" s="381">
        <v>154.74969142112786</v>
      </c>
      <c r="C643" s="381">
        <v>746.79320188917154</v>
      </c>
      <c r="D643" s="382">
        <v>0.95205288523560727</v>
      </c>
      <c r="E643" s="382">
        <v>1.0298773719704928</v>
      </c>
      <c r="F643" s="382">
        <v>1.1086238107915478</v>
      </c>
      <c r="G643" s="382">
        <v>1.173704022087416</v>
      </c>
      <c r="H643" s="382">
        <v>1.2226625950797148</v>
      </c>
      <c r="M643" s="386">
        <v>0.12740000000000001</v>
      </c>
    </row>
    <row r="644" spans="1:13" ht="11.65" customHeight="1">
      <c r="A644" s="372">
        <v>638</v>
      </c>
      <c r="B644" s="381">
        <v>154.81788073191001</v>
      </c>
      <c r="C644" s="381">
        <v>746.86406194153824</v>
      </c>
      <c r="D644" s="382">
        <v>0.95205391250140292</v>
      </c>
      <c r="E644" s="382">
        <v>1.0299186013139494</v>
      </c>
      <c r="F644" s="382">
        <v>1.1088027933205311</v>
      </c>
      <c r="G644" s="382">
        <v>1.1737224868242846</v>
      </c>
      <c r="H644" s="382">
        <v>1.2227111631882484</v>
      </c>
      <c r="M644" s="386">
        <v>0.12759999999999999</v>
      </c>
    </row>
    <row r="645" spans="1:13" ht="11.65" customHeight="1">
      <c r="A645" s="372">
        <v>639</v>
      </c>
      <c r="B645" s="381">
        <v>154.97591871535042</v>
      </c>
      <c r="C645" s="381">
        <v>748.70681900119416</v>
      </c>
      <c r="D645" s="382">
        <v>0.95209857138371812</v>
      </c>
      <c r="E645" s="382">
        <v>1.0299945643358357</v>
      </c>
      <c r="F645" s="382">
        <v>1.1088049193612231</v>
      </c>
      <c r="G645" s="382">
        <v>1.1738733055121224</v>
      </c>
      <c r="H645" s="382">
        <v>1.2229897037216273</v>
      </c>
      <c r="M645" s="386">
        <v>0.1278</v>
      </c>
    </row>
    <row r="646" spans="1:13" ht="11.65" customHeight="1">
      <c r="A646" s="372">
        <v>640</v>
      </c>
      <c r="B646" s="381">
        <v>156.67102506578976</v>
      </c>
      <c r="C646" s="381">
        <v>748.81838309452723</v>
      </c>
      <c r="D646" s="382">
        <v>0.95210575361730954</v>
      </c>
      <c r="E646" s="382">
        <v>1.0300305523096833</v>
      </c>
      <c r="F646" s="382">
        <v>1.1088395931823773</v>
      </c>
      <c r="G646" s="382">
        <v>1.1739750452553088</v>
      </c>
      <c r="H646" s="382">
        <v>1.2232091297679772</v>
      </c>
      <c r="M646" s="386">
        <v>0.128</v>
      </c>
    </row>
    <row r="647" spans="1:13" ht="11.65" customHeight="1">
      <c r="A647" s="372">
        <v>641</v>
      </c>
      <c r="B647" s="381">
        <v>157.01398954280558</v>
      </c>
      <c r="C647" s="381">
        <v>751.50381478426789</v>
      </c>
      <c r="D647" s="382">
        <v>0.95213354523507299</v>
      </c>
      <c r="E647" s="382">
        <v>1.0300739068651612</v>
      </c>
      <c r="F647" s="382">
        <v>1.1088841670631342</v>
      </c>
      <c r="G647" s="382">
        <v>1.1740133254128036</v>
      </c>
      <c r="H647" s="382">
        <v>1.2232558767403656</v>
      </c>
      <c r="M647" s="386">
        <v>0.12820000000000001</v>
      </c>
    </row>
    <row r="648" spans="1:13" ht="11.65" customHeight="1">
      <c r="A648" s="372">
        <v>642</v>
      </c>
      <c r="B648" s="381">
        <v>157.66060336222199</v>
      </c>
      <c r="C648" s="381">
        <v>752.00104470902443</v>
      </c>
      <c r="D648" s="382">
        <v>0.95216090621832983</v>
      </c>
      <c r="E648" s="382">
        <v>1.030081326425563</v>
      </c>
      <c r="F648" s="382">
        <v>1.1089963922111998</v>
      </c>
      <c r="G648" s="382">
        <v>1.1740339568391178</v>
      </c>
      <c r="H648" s="382">
        <v>1.22334106034243</v>
      </c>
      <c r="M648" s="386">
        <v>0.12839999999999999</v>
      </c>
    </row>
    <row r="649" spans="1:13" ht="11.65" customHeight="1">
      <c r="A649" s="372">
        <v>643</v>
      </c>
      <c r="B649" s="381">
        <v>157.74306875055663</v>
      </c>
      <c r="C649" s="381">
        <v>754.11206531574862</v>
      </c>
      <c r="D649" s="382">
        <v>0.95219275209474108</v>
      </c>
      <c r="E649" s="382">
        <v>1.0301565743105745</v>
      </c>
      <c r="F649" s="382">
        <v>1.1090146860990244</v>
      </c>
      <c r="G649" s="382">
        <v>1.1742169200819221</v>
      </c>
      <c r="H649" s="382">
        <v>1.2233804921521363</v>
      </c>
      <c r="M649" s="386">
        <v>0.12859999999999999</v>
      </c>
    </row>
    <row r="650" spans="1:13" ht="11.65" customHeight="1">
      <c r="A650" s="372">
        <v>644</v>
      </c>
      <c r="B650" s="381">
        <v>157.79475210397868</v>
      </c>
      <c r="C650" s="381">
        <v>754.91069776568656</v>
      </c>
      <c r="D650" s="382">
        <v>0.9522030992538878</v>
      </c>
      <c r="E650" s="382">
        <v>1.0301789899908449</v>
      </c>
      <c r="F650" s="382">
        <v>1.1091120692526169</v>
      </c>
      <c r="G650" s="382">
        <v>1.1743056256571158</v>
      </c>
      <c r="H650" s="382">
        <v>1.2233942070934438</v>
      </c>
      <c r="M650" s="386">
        <v>0.1288</v>
      </c>
    </row>
    <row r="651" spans="1:13" ht="11.65" customHeight="1">
      <c r="A651" s="372">
        <v>645</v>
      </c>
      <c r="B651" s="381">
        <v>158.51976116496553</v>
      </c>
      <c r="C651" s="381">
        <v>755.8343559612058</v>
      </c>
      <c r="D651" s="382">
        <v>0.95220369233473134</v>
      </c>
      <c r="E651" s="382">
        <v>1.0302820487965569</v>
      </c>
      <c r="F651" s="382">
        <v>1.109175417027654</v>
      </c>
      <c r="G651" s="382">
        <v>1.1743095472019187</v>
      </c>
      <c r="H651" s="382">
        <v>1.223408663004659</v>
      </c>
      <c r="M651" s="386">
        <v>0.129</v>
      </c>
    </row>
    <row r="652" spans="1:13" ht="11.65" customHeight="1">
      <c r="A652" s="372">
        <v>646</v>
      </c>
      <c r="B652" s="381">
        <v>158.89188419608217</v>
      </c>
      <c r="C652" s="381">
        <v>757.16372160334504</v>
      </c>
      <c r="D652" s="382">
        <v>0.95224243949528165</v>
      </c>
      <c r="E652" s="382">
        <v>1.0302822631663768</v>
      </c>
      <c r="F652" s="382">
        <v>1.1092194813219189</v>
      </c>
      <c r="G652" s="382">
        <v>1.1743165702924898</v>
      </c>
      <c r="H652" s="382">
        <v>1.2234300874377166</v>
      </c>
      <c r="M652" s="386">
        <v>0.12920000000000001</v>
      </c>
    </row>
    <row r="653" spans="1:13" ht="11.65" customHeight="1">
      <c r="A653" s="372">
        <v>647</v>
      </c>
      <c r="B653" s="381">
        <v>158.95334754459964</v>
      </c>
      <c r="C653" s="381">
        <v>757.67774864149033</v>
      </c>
      <c r="D653" s="382">
        <v>0.95225015223662579</v>
      </c>
      <c r="E653" s="382">
        <v>1.0304016771817355</v>
      </c>
      <c r="F653" s="382">
        <v>1.1093078362930739</v>
      </c>
      <c r="G653" s="382">
        <v>1.1744133718880918</v>
      </c>
      <c r="H653" s="382">
        <v>1.2234396081401311</v>
      </c>
      <c r="M653" s="386">
        <v>0.12939999999999999</v>
      </c>
    </row>
    <row r="654" spans="1:13" ht="11.65" customHeight="1">
      <c r="A654" s="372">
        <v>648</v>
      </c>
      <c r="B654" s="381">
        <v>159.42273889450826</v>
      </c>
      <c r="C654" s="381">
        <v>757.77995199155885</v>
      </c>
      <c r="D654" s="382">
        <v>0.95225204036017208</v>
      </c>
      <c r="E654" s="382">
        <v>1.0304341375070871</v>
      </c>
      <c r="F654" s="382">
        <v>1.1093782482808572</v>
      </c>
      <c r="G654" s="382">
        <v>1.1745086481120364</v>
      </c>
      <c r="H654" s="382">
        <v>1.2234446805777308</v>
      </c>
      <c r="M654" s="386">
        <v>0.12959999999999999</v>
      </c>
    </row>
    <row r="655" spans="1:13" ht="11.65" customHeight="1">
      <c r="A655" s="372">
        <v>649</v>
      </c>
      <c r="B655" s="381">
        <v>159.64349241932177</v>
      </c>
      <c r="C655" s="381">
        <v>758.13383326728581</v>
      </c>
      <c r="D655" s="382">
        <v>0.95225653526763565</v>
      </c>
      <c r="E655" s="382">
        <v>1.0304342389691477</v>
      </c>
      <c r="F655" s="382">
        <v>1.1094011732200748</v>
      </c>
      <c r="G655" s="382">
        <v>1.1745872186150526</v>
      </c>
      <c r="H655" s="382">
        <v>1.2235352944888465</v>
      </c>
      <c r="M655" s="386">
        <v>0.1298</v>
      </c>
    </row>
    <row r="656" spans="1:13" ht="11.65" customHeight="1">
      <c r="A656" s="372">
        <v>650</v>
      </c>
      <c r="B656" s="381">
        <v>160.25344360769486</v>
      </c>
      <c r="C656" s="381">
        <v>758.45616193530805</v>
      </c>
      <c r="D656" s="382">
        <v>0.95227591414218438</v>
      </c>
      <c r="E656" s="382">
        <v>1.0304820618068014</v>
      </c>
      <c r="F656" s="382">
        <v>1.1094664410008057</v>
      </c>
      <c r="G656" s="382">
        <v>1.1747357144326551</v>
      </c>
      <c r="H656" s="382">
        <v>1.2235585087239709</v>
      </c>
      <c r="M656" s="386">
        <v>0.13</v>
      </c>
    </row>
    <row r="657" spans="1:13" ht="11.65" customHeight="1">
      <c r="A657" s="372">
        <v>651</v>
      </c>
      <c r="B657" s="381">
        <v>160.39109592300156</v>
      </c>
      <c r="C657" s="381">
        <v>758.62199982291531</v>
      </c>
      <c r="D657" s="382">
        <v>0.95229569217837839</v>
      </c>
      <c r="E657" s="382">
        <v>1.0304848119193912</v>
      </c>
      <c r="F657" s="382">
        <v>1.1097281749090686</v>
      </c>
      <c r="G657" s="382">
        <v>1.1747423576797682</v>
      </c>
      <c r="H657" s="382">
        <v>1.2235843862241533</v>
      </c>
      <c r="M657" s="386">
        <v>0.13020000000000001</v>
      </c>
    </row>
    <row r="658" spans="1:13" ht="11.65" customHeight="1">
      <c r="A658" s="372">
        <v>652</v>
      </c>
      <c r="B658" s="381">
        <v>162.94486547051292</v>
      </c>
      <c r="C658" s="381">
        <v>759.66846225050722</v>
      </c>
      <c r="D658" s="382">
        <v>0.95231512352791559</v>
      </c>
      <c r="E658" s="382">
        <v>1.0304935356713185</v>
      </c>
      <c r="F658" s="382">
        <v>1.1097858704121086</v>
      </c>
      <c r="G658" s="382">
        <v>1.1747471272984076</v>
      </c>
      <c r="H658" s="382">
        <v>1.2238181552760063</v>
      </c>
      <c r="M658" s="386">
        <v>0.13039999999999999</v>
      </c>
    </row>
    <row r="659" spans="1:13" ht="11.65" customHeight="1">
      <c r="A659" s="372">
        <v>653</v>
      </c>
      <c r="B659" s="381">
        <v>163.11812031872159</v>
      </c>
      <c r="C659" s="381">
        <v>761.14438638218053</v>
      </c>
      <c r="D659" s="382">
        <v>0.95232354555567467</v>
      </c>
      <c r="E659" s="382">
        <v>1.0305532266590403</v>
      </c>
      <c r="F659" s="382">
        <v>1.1098174699642347</v>
      </c>
      <c r="G659" s="382">
        <v>1.174791435894925</v>
      </c>
      <c r="H659" s="382">
        <v>1.2238189857519584</v>
      </c>
      <c r="M659" s="386">
        <v>0.13059999999999999</v>
      </c>
    </row>
    <row r="660" spans="1:13" ht="11.65" customHeight="1">
      <c r="A660" s="372">
        <v>654</v>
      </c>
      <c r="B660" s="381">
        <v>164.0057065040528</v>
      </c>
      <c r="C660" s="381">
        <v>761.18109310618274</v>
      </c>
      <c r="D660" s="382">
        <v>0.95232744370695421</v>
      </c>
      <c r="E660" s="382">
        <v>1.0306111861631972</v>
      </c>
      <c r="F660" s="382">
        <v>1.109857948663894</v>
      </c>
      <c r="G660" s="382">
        <v>1.1748209645495238</v>
      </c>
      <c r="H660" s="382">
        <v>1.2238269780949789</v>
      </c>
      <c r="M660" s="386">
        <v>0.1308</v>
      </c>
    </row>
    <row r="661" spans="1:13" ht="11.65" customHeight="1">
      <c r="A661" s="372">
        <v>655</v>
      </c>
      <c r="B661" s="381">
        <v>165.37139980247775</v>
      </c>
      <c r="C661" s="381">
        <v>762.32492846942478</v>
      </c>
      <c r="D661" s="382">
        <v>0.9523377507353914</v>
      </c>
      <c r="E661" s="382">
        <v>1.0306662969659774</v>
      </c>
      <c r="F661" s="382">
        <v>1.109923478042715</v>
      </c>
      <c r="G661" s="382">
        <v>1.1750036052411115</v>
      </c>
      <c r="H661" s="382">
        <v>1.2238705983648408</v>
      </c>
      <c r="M661" s="386">
        <v>0.13100000000000001</v>
      </c>
    </row>
    <row r="662" spans="1:13" ht="11.65" customHeight="1">
      <c r="A662" s="372">
        <v>656</v>
      </c>
      <c r="B662" s="381">
        <v>166.13193069352747</v>
      </c>
      <c r="C662" s="381">
        <v>762.34655810350887</v>
      </c>
      <c r="D662" s="382">
        <v>0.95233807946012616</v>
      </c>
      <c r="E662" s="382">
        <v>1.0307068740239356</v>
      </c>
      <c r="F662" s="382">
        <v>1.1101173416231358</v>
      </c>
      <c r="G662" s="382">
        <v>1.1750700368187614</v>
      </c>
      <c r="H662" s="382">
        <v>1.2239411531538731</v>
      </c>
      <c r="M662" s="386">
        <v>0.13120000000000001</v>
      </c>
    </row>
    <row r="663" spans="1:13" ht="11.65" customHeight="1">
      <c r="A663" s="372">
        <v>657</v>
      </c>
      <c r="B663" s="381">
        <v>167.14381405606036</v>
      </c>
      <c r="C663" s="381">
        <v>763.25985732612389</v>
      </c>
      <c r="D663" s="382">
        <v>0.95237174389336532</v>
      </c>
      <c r="E663" s="382">
        <v>1.0307292762083771</v>
      </c>
      <c r="F663" s="382">
        <v>1.1101745788394333</v>
      </c>
      <c r="G663" s="382">
        <v>1.1751886171836354</v>
      </c>
      <c r="H663" s="382">
        <v>1.2240745119606555</v>
      </c>
      <c r="M663" s="386">
        <v>0.13139999999999999</v>
      </c>
    </row>
    <row r="664" spans="1:13" ht="11.65" customHeight="1">
      <c r="A664" s="372">
        <v>658</v>
      </c>
      <c r="B664" s="381">
        <v>167.46838448291783</v>
      </c>
      <c r="C664" s="381">
        <v>764.04038313443743</v>
      </c>
      <c r="D664" s="382">
        <v>0.95238823331382227</v>
      </c>
      <c r="E664" s="382">
        <v>1.0307617133421547</v>
      </c>
      <c r="F664" s="382">
        <v>1.1101801648993561</v>
      </c>
      <c r="G664" s="382">
        <v>1.1752686726224595</v>
      </c>
      <c r="H664" s="382">
        <v>1.2240797040836813</v>
      </c>
      <c r="M664" s="386">
        <v>0.13159999999999999</v>
      </c>
    </row>
    <row r="665" spans="1:13" ht="11.65" customHeight="1">
      <c r="A665" s="372">
        <v>659</v>
      </c>
      <c r="B665" s="381">
        <v>169.03374694056856</v>
      </c>
      <c r="C665" s="381">
        <v>766.13582343205962</v>
      </c>
      <c r="D665" s="382">
        <v>0.95242747153675955</v>
      </c>
      <c r="E665" s="382">
        <v>1.0308079063931841</v>
      </c>
      <c r="F665" s="382">
        <v>1.1102035562131991</v>
      </c>
      <c r="G665" s="382">
        <v>1.1753166942991986</v>
      </c>
      <c r="H665" s="382">
        <v>1.2240963172957819</v>
      </c>
      <c r="M665" s="386">
        <v>0.1318</v>
      </c>
    </row>
    <row r="666" spans="1:13" ht="11.65" customHeight="1">
      <c r="A666" s="372">
        <v>660</v>
      </c>
      <c r="B666" s="381">
        <v>169.32514267551778</v>
      </c>
      <c r="C666" s="381">
        <v>768.88480511515081</v>
      </c>
      <c r="D666" s="382">
        <v>0.95247799916757303</v>
      </c>
      <c r="E666" s="382">
        <v>1.0308673985864878</v>
      </c>
      <c r="F666" s="382">
        <v>1.1103529937153087</v>
      </c>
      <c r="G666" s="382">
        <v>1.1753590363133688</v>
      </c>
      <c r="H666" s="382">
        <v>1.2241378634603184</v>
      </c>
      <c r="M666" s="386">
        <v>0.13200000000000001</v>
      </c>
    </row>
    <row r="667" spans="1:13" ht="11.65" customHeight="1">
      <c r="A667" s="372">
        <v>661</v>
      </c>
      <c r="B667" s="381">
        <v>170.46421734770138</v>
      </c>
      <c r="C667" s="381">
        <v>769.37855260240758</v>
      </c>
      <c r="D667" s="382">
        <v>0.95249746627041576</v>
      </c>
      <c r="E667" s="382">
        <v>1.0309210489570062</v>
      </c>
      <c r="F667" s="382">
        <v>1.1103850863880216</v>
      </c>
      <c r="G667" s="382">
        <v>1.1754008361321377</v>
      </c>
      <c r="H667" s="382">
        <v>1.2241754780362262</v>
      </c>
      <c r="M667" s="386">
        <v>0.13220000000000001</v>
      </c>
    </row>
    <row r="668" spans="1:13" ht="11.65" customHeight="1">
      <c r="A668" s="372">
        <v>662</v>
      </c>
      <c r="B668" s="381">
        <v>172.70776424256292</v>
      </c>
      <c r="C668" s="381">
        <v>769.47486082437172</v>
      </c>
      <c r="D668" s="382">
        <v>0.95254529900445573</v>
      </c>
      <c r="E668" s="382">
        <v>1.0309496430733722</v>
      </c>
      <c r="F668" s="382">
        <v>1.1104767842890506</v>
      </c>
      <c r="G668" s="382">
        <v>1.1754549282896389</v>
      </c>
      <c r="H668" s="382">
        <v>1.2242034073328807</v>
      </c>
      <c r="M668" s="386">
        <v>0.13239999999999999</v>
      </c>
    </row>
    <row r="669" spans="1:13" ht="11.65" customHeight="1">
      <c r="A669" s="372">
        <v>663</v>
      </c>
      <c r="B669" s="381">
        <v>172.94057605294165</v>
      </c>
      <c r="C669" s="381">
        <v>770.30216889354415</v>
      </c>
      <c r="D669" s="382">
        <v>0.95256020222306315</v>
      </c>
      <c r="E669" s="382">
        <v>1.0309818388745493</v>
      </c>
      <c r="F669" s="382">
        <v>1.1106430971218511</v>
      </c>
      <c r="G669" s="382">
        <v>1.1754565124971752</v>
      </c>
      <c r="H669" s="382">
        <v>1.2242426877544412</v>
      </c>
      <c r="M669" s="386">
        <v>0.1326</v>
      </c>
    </row>
    <row r="670" spans="1:13" ht="11.65" customHeight="1">
      <c r="A670" s="372">
        <v>664</v>
      </c>
      <c r="B670" s="381">
        <v>173.311575829297</v>
      </c>
      <c r="C670" s="381">
        <v>770.41216545492352</v>
      </c>
      <c r="D670" s="382">
        <v>0.95258514636445801</v>
      </c>
      <c r="E670" s="382">
        <v>1.0310899653763956</v>
      </c>
      <c r="F670" s="382">
        <v>1.1107081098977292</v>
      </c>
      <c r="G670" s="382">
        <v>1.1755180321738621</v>
      </c>
      <c r="H670" s="382">
        <v>1.2244298071893716</v>
      </c>
      <c r="M670" s="386">
        <v>0.1328</v>
      </c>
    </row>
    <row r="671" spans="1:13" ht="11.65" customHeight="1">
      <c r="A671" s="372">
        <v>665</v>
      </c>
      <c r="B671" s="381">
        <v>174.32976682484787</v>
      </c>
      <c r="C671" s="381">
        <v>770.62928380738413</v>
      </c>
      <c r="D671" s="382">
        <v>0.95258550733617209</v>
      </c>
      <c r="E671" s="382">
        <v>1.031094405661616</v>
      </c>
      <c r="F671" s="382">
        <v>1.110753612719954</v>
      </c>
      <c r="G671" s="382">
        <v>1.1755946148862542</v>
      </c>
      <c r="H671" s="382">
        <v>1.2244696644155213</v>
      </c>
      <c r="M671" s="386">
        <v>0.13300000000000001</v>
      </c>
    </row>
    <row r="672" spans="1:13" ht="11.65" customHeight="1">
      <c r="A672" s="372">
        <v>666</v>
      </c>
      <c r="B672" s="381">
        <v>175.31678404747618</v>
      </c>
      <c r="C672" s="381">
        <v>770.89207377194543</v>
      </c>
      <c r="D672" s="382">
        <v>0.95259265169931429</v>
      </c>
      <c r="E672" s="382">
        <v>1.0311102251618154</v>
      </c>
      <c r="F672" s="382">
        <v>1.1109342091569423</v>
      </c>
      <c r="G672" s="382">
        <v>1.1756457609752111</v>
      </c>
      <c r="H672" s="382">
        <v>1.2245027255940548</v>
      </c>
      <c r="M672" s="386">
        <v>0.13320000000000001</v>
      </c>
    </row>
    <row r="673" spans="1:13" ht="11.65" customHeight="1">
      <c r="A673" s="372">
        <v>667</v>
      </c>
      <c r="B673" s="381">
        <v>175.35864899739681</v>
      </c>
      <c r="C673" s="381">
        <v>770.92779912147125</v>
      </c>
      <c r="D673" s="382">
        <v>0.95261292691851551</v>
      </c>
      <c r="E673" s="382">
        <v>1.0311722420760612</v>
      </c>
      <c r="F673" s="382">
        <v>1.1109866608765944</v>
      </c>
      <c r="G673" s="382">
        <v>1.1756786631900948</v>
      </c>
      <c r="H673" s="382">
        <v>1.2245395145244429</v>
      </c>
      <c r="M673" s="386">
        <v>0.13339999999999999</v>
      </c>
    </row>
    <row r="674" spans="1:13" ht="11.65" customHeight="1">
      <c r="A674" s="372">
        <v>668</v>
      </c>
      <c r="B674" s="381">
        <v>176.82601316506589</v>
      </c>
      <c r="C674" s="381">
        <v>771.07429954113468</v>
      </c>
      <c r="D674" s="382">
        <v>0.95262883825411715</v>
      </c>
      <c r="E674" s="382">
        <v>1.0312049535782928</v>
      </c>
      <c r="F674" s="382">
        <v>1.1113092427591811</v>
      </c>
      <c r="G674" s="382">
        <v>1.1757198299734668</v>
      </c>
      <c r="H674" s="382">
        <v>1.2245852042633878</v>
      </c>
      <c r="M674" s="386">
        <v>0.1336</v>
      </c>
    </row>
    <row r="675" spans="1:13" ht="11.65" customHeight="1">
      <c r="A675" s="372">
        <v>669</v>
      </c>
      <c r="B675" s="381">
        <v>178.15562761164256</v>
      </c>
      <c r="C675" s="381">
        <v>771.13208144563941</v>
      </c>
      <c r="D675" s="382">
        <v>0.95263114293839612</v>
      </c>
      <c r="E675" s="382">
        <v>1.0312575440565441</v>
      </c>
      <c r="F675" s="382">
        <v>1.1113656143812742</v>
      </c>
      <c r="G675" s="382">
        <v>1.175730647726952</v>
      </c>
      <c r="H675" s="382">
        <v>1.2245875503198809</v>
      </c>
      <c r="M675" s="386">
        <v>0.1338</v>
      </c>
    </row>
    <row r="676" spans="1:13" ht="11.65" customHeight="1">
      <c r="A676" s="372">
        <v>670</v>
      </c>
      <c r="B676" s="381">
        <v>178.55989627287272</v>
      </c>
      <c r="C676" s="381">
        <v>771.21661374796167</v>
      </c>
      <c r="D676" s="382">
        <v>0.9526650104051978</v>
      </c>
      <c r="E676" s="382">
        <v>1.0313573934148885</v>
      </c>
      <c r="F676" s="382">
        <v>1.1113766311368263</v>
      </c>
      <c r="G676" s="382">
        <v>1.175771035875014</v>
      </c>
      <c r="H676" s="382">
        <v>1.2246057882588768</v>
      </c>
      <c r="M676" s="386">
        <v>0.13400000000000001</v>
      </c>
    </row>
    <row r="677" spans="1:13" ht="11.65" customHeight="1">
      <c r="A677" s="372">
        <v>671</v>
      </c>
      <c r="B677" s="381">
        <v>178.72474636442439</v>
      </c>
      <c r="C677" s="381">
        <v>771.58367538414677</v>
      </c>
      <c r="D677" s="382">
        <v>0.95267620801161634</v>
      </c>
      <c r="E677" s="382">
        <v>1.0314824819567283</v>
      </c>
      <c r="F677" s="382">
        <v>1.1114358338494874</v>
      </c>
      <c r="G677" s="382">
        <v>1.1758292140301008</v>
      </c>
      <c r="H677" s="382">
        <v>1.2246609178914152</v>
      </c>
      <c r="M677" s="386">
        <v>0.13420000000000001</v>
      </c>
    </row>
    <row r="678" spans="1:13" ht="11.65" customHeight="1">
      <c r="A678" s="372">
        <v>672</v>
      </c>
      <c r="B678" s="381">
        <v>179.8200876250703</v>
      </c>
      <c r="C678" s="381">
        <v>772.82822969666086</v>
      </c>
      <c r="D678" s="382">
        <v>0.95268529200357355</v>
      </c>
      <c r="E678" s="382">
        <v>1.0315183033613144</v>
      </c>
      <c r="F678" s="382">
        <v>1.1114522543019316</v>
      </c>
      <c r="G678" s="382">
        <v>1.1758314677557082</v>
      </c>
      <c r="H678" s="382">
        <v>1.224787391459824</v>
      </c>
      <c r="M678" s="386">
        <v>0.13439999999999999</v>
      </c>
    </row>
    <row r="679" spans="1:13" ht="11.65" customHeight="1">
      <c r="A679" s="372">
        <v>673</v>
      </c>
      <c r="B679" s="381">
        <v>180.39223083552861</v>
      </c>
      <c r="C679" s="381">
        <v>772.98366429581984</v>
      </c>
      <c r="D679" s="382">
        <v>0.95270079832064014</v>
      </c>
      <c r="E679" s="382">
        <v>1.0315781748253949</v>
      </c>
      <c r="F679" s="382">
        <v>1.1114754162040421</v>
      </c>
      <c r="G679" s="382">
        <v>1.1759616421354269</v>
      </c>
      <c r="H679" s="382">
        <v>1.2248133169064255</v>
      </c>
      <c r="M679" s="386">
        <v>0.1346</v>
      </c>
    </row>
    <row r="680" spans="1:13" ht="11.65" customHeight="1">
      <c r="A680" s="372">
        <v>674</v>
      </c>
      <c r="B680" s="381">
        <v>181.5014085878629</v>
      </c>
      <c r="C680" s="381">
        <v>775.33153237770966</v>
      </c>
      <c r="D680" s="382">
        <v>0.95272644480688706</v>
      </c>
      <c r="E680" s="382">
        <v>1.0315916520615513</v>
      </c>
      <c r="F680" s="382">
        <v>1.1114954973732487</v>
      </c>
      <c r="G680" s="382">
        <v>1.176110062223539</v>
      </c>
      <c r="H680" s="382">
        <v>1.2249225322661534</v>
      </c>
      <c r="M680" s="386">
        <v>0.1348</v>
      </c>
    </row>
    <row r="681" spans="1:13" ht="11.65" customHeight="1">
      <c r="A681" s="372">
        <v>675</v>
      </c>
      <c r="B681" s="381">
        <v>181.91074852702332</v>
      </c>
      <c r="C681" s="381">
        <v>775.40633509794679</v>
      </c>
      <c r="D681" s="382">
        <v>0.95277240564631083</v>
      </c>
      <c r="E681" s="382">
        <v>1.031675575757717</v>
      </c>
      <c r="F681" s="382">
        <v>1.111519304437953</v>
      </c>
      <c r="G681" s="382">
        <v>1.1764265506385876</v>
      </c>
      <c r="H681" s="382">
        <v>1.2249401636106174</v>
      </c>
      <c r="M681" s="386">
        <v>0.13500000000000001</v>
      </c>
    </row>
    <row r="682" spans="1:13" ht="11.65" customHeight="1">
      <c r="A682" s="372">
        <v>676</v>
      </c>
      <c r="B682" s="381">
        <v>184.52443197283719</v>
      </c>
      <c r="C682" s="381">
        <v>775.75465849482134</v>
      </c>
      <c r="D682" s="382">
        <v>0.9528030520400419</v>
      </c>
      <c r="E682" s="382">
        <v>1.0316936567049029</v>
      </c>
      <c r="F682" s="382">
        <v>1.1115252574175767</v>
      </c>
      <c r="G682" s="382">
        <v>1.1765765929155361</v>
      </c>
      <c r="H682" s="382">
        <v>1.2249678611993033</v>
      </c>
      <c r="M682" s="386">
        <v>0.13519999999999999</v>
      </c>
    </row>
    <row r="683" spans="1:13" ht="11.65" customHeight="1">
      <c r="A683" s="372">
        <v>677</v>
      </c>
      <c r="B683" s="381">
        <v>184.57437838295482</v>
      </c>
      <c r="C683" s="381">
        <v>776.06028583803709</v>
      </c>
      <c r="D683" s="382">
        <v>0.9528411301505112</v>
      </c>
      <c r="E683" s="382">
        <v>1.0317207134921114</v>
      </c>
      <c r="F683" s="382">
        <v>1.1115349270098491</v>
      </c>
      <c r="G683" s="382">
        <v>1.1765916227748379</v>
      </c>
      <c r="H683" s="382">
        <v>1.2249723107095631</v>
      </c>
      <c r="M683" s="386">
        <v>0.13539999999999999</v>
      </c>
    </row>
    <row r="684" spans="1:13" ht="11.65" customHeight="1">
      <c r="A684" s="372">
        <v>678</v>
      </c>
      <c r="B684" s="381">
        <v>185.18693444692144</v>
      </c>
      <c r="C684" s="381">
        <v>776.36646045382804</v>
      </c>
      <c r="D684" s="382">
        <v>0.95285003561525539</v>
      </c>
      <c r="E684" s="382">
        <v>1.0317505244440028</v>
      </c>
      <c r="F684" s="382">
        <v>1.111579811956054</v>
      </c>
      <c r="G684" s="382">
        <v>1.1766311969137351</v>
      </c>
      <c r="H684" s="382">
        <v>1.2250981614798624</v>
      </c>
      <c r="M684" s="386">
        <v>0.1356</v>
      </c>
    </row>
    <row r="685" spans="1:13" ht="11.65" customHeight="1">
      <c r="A685" s="372">
        <v>679</v>
      </c>
      <c r="B685" s="381">
        <v>185.41668552291776</v>
      </c>
      <c r="C685" s="381">
        <v>776.48207135882512</v>
      </c>
      <c r="D685" s="382">
        <v>0.95294526198752882</v>
      </c>
      <c r="E685" s="382">
        <v>1.0317765196171009</v>
      </c>
      <c r="F685" s="382">
        <v>1.1116893057320514</v>
      </c>
      <c r="G685" s="382">
        <v>1.1767581636456443</v>
      </c>
      <c r="H685" s="382">
        <v>1.2252612540255217</v>
      </c>
      <c r="M685" s="386">
        <v>0.1358</v>
      </c>
    </row>
    <row r="686" spans="1:13" ht="11.65" customHeight="1">
      <c r="A686" s="372">
        <v>680</v>
      </c>
      <c r="B686" s="381">
        <v>185.6254619007932</v>
      </c>
      <c r="C686" s="381">
        <v>778.23635866519726</v>
      </c>
      <c r="D686" s="382">
        <v>0.95297701821872094</v>
      </c>
      <c r="E686" s="382">
        <v>1.0318011090895236</v>
      </c>
      <c r="F686" s="382">
        <v>1.1117565477146973</v>
      </c>
      <c r="G686" s="382">
        <v>1.1768107214440919</v>
      </c>
      <c r="H686" s="382">
        <v>1.2253991554265451</v>
      </c>
      <c r="M686" s="386">
        <v>0.13600000000000001</v>
      </c>
    </row>
    <row r="687" spans="1:13" ht="11.65" customHeight="1">
      <c r="A687" s="372">
        <v>681</v>
      </c>
      <c r="B687" s="381">
        <v>185.88180990598721</v>
      </c>
      <c r="C687" s="381">
        <v>780.66878911030471</v>
      </c>
      <c r="D687" s="382">
        <v>0.95297711647840866</v>
      </c>
      <c r="E687" s="382">
        <v>1.0318134343120007</v>
      </c>
      <c r="F687" s="382">
        <v>1.1117672901761118</v>
      </c>
      <c r="G687" s="382">
        <v>1.1768587594201474</v>
      </c>
      <c r="H687" s="382">
        <v>1.2254098066119952</v>
      </c>
      <c r="M687" s="386">
        <v>0.13619999999999999</v>
      </c>
    </row>
    <row r="688" spans="1:13" ht="11.65" customHeight="1">
      <c r="A688" s="372">
        <v>682</v>
      </c>
      <c r="B688" s="381">
        <v>186.24121226589705</v>
      </c>
      <c r="C688" s="381">
        <v>783.72666325479076</v>
      </c>
      <c r="D688" s="382">
        <v>0.95299511803778458</v>
      </c>
      <c r="E688" s="382">
        <v>1.0318304592136009</v>
      </c>
      <c r="F688" s="382">
        <v>1.1118232680396503</v>
      </c>
      <c r="G688" s="382">
        <v>1.1768929731876656</v>
      </c>
      <c r="H688" s="382">
        <v>1.2254988211331517</v>
      </c>
      <c r="M688" s="386">
        <v>0.13639999999999999</v>
      </c>
    </row>
    <row r="689" spans="1:13" ht="11.65" customHeight="1">
      <c r="A689" s="372">
        <v>683</v>
      </c>
      <c r="B689" s="381">
        <v>186.26440393804569</v>
      </c>
      <c r="C689" s="381">
        <v>785.51010070476877</v>
      </c>
      <c r="D689" s="382">
        <v>0.9531127979333428</v>
      </c>
      <c r="E689" s="382">
        <v>1.0319841486950576</v>
      </c>
      <c r="F689" s="382">
        <v>1.1118565927300472</v>
      </c>
      <c r="G689" s="382">
        <v>1.1769141033465402</v>
      </c>
      <c r="H689" s="382">
        <v>1.2255016235015701</v>
      </c>
      <c r="M689" s="386">
        <v>0.1366</v>
      </c>
    </row>
    <row r="690" spans="1:13" ht="11.65" customHeight="1">
      <c r="A690" s="372">
        <v>684</v>
      </c>
      <c r="B690" s="381">
        <v>186.73489841803166</v>
      </c>
      <c r="C690" s="381">
        <v>786.01172515358121</v>
      </c>
      <c r="D690" s="382">
        <v>0.95314795403096075</v>
      </c>
      <c r="E690" s="382">
        <v>1.0319950552902222</v>
      </c>
      <c r="F690" s="382">
        <v>1.1118959422833654</v>
      </c>
      <c r="G690" s="382">
        <v>1.1769641606371926</v>
      </c>
      <c r="H690" s="382">
        <v>1.2255237553235518</v>
      </c>
      <c r="M690" s="386">
        <v>0.1368</v>
      </c>
    </row>
    <row r="691" spans="1:13" ht="11.65" customHeight="1">
      <c r="A691" s="372">
        <v>685</v>
      </c>
      <c r="B691" s="381">
        <v>187.15770373926716</v>
      </c>
      <c r="C691" s="381">
        <v>790.42980321311916</v>
      </c>
      <c r="D691" s="382">
        <v>0.9531605489977284</v>
      </c>
      <c r="E691" s="382">
        <v>1.0320999537564641</v>
      </c>
      <c r="F691" s="382">
        <v>1.1118969536638637</v>
      </c>
      <c r="G691" s="382">
        <v>1.1769832335761148</v>
      </c>
      <c r="H691" s="382">
        <v>1.2255975490954361</v>
      </c>
      <c r="M691" s="386">
        <v>0.13700000000000001</v>
      </c>
    </row>
    <row r="692" spans="1:13" ht="11.65" customHeight="1">
      <c r="A692" s="372">
        <v>686</v>
      </c>
      <c r="B692" s="381">
        <v>187.81660761274088</v>
      </c>
      <c r="C692" s="381">
        <v>790.79366341241075</v>
      </c>
      <c r="D692" s="382">
        <v>0.95316092252757634</v>
      </c>
      <c r="E692" s="382">
        <v>1.0321446659118638</v>
      </c>
      <c r="F692" s="382">
        <v>1.1119090335998625</v>
      </c>
      <c r="G692" s="382">
        <v>1.176995635082553</v>
      </c>
      <c r="H692" s="382">
        <v>1.2256225272550687</v>
      </c>
      <c r="M692" s="386">
        <v>0.13719999999999999</v>
      </c>
    </row>
    <row r="693" spans="1:13" ht="11.65" customHeight="1">
      <c r="A693" s="372">
        <v>687</v>
      </c>
      <c r="B693" s="381">
        <v>188.7460995105339</v>
      </c>
      <c r="C693" s="381">
        <v>791.32830648120944</v>
      </c>
      <c r="D693" s="382">
        <v>0.95322259887225003</v>
      </c>
      <c r="E693" s="382">
        <v>1.0322160469866444</v>
      </c>
      <c r="F693" s="382">
        <v>1.1119108068253671</v>
      </c>
      <c r="G693" s="382">
        <v>1.1771754075134335</v>
      </c>
      <c r="H693" s="382">
        <v>1.2256557581032297</v>
      </c>
      <c r="M693" s="386">
        <v>0.13739999999999999</v>
      </c>
    </row>
    <row r="694" spans="1:13" ht="11.65" customHeight="1">
      <c r="A694" s="372">
        <v>688</v>
      </c>
      <c r="B694" s="381">
        <v>188.87405834141828</v>
      </c>
      <c r="C694" s="381">
        <v>791.36868170160778</v>
      </c>
      <c r="D694" s="382">
        <v>0.95324733154654884</v>
      </c>
      <c r="E694" s="382">
        <v>1.0322210136923555</v>
      </c>
      <c r="F694" s="382">
        <v>1.1119540406204973</v>
      </c>
      <c r="G694" s="382">
        <v>1.1772322822193249</v>
      </c>
      <c r="H694" s="382">
        <v>1.2256699728467035</v>
      </c>
      <c r="M694" s="386">
        <v>0.1376</v>
      </c>
    </row>
    <row r="695" spans="1:13" ht="11.65" customHeight="1">
      <c r="A695" s="372">
        <v>689</v>
      </c>
      <c r="B695" s="381">
        <v>189.3178238559658</v>
      </c>
      <c r="C695" s="381">
        <v>792.32138072882299</v>
      </c>
      <c r="D695" s="382">
        <v>0.95330221340031152</v>
      </c>
      <c r="E695" s="382">
        <v>1.032237747849968</v>
      </c>
      <c r="F695" s="382">
        <v>1.1122101248998948</v>
      </c>
      <c r="G695" s="382">
        <v>1.1772770385672053</v>
      </c>
      <c r="H695" s="382">
        <v>1.2259627381423341</v>
      </c>
      <c r="M695" s="386">
        <v>0.13780000000000001</v>
      </c>
    </row>
    <row r="696" spans="1:13" ht="11.65" customHeight="1">
      <c r="A696" s="372">
        <v>690</v>
      </c>
      <c r="B696" s="381">
        <v>189.60842740157932</v>
      </c>
      <c r="C696" s="381">
        <v>792.44789005557686</v>
      </c>
      <c r="D696" s="382">
        <v>0.95345080621871126</v>
      </c>
      <c r="E696" s="382">
        <v>1.0322429711568182</v>
      </c>
      <c r="F696" s="382">
        <v>1.1122209764292164</v>
      </c>
      <c r="G696" s="382">
        <v>1.177281123802888</v>
      </c>
      <c r="H696" s="382">
        <v>1.2262378913085243</v>
      </c>
      <c r="M696" s="386">
        <v>0.13800000000000001</v>
      </c>
    </row>
    <row r="697" spans="1:13" ht="11.65" customHeight="1">
      <c r="A697" s="372">
        <v>691</v>
      </c>
      <c r="B697" s="381">
        <v>189.99049131991524</v>
      </c>
      <c r="C697" s="381">
        <v>793.667902135021</v>
      </c>
      <c r="D697" s="382">
        <v>0.95347441444107039</v>
      </c>
      <c r="E697" s="382">
        <v>1.0322551279628189</v>
      </c>
      <c r="F697" s="382">
        <v>1.1123119671997512</v>
      </c>
      <c r="G697" s="382">
        <v>1.1773550699608895</v>
      </c>
      <c r="H697" s="382">
        <v>1.2262646912708164</v>
      </c>
      <c r="M697" s="386">
        <v>0.13819999999999999</v>
      </c>
    </row>
    <row r="698" spans="1:13" ht="11.65" customHeight="1">
      <c r="A698" s="372">
        <v>692</v>
      </c>
      <c r="B698" s="381">
        <v>191.07797667953764</v>
      </c>
      <c r="C698" s="381">
        <v>793.99083934232294</v>
      </c>
      <c r="D698" s="382">
        <v>0.95347491133561235</v>
      </c>
      <c r="E698" s="382">
        <v>1.0323286567762771</v>
      </c>
      <c r="F698" s="382">
        <v>1.1123219756506073</v>
      </c>
      <c r="G698" s="382">
        <v>1.1773749556907136</v>
      </c>
      <c r="H698" s="382">
        <v>1.2263469127031037</v>
      </c>
      <c r="M698" s="386">
        <v>0.1384</v>
      </c>
    </row>
    <row r="699" spans="1:13" ht="11.65" customHeight="1">
      <c r="A699" s="372">
        <v>693</v>
      </c>
      <c r="B699" s="381">
        <v>191.53672958433435</v>
      </c>
      <c r="C699" s="381">
        <v>794.5740845526052</v>
      </c>
      <c r="D699" s="382">
        <v>0.95353599653657295</v>
      </c>
      <c r="E699" s="382">
        <v>1.0323460556652839</v>
      </c>
      <c r="F699" s="382">
        <v>1.112379592691793</v>
      </c>
      <c r="G699" s="382">
        <v>1.1773947361247157</v>
      </c>
      <c r="H699" s="382">
        <v>1.2263984395142771</v>
      </c>
      <c r="M699" s="386">
        <v>0.1386</v>
      </c>
    </row>
    <row r="700" spans="1:13" ht="11.65" customHeight="1">
      <c r="A700" s="372">
        <v>694</v>
      </c>
      <c r="B700" s="381">
        <v>192.37301162877793</v>
      </c>
      <c r="C700" s="381">
        <v>794.62724641127897</v>
      </c>
      <c r="D700" s="382">
        <v>0.9536170927623383</v>
      </c>
      <c r="E700" s="382">
        <v>1.0324051517546562</v>
      </c>
      <c r="F700" s="382">
        <v>1.1124106739284016</v>
      </c>
      <c r="G700" s="382">
        <v>1.1774478172507101</v>
      </c>
      <c r="H700" s="382">
        <v>1.2265303752914409</v>
      </c>
      <c r="M700" s="386">
        <v>0.13880000000000001</v>
      </c>
    </row>
    <row r="701" spans="1:13" ht="11.65" customHeight="1">
      <c r="A701" s="372">
        <v>695</v>
      </c>
      <c r="B701" s="381">
        <v>193.50214100400262</v>
      </c>
      <c r="C701" s="381">
        <v>795.01801059915306</v>
      </c>
      <c r="D701" s="382">
        <v>0.95364548224508472</v>
      </c>
      <c r="E701" s="382">
        <v>1.0324934823937855</v>
      </c>
      <c r="F701" s="382">
        <v>1.1126880130351129</v>
      </c>
      <c r="G701" s="382">
        <v>1.1774761334570072</v>
      </c>
      <c r="H701" s="382">
        <v>1.2266241903478792</v>
      </c>
      <c r="M701" s="386">
        <v>0.13900000000000001</v>
      </c>
    </row>
    <row r="702" spans="1:13" ht="11.65" customHeight="1">
      <c r="A702" s="372">
        <v>696</v>
      </c>
      <c r="B702" s="381">
        <v>194.0990839131573</v>
      </c>
      <c r="C702" s="381">
        <v>795.02122882658841</v>
      </c>
      <c r="D702" s="382">
        <v>0.95367193829415919</v>
      </c>
      <c r="E702" s="382">
        <v>1.0324967046225304</v>
      </c>
      <c r="F702" s="382">
        <v>1.1127446734150281</v>
      </c>
      <c r="G702" s="382">
        <v>1.1775119507028438</v>
      </c>
      <c r="H702" s="382">
        <v>1.2266242890937651</v>
      </c>
      <c r="M702" s="386">
        <v>0.13919999999999999</v>
      </c>
    </row>
    <row r="703" spans="1:13" ht="11.65" customHeight="1">
      <c r="A703" s="372">
        <v>697</v>
      </c>
      <c r="B703" s="381">
        <v>194.66485387057583</v>
      </c>
      <c r="C703" s="381">
        <v>796.09856649416906</v>
      </c>
      <c r="D703" s="382">
        <v>0.95367831232717382</v>
      </c>
      <c r="E703" s="382">
        <v>1.0325193069819891</v>
      </c>
      <c r="F703" s="382">
        <v>1.1128595987922438</v>
      </c>
      <c r="G703" s="382">
        <v>1.1776162713095282</v>
      </c>
      <c r="H703" s="382">
        <v>1.2268660006834393</v>
      </c>
      <c r="M703" s="386">
        <v>0.1394</v>
      </c>
    </row>
    <row r="704" spans="1:13" ht="11.65" customHeight="1">
      <c r="A704" s="372">
        <v>698</v>
      </c>
      <c r="B704" s="381">
        <v>195.12905059211243</v>
      </c>
      <c r="C704" s="381">
        <v>796.95828686494679</v>
      </c>
      <c r="D704" s="382">
        <v>0.95369069652759242</v>
      </c>
      <c r="E704" s="382">
        <v>1.032544345349476</v>
      </c>
      <c r="F704" s="382">
        <v>1.1129517522218031</v>
      </c>
      <c r="G704" s="382">
        <v>1.1780682552855062</v>
      </c>
      <c r="H704" s="382">
        <v>1.2269062100789707</v>
      </c>
      <c r="M704" s="386">
        <v>0.1396</v>
      </c>
    </row>
    <row r="705" spans="1:13" ht="11.65" customHeight="1">
      <c r="A705" s="372">
        <v>699</v>
      </c>
      <c r="B705" s="381">
        <v>195.58884507657876</v>
      </c>
      <c r="C705" s="381">
        <v>797.33819795654745</v>
      </c>
      <c r="D705" s="382">
        <v>0.9536929755874044</v>
      </c>
      <c r="E705" s="382">
        <v>1.0326174778355681</v>
      </c>
      <c r="F705" s="382">
        <v>1.1129711776767295</v>
      </c>
      <c r="G705" s="382">
        <v>1.1780901882766228</v>
      </c>
      <c r="H705" s="382">
        <v>1.2269315233320015</v>
      </c>
      <c r="M705" s="386">
        <v>0.13980000000000001</v>
      </c>
    </row>
    <row r="706" spans="1:13" ht="11.65" customHeight="1">
      <c r="A706" s="372">
        <v>700</v>
      </c>
      <c r="B706" s="381">
        <v>195.75192519024222</v>
      </c>
      <c r="C706" s="381">
        <v>797.59424300633509</v>
      </c>
      <c r="D706" s="382">
        <v>0.953737140578505</v>
      </c>
      <c r="E706" s="382">
        <v>1.0326394933573695</v>
      </c>
      <c r="F706" s="382">
        <v>1.1131313959771469</v>
      </c>
      <c r="G706" s="382">
        <v>1.1781511561192752</v>
      </c>
      <c r="H706" s="382">
        <v>1.2269344074331308</v>
      </c>
      <c r="M706" s="386">
        <v>0.14000000000000001</v>
      </c>
    </row>
    <row r="707" spans="1:13" ht="11.65" customHeight="1">
      <c r="A707" s="372">
        <v>701</v>
      </c>
      <c r="B707" s="381">
        <v>196.08950837862358</v>
      </c>
      <c r="C707" s="381">
        <v>797.67498054014868</v>
      </c>
      <c r="D707" s="382">
        <v>0.95379568114359903</v>
      </c>
      <c r="E707" s="382">
        <v>1.0326454155534304</v>
      </c>
      <c r="F707" s="382">
        <v>1.1132156909542206</v>
      </c>
      <c r="G707" s="382">
        <v>1.178161672317958</v>
      </c>
      <c r="H707" s="382">
        <v>1.22703942908218</v>
      </c>
      <c r="M707" s="386">
        <v>0.14019999999999999</v>
      </c>
    </row>
    <row r="708" spans="1:13" ht="11.65" customHeight="1">
      <c r="A708" s="372">
        <v>702</v>
      </c>
      <c r="B708" s="381">
        <v>196.98105158353701</v>
      </c>
      <c r="C708" s="381">
        <v>799.80088532477748</v>
      </c>
      <c r="D708" s="382">
        <v>0.95381597367081616</v>
      </c>
      <c r="E708" s="382">
        <v>1.0326765282665156</v>
      </c>
      <c r="F708" s="382">
        <v>1.1132587474366842</v>
      </c>
      <c r="G708" s="382">
        <v>1.1781934004353269</v>
      </c>
      <c r="H708" s="382">
        <v>1.2270936705464242</v>
      </c>
      <c r="M708" s="386">
        <v>0.1404</v>
      </c>
    </row>
    <row r="709" spans="1:13" ht="11.65" customHeight="1">
      <c r="A709" s="372">
        <v>703</v>
      </c>
      <c r="B709" s="381">
        <v>198.27358420132896</v>
      </c>
      <c r="C709" s="381">
        <v>800.09490767532225</v>
      </c>
      <c r="D709" s="382">
        <v>0.95381943114461953</v>
      </c>
      <c r="E709" s="382">
        <v>1.0326792711533734</v>
      </c>
      <c r="F709" s="382">
        <v>1.1132627671551163</v>
      </c>
      <c r="G709" s="382">
        <v>1.1782473785119605</v>
      </c>
      <c r="H709" s="382">
        <v>1.2270989254543243</v>
      </c>
      <c r="M709" s="386">
        <v>0.1406</v>
      </c>
    </row>
    <row r="710" spans="1:13" ht="11.65" customHeight="1">
      <c r="A710" s="372">
        <v>704</v>
      </c>
      <c r="B710" s="381">
        <v>199.5348638737587</v>
      </c>
      <c r="C710" s="381">
        <v>800.49296879455687</v>
      </c>
      <c r="D710" s="382">
        <v>0.95382398429424153</v>
      </c>
      <c r="E710" s="382">
        <v>1.032774917607659</v>
      </c>
      <c r="F710" s="382">
        <v>1.1134298543665142</v>
      </c>
      <c r="G710" s="382">
        <v>1.1782637973555372</v>
      </c>
      <c r="H710" s="382">
        <v>1.227165362578867</v>
      </c>
      <c r="M710" s="386">
        <v>0.14080000000000001</v>
      </c>
    </row>
    <row r="711" spans="1:13" ht="11.65" customHeight="1">
      <c r="A711" s="372">
        <v>705</v>
      </c>
      <c r="B711" s="381">
        <v>199.89370186595625</v>
      </c>
      <c r="C711" s="381">
        <v>801.46350939393778</v>
      </c>
      <c r="D711" s="382">
        <v>0.95385124311048686</v>
      </c>
      <c r="E711" s="382">
        <v>1.0328813073938174</v>
      </c>
      <c r="F711" s="382">
        <v>1.113461604059536</v>
      </c>
      <c r="G711" s="382">
        <v>1.1782658539722146</v>
      </c>
      <c r="H711" s="382">
        <v>1.2271812294157785</v>
      </c>
      <c r="M711" s="386">
        <v>0.14099999999999999</v>
      </c>
    </row>
    <row r="712" spans="1:13" ht="11.65" customHeight="1">
      <c r="A712" s="372">
        <v>706</v>
      </c>
      <c r="B712" s="381">
        <v>200.70111745341183</v>
      </c>
      <c r="C712" s="381">
        <v>801.65389984954891</v>
      </c>
      <c r="D712" s="382">
        <v>0.95385234930459961</v>
      </c>
      <c r="E712" s="382">
        <v>1.032943565126176</v>
      </c>
      <c r="F712" s="382">
        <v>1.1135039603012138</v>
      </c>
      <c r="G712" s="382">
        <v>1.1783640264602042</v>
      </c>
      <c r="H712" s="382">
        <v>1.2272746503706327</v>
      </c>
      <c r="M712" s="386">
        <v>0.14119999999999999</v>
      </c>
    </row>
    <row r="713" spans="1:13" ht="11.65" customHeight="1">
      <c r="A713" s="372">
        <v>707</v>
      </c>
      <c r="B713" s="381">
        <v>201.31836180719347</v>
      </c>
      <c r="C713" s="381">
        <v>802.57274099155984</v>
      </c>
      <c r="D713" s="382">
        <v>0.95389966491326295</v>
      </c>
      <c r="E713" s="382">
        <v>1.032968929137946</v>
      </c>
      <c r="F713" s="382">
        <v>1.1135420560280729</v>
      </c>
      <c r="G713" s="382">
        <v>1.1783924960639263</v>
      </c>
      <c r="H713" s="382">
        <v>1.2273044088448741</v>
      </c>
      <c r="M713" s="386">
        <v>0.1414</v>
      </c>
    </row>
    <row r="714" spans="1:13" ht="11.65" customHeight="1">
      <c r="A714" s="372">
        <v>708</v>
      </c>
      <c r="B714" s="381">
        <v>201.86002813321375</v>
      </c>
      <c r="C714" s="381">
        <v>804.09991753045324</v>
      </c>
      <c r="D714" s="382">
        <v>0.95390721046190263</v>
      </c>
      <c r="E714" s="382">
        <v>1.0330259623451137</v>
      </c>
      <c r="F714" s="382">
        <v>1.1136231276258137</v>
      </c>
      <c r="G714" s="382">
        <v>1.1784735159679263</v>
      </c>
      <c r="H714" s="382">
        <v>1.2273809966966287</v>
      </c>
      <c r="M714" s="386">
        <v>0.1416</v>
      </c>
    </row>
    <row r="715" spans="1:13" ht="11.65" customHeight="1">
      <c r="A715" s="372">
        <v>709</v>
      </c>
      <c r="B715" s="381">
        <v>202.56600445246204</v>
      </c>
      <c r="C715" s="381">
        <v>804.75810783372617</v>
      </c>
      <c r="D715" s="382">
        <v>0.95395679735126249</v>
      </c>
      <c r="E715" s="382">
        <v>1.0331497715603699</v>
      </c>
      <c r="F715" s="382">
        <v>1.1136535416685203</v>
      </c>
      <c r="G715" s="382">
        <v>1.1784771447545386</v>
      </c>
      <c r="H715" s="382">
        <v>1.2274157766595621</v>
      </c>
      <c r="M715" s="386">
        <v>0.14180000000000001</v>
      </c>
    </row>
    <row r="716" spans="1:13" ht="11.65" customHeight="1">
      <c r="A716" s="372">
        <v>710</v>
      </c>
      <c r="B716" s="381">
        <v>203.39816749944021</v>
      </c>
      <c r="C716" s="381">
        <v>806.62651802531036</v>
      </c>
      <c r="D716" s="382">
        <v>0.95398333741715469</v>
      </c>
      <c r="E716" s="382">
        <v>1.0331624593431068</v>
      </c>
      <c r="F716" s="382">
        <v>1.1136864775275908</v>
      </c>
      <c r="G716" s="382">
        <v>1.1785310574291443</v>
      </c>
      <c r="H716" s="382">
        <v>1.2274864436387798</v>
      </c>
      <c r="M716" s="386">
        <v>0.14199999999999999</v>
      </c>
    </row>
    <row r="717" spans="1:13" ht="11.65" customHeight="1">
      <c r="A717" s="372">
        <v>711</v>
      </c>
      <c r="B717" s="381">
        <v>203.44430092538914</v>
      </c>
      <c r="C717" s="381">
        <v>806.82133915928171</v>
      </c>
      <c r="D717" s="382">
        <v>0.95400772247238219</v>
      </c>
      <c r="E717" s="382">
        <v>1.0332400005156723</v>
      </c>
      <c r="F717" s="382">
        <v>1.1137267539490476</v>
      </c>
      <c r="G717" s="382">
        <v>1.1787470852654303</v>
      </c>
      <c r="H717" s="382">
        <v>1.2275492161941317</v>
      </c>
      <c r="M717" s="386">
        <v>0.14219999999999999</v>
      </c>
    </row>
    <row r="718" spans="1:13" ht="11.65" customHeight="1">
      <c r="A718" s="372">
        <v>712</v>
      </c>
      <c r="B718" s="381">
        <v>204.23872707837018</v>
      </c>
      <c r="C718" s="381">
        <v>807.57818955713992</v>
      </c>
      <c r="D718" s="382">
        <v>0.95401333967729363</v>
      </c>
      <c r="E718" s="382">
        <v>1.0332541456690894</v>
      </c>
      <c r="F718" s="382">
        <v>1.1137331417186915</v>
      </c>
      <c r="G718" s="382">
        <v>1.1788416305155354</v>
      </c>
      <c r="H718" s="382">
        <v>1.2275752306653493</v>
      </c>
      <c r="M718" s="386">
        <v>0.1424</v>
      </c>
    </row>
    <row r="719" spans="1:13" ht="11.65" customHeight="1">
      <c r="A719" s="372">
        <v>713</v>
      </c>
      <c r="B719" s="381">
        <v>204.47055842256668</v>
      </c>
      <c r="C719" s="381">
        <v>808.45476405796398</v>
      </c>
      <c r="D719" s="382">
        <v>0.95403040601346734</v>
      </c>
      <c r="E719" s="382">
        <v>1.0333657553208113</v>
      </c>
      <c r="F719" s="382">
        <v>1.1137425297292909</v>
      </c>
      <c r="G719" s="382">
        <v>1.1788787405505643</v>
      </c>
      <c r="H719" s="382">
        <v>1.2276015822295028</v>
      </c>
      <c r="M719" s="386">
        <v>0.1426</v>
      </c>
    </row>
    <row r="720" spans="1:13" ht="11.65" customHeight="1">
      <c r="A720" s="372">
        <v>714</v>
      </c>
      <c r="B720" s="381">
        <v>204.69196734967136</v>
      </c>
      <c r="C720" s="381">
        <v>808.63043877936252</v>
      </c>
      <c r="D720" s="382">
        <v>0.95403509771268746</v>
      </c>
      <c r="E720" s="382">
        <v>1.0335124941589917</v>
      </c>
      <c r="F720" s="382">
        <v>1.1137603517694856</v>
      </c>
      <c r="G720" s="382">
        <v>1.1789994030837594</v>
      </c>
      <c r="H720" s="382">
        <v>1.2276612797821134</v>
      </c>
      <c r="M720" s="386">
        <v>0.14280000000000001</v>
      </c>
    </row>
    <row r="721" spans="1:13" ht="11.65" customHeight="1">
      <c r="A721" s="372">
        <v>715</v>
      </c>
      <c r="B721" s="381">
        <v>205.76339386087329</v>
      </c>
      <c r="C721" s="381">
        <v>808.80918141996517</v>
      </c>
      <c r="D721" s="382">
        <v>0.95408376144393225</v>
      </c>
      <c r="E721" s="382">
        <v>1.0335312465761615</v>
      </c>
      <c r="F721" s="382">
        <v>1.1137656665050526</v>
      </c>
      <c r="G721" s="382">
        <v>1.1790689718361529</v>
      </c>
      <c r="H721" s="382">
        <v>1.2277668471344312</v>
      </c>
      <c r="M721" s="386">
        <v>0.14299999999999999</v>
      </c>
    </row>
    <row r="722" spans="1:13" ht="11.65" customHeight="1">
      <c r="A722" s="372">
        <v>716</v>
      </c>
      <c r="B722" s="381">
        <v>205.9769950033633</v>
      </c>
      <c r="C722" s="381">
        <v>809.52199490987186</v>
      </c>
      <c r="D722" s="382">
        <v>0.95408680056723516</v>
      </c>
      <c r="E722" s="382">
        <v>1.0335927588839635</v>
      </c>
      <c r="F722" s="382">
        <v>1.1138853941162554</v>
      </c>
      <c r="G722" s="382">
        <v>1.179086947232094</v>
      </c>
      <c r="H722" s="382">
        <v>1.2281822648139233</v>
      </c>
      <c r="M722" s="386">
        <v>0.14319999999999999</v>
      </c>
    </row>
    <row r="723" spans="1:13" ht="11.65" customHeight="1">
      <c r="A723" s="372">
        <v>717</v>
      </c>
      <c r="B723" s="381">
        <v>206.23428424443227</v>
      </c>
      <c r="C723" s="381">
        <v>810.41793843311098</v>
      </c>
      <c r="D723" s="382">
        <v>0.95413808933239597</v>
      </c>
      <c r="E723" s="382">
        <v>1.0335962288365803</v>
      </c>
      <c r="F723" s="382">
        <v>1.1140165706086993</v>
      </c>
      <c r="G723" s="382">
        <v>1.1792298242390349</v>
      </c>
      <c r="H723" s="382">
        <v>1.2282072593371705</v>
      </c>
      <c r="M723" s="386">
        <v>0.1434</v>
      </c>
    </row>
    <row r="724" spans="1:13" ht="11.65" customHeight="1">
      <c r="A724" s="372">
        <v>718</v>
      </c>
      <c r="B724" s="381">
        <v>206.24717230536771</v>
      </c>
      <c r="C724" s="381">
        <v>811.68672116558446</v>
      </c>
      <c r="D724" s="382">
        <v>0.95420967150504643</v>
      </c>
      <c r="E724" s="382">
        <v>1.0336263821880012</v>
      </c>
      <c r="F724" s="382">
        <v>1.114064492578168</v>
      </c>
      <c r="G724" s="382">
        <v>1.1792342996708407</v>
      </c>
      <c r="H724" s="382">
        <v>1.2282201699421267</v>
      </c>
      <c r="M724" s="386">
        <v>0.14360000000000001</v>
      </c>
    </row>
    <row r="725" spans="1:13" ht="11.65" customHeight="1">
      <c r="A725" s="372">
        <v>719</v>
      </c>
      <c r="B725" s="381">
        <v>207.19944519271758</v>
      </c>
      <c r="C725" s="381">
        <v>813.43833254918536</v>
      </c>
      <c r="D725" s="382">
        <v>0.95422939124503614</v>
      </c>
      <c r="E725" s="382">
        <v>1.0337363545786866</v>
      </c>
      <c r="F725" s="382">
        <v>1.1141159397482709</v>
      </c>
      <c r="G725" s="382">
        <v>1.1792388187471587</v>
      </c>
      <c r="H725" s="382">
        <v>1.2282962055634503</v>
      </c>
      <c r="M725" s="386">
        <v>0.14380000000000001</v>
      </c>
    </row>
    <row r="726" spans="1:13" ht="11.65" customHeight="1">
      <c r="A726" s="372">
        <v>720</v>
      </c>
      <c r="B726" s="381">
        <v>207.8382634225718</v>
      </c>
      <c r="C726" s="381">
        <v>814.00473355264694</v>
      </c>
      <c r="D726" s="382">
        <v>0.9542318345742099</v>
      </c>
      <c r="E726" s="382">
        <v>1.0337944068267002</v>
      </c>
      <c r="F726" s="382">
        <v>1.1142095460664694</v>
      </c>
      <c r="G726" s="382">
        <v>1.1793450891085844</v>
      </c>
      <c r="H726" s="382">
        <v>1.2283793199682529</v>
      </c>
      <c r="M726" s="386">
        <v>0.14399999999999999</v>
      </c>
    </row>
    <row r="727" spans="1:13" ht="11.65" customHeight="1">
      <c r="A727" s="372">
        <v>721</v>
      </c>
      <c r="B727" s="381">
        <v>208.07969232909181</v>
      </c>
      <c r="C727" s="381">
        <v>814.45116656065147</v>
      </c>
      <c r="D727" s="382">
        <v>0.95425062478087097</v>
      </c>
      <c r="E727" s="382">
        <v>1.0338221134463059</v>
      </c>
      <c r="F727" s="382">
        <v>1.1142513629272592</v>
      </c>
      <c r="G727" s="382">
        <v>1.1793552588694225</v>
      </c>
      <c r="H727" s="382">
        <v>1.2284240543548746</v>
      </c>
      <c r="M727" s="386">
        <v>0.14419999999999999</v>
      </c>
    </row>
    <row r="728" spans="1:13" ht="11.65" customHeight="1">
      <c r="A728" s="372">
        <v>722</v>
      </c>
      <c r="B728" s="381">
        <v>208.4306297184803</v>
      </c>
      <c r="C728" s="381">
        <v>816.35665612710909</v>
      </c>
      <c r="D728" s="382">
        <v>0.95425149011657218</v>
      </c>
      <c r="E728" s="382">
        <v>1.033867261970288</v>
      </c>
      <c r="F728" s="382">
        <v>1.114300579186035</v>
      </c>
      <c r="G728" s="382">
        <v>1.1793735596257513</v>
      </c>
      <c r="H728" s="382">
        <v>1.2285174208424119</v>
      </c>
      <c r="M728" s="386">
        <v>0.1444</v>
      </c>
    </row>
    <row r="729" spans="1:13" ht="11.65" customHeight="1">
      <c r="A729" s="372">
        <v>723</v>
      </c>
      <c r="B729" s="381">
        <v>213.04419980800321</v>
      </c>
      <c r="C729" s="381">
        <v>816.3835727422229</v>
      </c>
      <c r="D729" s="382">
        <v>0.95431675961143225</v>
      </c>
      <c r="E729" s="382">
        <v>1.0339244336288322</v>
      </c>
      <c r="F729" s="382">
        <v>1.114305759701784</v>
      </c>
      <c r="G729" s="382">
        <v>1.1794993886521501</v>
      </c>
      <c r="H729" s="382">
        <v>1.2285881874613014</v>
      </c>
      <c r="M729" s="386">
        <v>0.14460000000000001</v>
      </c>
    </row>
    <row r="730" spans="1:13" ht="11.65" customHeight="1">
      <c r="A730" s="372">
        <v>724</v>
      </c>
      <c r="B730" s="381">
        <v>213.10003150319426</v>
      </c>
      <c r="C730" s="381">
        <v>816.6042208308445</v>
      </c>
      <c r="D730" s="382">
        <v>0.95434244272649182</v>
      </c>
      <c r="E730" s="382">
        <v>1.0339777867795028</v>
      </c>
      <c r="F730" s="382">
        <v>1.1143196057091846</v>
      </c>
      <c r="G730" s="382">
        <v>1.1796814675204834</v>
      </c>
      <c r="H730" s="382">
        <v>1.2287487025067076</v>
      </c>
      <c r="M730" s="386">
        <v>0.14480000000000001</v>
      </c>
    </row>
    <row r="731" spans="1:13" ht="11.65" customHeight="1">
      <c r="A731" s="372">
        <v>725</v>
      </c>
      <c r="B731" s="381">
        <v>213.17713031823405</v>
      </c>
      <c r="C731" s="381">
        <v>817.46418606300176</v>
      </c>
      <c r="D731" s="382">
        <v>0.9543484414406681</v>
      </c>
      <c r="E731" s="382">
        <v>1.0339809218046381</v>
      </c>
      <c r="F731" s="382">
        <v>1.1144172439645952</v>
      </c>
      <c r="G731" s="382">
        <v>1.179718018484484</v>
      </c>
      <c r="H731" s="382">
        <v>1.2289064273841204</v>
      </c>
      <c r="M731" s="386">
        <v>0.14499999999999999</v>
      </c>
    </row>
    <row r="732" spans="1:13" ht="11.65" customHeight="1">
      <c r="A732" s="372">
        <v>726</v>
      </c>
      <c r="B732" s="381">
        <v>214.06904667152412</v>
      </c>
      <c r="C732" s="381">
        <v>818.76798723103821</v>
      </c>
      <c r="D732" s="382">
        <v>0.95436638172812027</v>
      </c>
      <c r="E732" s="382">
        <v>1.0340166289195463</v>
      </c>
      <c r="F732" s="382">
        <v>1.114567330234957</v>
      </c>
      <c r="G732" s="382">
        <v>1.1798908270211763</v>
      </c>
      <c r="H732" s="382">
        <v>1.2290988808590277</v>
      </c>
      <c r="M732" s="386">
        <v>0.1452</v>
      </c>
    </row>
    <row r="733" spans="1:13" ht="11.65" customHeight="1">
      <c r="A733" s="372">
        <v>727</v>
      </c>
      <c r="B733" s="381">
        <v>214.28136292399449</v>
      </c>
      <c r="C733" s="381">
        <v>819.50004514443026</v>
      </c>
      <c r="D733" s="382">
        <v>0.95444230126595053</v>
      </c>
      <c r="E733" s="382">
        <v>1.0340333182153749</v>
      </c>
      <c r="F733" s="382">
        <v>1.1145956637211403</v>
      </c>
      <c r="G733" s="382">
        <v>1.1799173912433236</v>
      </c>
      <c r="H733" s="382">
        <v>1.2291066443401757</v>
      </c>
      <c r="M733" s="386">
        <v>0.1454</v>
      </c>
    </row>
    <row r="734" spans="1:13" ht="11.65" customHeight="1">
      <c r="A734" s="372">
        <v>728</v>
      </c>
      <c r="B734" s="381">
        <v>214.4362753016303</v>
      </c>
      <c r="C734" s="381">
        <v>819.54720695924516</v>
      </c>
      <c r="D734" s="382">
        <v>0.9545062092989357</v>
      </c>
      <c r="E734" s="382">
        <v>1.0340685665959806</v>
      </c>
      <c r="F734" s="382">
        <v>1.1146002679031826</v>
      </c>
      <c r="G734" s="382">
        <v>1.1799301508986653</v>
      </c>
      <c r="H734" s="382">
        <v>1.2291498993764975</v>
      </c>
      <c r="M734" s="386">
        <v>0.14560000000000001</v>
      </c>
    </row>
    <row r="735" spans="1:13" ht="11.65" customHeight="1">
      <c r="A735" s="372">
        <v>729</v>
      </c>
      <c r="B735" s="381">
        <v>216.70466302737532</v>
      </c>
      <c r="C735" s="381">
        <v>819.65429018217947</v>
      </c>
      <c r="D735" s="382">
        <v>0.95451664467608444</v>
      </c>
      <c r="E735" s="382">
        <v>1.0341342039193597</v>
      </c>
      <c r="F735" s="382">
        <v>1.1146131105877244</v>
      </c>
      <c r="G735" s="382">
        <v>1.1799705151160189</v>
      </c>
      <c r="H735" s="382">
        <v>1.229184976361777</v>
      </c>
      <c r="M735" s="386">
        <v>0.14580000000000001</v>
      </c>
    </row>
    <row r="736" spans="1:13" ht="11.65" customHeight="1">
      <c r="A736" s="372">
        <v>730</v>
      </c>
      <c r="B736" s="381">
        <v>217.25108883658413</v>
      </c>
      <c r="C736" s="381">
        <v>820.29812501056222</v>
      </c>
      <c r="D736" s="382">
        <v>0.95455171880262302</v>
      </c>
      <c r="E736" s="382">
        <v>1.0342149242228993</v>
      </c>
      <c r="F736" s="382">
        <v>1.1146174386796053</v>
      </c>
      <c r="G736" s="382">
        <v>1.1799781638881157</v>
      </c>
      <c r="H736" s="382">
        <v>1.2292268940422744</v>
      </c>
      <c r="M736" s="386">
        <v>0.14599999999999999</v>
      </c>
    </row>
    <row r="737" spans="1:13" ht="11.65" customHeight="1">
      <c r="A737" s="372">
        <v>731</v>
      </c>
      <c r="B737" s="381">
        <v>217.54238362510841</v>
      </c>
      <c r="C737" s="381">
        <v>822.07027270932304</v>
      </c>
      <c r="D737" s="382">
        <v>0.954589524303738</v>
      </c>
      <c r="E737" s="382">
        <v>1.0343469077434857</v>
      </c>
      <c r="F737" s="382">
        <v>1.114658800193939</v>
      </c>
      <c r="G737" s="382">
        <v>1.1800346133598025</v>
      </c>
      <c r="H737" s="382">
        <v>1.2292305129774415</v>
      </c>
      <c r="M737" s="386">
        <v>0.1462</v>
      </c>
    </row>
    <row r="738" spans="1:13" ht="11.65" customHeight="1">
      <c r="A738" s="372">
        <v>732</v>
      </c>
      <c r="B738" s="381">
        <v>217.56613201769505</v>
      </c>
      <c r="C738" s="381">
        <v>822.229018939659</v>
      </c>
      <c r="D738" s="382">
        <v>0.95460695243208671</v>
      </c>
      <c r="E738" s="382">
        <v>1.0343865607235987</v>
      </c>
      <c r="F738" s="382">
        <v>1.1146912920329333</v>
      </c>
      <c r="G738" s="382">
        <v>1.1801002808518153</v>
      </c>
      <c r="H738" s="382">
        <v>1.2292665029291139</v>
      </c>
      <c r="M738" s="386">
        <v>0.1464</v>
      </c>
    </row>
    <row r="739" spans="1:13" ht="11.65" customHeight="1">
      <c r="A739" s="372">
        <v>733</v>
      </c>
      <c r="B739" s="381">
        <v>217.64216148371634</v>
      </c>
      <c r="C739" s="381">
        <v>822.8957145845925</v>
      </c>
      <c r="D739" s="382">
        <v>0.95462081367749851</v>
      </c>
      <c r="E739" s="382">
        <v>1.0344236383715941</v>
      </c>
      <c r="F739" s="382">
        <v>1.1147204543376976</v>
      </c>
      <c r="G739" s="382">
        <v>1.18015151215571</v>
      </c>
      <c r="H739" s="382">
        <v>1.2293206152517666</v>
      </c>
      <c r="M739" s="386">
        <v>0.14660000000000001</v>
      </c>
    </row>
    <row r="740" spans="1:13" ht="11.65" customHeight="1">
      <c r="A740" s="372">
        <v>734</v>
      </c>
      <c r="B740" s="381">
        <v>217.94756097668687</v>
      </c>
      <c r="C740" s="381">
        <v>823.78882196686209</v>
      </c>
      <c r="D740" s="382">
        <v>0.9546287454302157</v>
      </c>
      <c r="E740" s="382">
        <v>1.0344583498305293</v>
      </c>
      <c r="F740" s="382">
        <v>1.1147291795644505</v>
      </c>
      <c r="G740" s="382">
        <v>1.1803060982926923</v>
      </c>
      <c r="H740" s="382">
        <v>1.2295225463460668</v>
      </c>
      <c r="M740" s="386">
        <v>0.14680000000000001</v>
      </c>
    </row>
    <row r="741" spans="1:13" ht="11.65" customHeight="1">
      <c r="A741" s="372">
        <v>735</v>
      </c>
      <c r="B741" s="381">
        <v>220.04575035965991</v>
      </c>
      <c r="C741" s="381">
        <v>823.83157823913461</v>
      </c>
      <c r="D741" s="382">
        <v>0.9546573082126506</v>
      </c>
      <c r="E741" s="382">
        <v>1.0345036342647027</v>
      </c>
      <c r="F741" s="382">
        <v>1.1147897872158739</v>
      </c>
      <c r="G741" s="382">
        <v>1.1803608880997567</v>
      </c>
      <c r="H741" s="382">
        <v>1.2295658036446044</v>
      </c>
      <c r="M741" s="386">
        <v>0.14699999999999999</v>
      </c>
    </row>
    <row r="742" spans="1:13" ht="11.65" customHeight="1">
      <c r="A742" s="372">
        <v>736</v>
      </c>
      <c r="B742" s="381">
        <v>221.25018095493397</v>
      </c>
      <c r="C742" s="381">
        <v>824.59289682282906</v>
      </c>
      <c r="D742" s="382">
        <v>0.95468551206394592</v>
      </c>
      <c r="E742" s="382">
        <v>1.0346137765050414</v>
      </c>
      <c r="F742" s="382">
        <v>1.1149145847717783</v>
      </c>
      <c r="G742" s="382">
        <v>1.1805619237871621</v>
      </c>
      <c r="H742" s="382">
        <v>1.2296124816103224</v>
      </c>
      <c r="M742" s="386">
        <v>0.1472</v>
      </c>
    </row>
    <row r="743" spans="1:13" ht="11.65" customHeight="1">
      <c r="A743" s="372">
        <v>737</v>
      </c>
      <c r="B743" s="381">
        <v>221.39125702215551</v>
      </c>
      <c r="C743" s="381">
        <v>824.76771677147735</v>
      </c>
      <c r="D743" s="382">
        <v>0.95476147853298809</v>
      </c>
      <c r="E743" s="382">
        <v>1.0346765517468597</v>
      </c>
      <c r="F743" s="382">
        <v>1.1149750878327225</v>
      </c>
      <c r="G743" s="382">
        <v>1.180594659225207</v>
      </c>
      <c r="H743" s="382">
        <v>1.2296349216687656</v>
      </c>
      <c r="M743" s="386">
        <v>0.1474</v>
      </c>
    </row>
    <row r="744" spans="1:13" ht="11.65" customHeight="1">
      <c r="A744" s="372">
        <v>738</v>
      </c>
      <c r="B744" s="381">
        <v>221.88792494700647</v>
      </c>
      <c r="C744" s="381">
        <v>824.88520692824568</v>
      </c>
      <c r="D744" s="382">
        <v>0.95477982346508705</v>
      </c>
      <c r="E744" s="382">
        <v>1.034681357580026</v>
      </c>
      <c r="F744" s="382">
        <v>1.114991570010774</v>
      </c>
      <c r="G744" s="382">
        <v>1.1806045510654197</v>
      </c>
      <c r="H744" s="382">
        <v>1.2299035373122831</v>
      </c>
      <c r="M744" s="386">
        <v>0.14760000000000001</v>
      </c>
    </row>
    <row r="745" spans="1:13" ht="11.65" customHeight="1">
      <c r="A745" s="372">
        <v>739</v>
      </c>
      <c r="B745" s="381">
        <v>223.12122965525032</v>
      </c>
      <c r="C745" s="381">
        <v>825.16004062886896</v>
      </c>
      <c r="D745" s="382">
        <v>0.95478525517882173</v>
      </c>
      <c r="E745" s="382">
        <v>1.034696544794971</v>
      </c>
      <c r="F745" s="382">
        <v>1.1150363721570493</v>
      </c>
      <c r="G745" s="382">
        <v>1.1807540161313268</v>
      </c>
      <c r="H745" s="382">
        <v>1.2299710611354955</v>
      </c>
      <c r="M745" s="386">
        <v>0.14779999999999999</v>
      </c>
    </row>
    <row r="746" spans="1:13" ht="11.65" customHeight="1">
      <c r="A746" s="372">
        <v>740</v>
      </c>
      <c r="B746" s="381">
        <v>223.1335464667809</v>
      </c>
      <c r="C746" s="381">
        <v>825.29208131451924</v>
      </c>
      <c r="D746" s="382">
        <v>0.95480196970517883</v>
      </c>
      <c r="E746" s="382">
        <v>1.034703379964826</v>
      </c>
      <c r="F746" s="382">
        <v>1.1150378797445653</v>
      </c>
      <c r="G746" s="382">
        <v>1.1807634768691346</v>
      </c>
      <c r="H746" s="382">
        <v>1.2301091659938987</v>
      </c>
      <c r="M746" s="386">
        <v>0.14799999999999999</v>
      </c>
    </row>
    <row r="747" spans="1:13" ht="11.65" customHeight="1">
      <c r="A747" s="372">
        <v>741</v>
      </c>
      <c r="B747" s="381">
        <v>224.41890431550109</v>
      </c>
      <c r="C747" s="381">
        <v>827.96057929250856</v>
      </c>
      <c r="D747" s="382">
        <v>0.95486355452175875</v>
      </c>
      <c r="E747" s="382">
        <v>1.0347569118585971</v>
      </c>
      <c r="F747" s="382">
        <v>1.1150482142547975</v>
      </c>
      <c r="G747" s="382">
        <v>1.1809003703616929</v>
      </c>
      <c r="H747" s="382">
        <v>1.2302104361049111</v>
      </c>
      <c r="M747" s="386">
        <v>0.1482</v>
      </c>
    </row>
    <row r="748" spans="1:13" ht="11.65" customHeight="1">
      <c r="A748" s="372">
        <v>742</v>
      </c>
      <c r="B748" s="381">
        <v>225.47065095647304</v>
      </c>
      <c r="C748" s="381">
        <v>828.34849253496759</v>
      </c>
      <c r="D748" s="382">
        <v>0.95486404271572967</v>
      </c>
      <c r="E748" s="382">
        <v>1.0347871540613045</v>
      </c>
      <c r="F748" s="382">
        <v>1.1150853029155483</v>
      </c>
      <c r="G748" s="382">
        <v>1.1810527240562365</v>
      </c>
      <c r="H748" s="382">
        <v>1.2302189944892057</v>
      </c>
      <c r="M748" s="386">
        <v>0.1484</v>
      </c>
    </row>
    <row r="749" spans="1:13" ht="11.65" customHeight="1">
      <c r="A749" s="372">
        <v>743</v>
      </c>
      <c r="B749" s="381">
        <v>225.59223330038003</v>
      </c>
      <c r="C749" s="381">
        <v>830.4676453878983</v>
      </c>
      <c r="D749" s="382">
        <v>0.95488794680486744</v>
      </c>
      <c r="E749" s="382">
        <v>1.034787351779799</v>
      </c>
      <c r="F749" s="382">
        <v>1.1150999480940917</v>
      </c>
      <c r="G749" s="382">
        <v>1.1810655789450539</v>
      </c>
      <c r="H749" s="382">
        <v>1.2302919802937506</v>
      </c>
      <c r="M749" s="386">
        <v>0.14860000000000001</v>
      </c>
    </row>
    <row r="750" spans="1:13" ht="11.65" customHeight="1">
      <c r="A750" s="372">
        <v>744</v>
      </c>
      <c r="B750" s="381">
        <v>225.76503343301647</v>
      </c>
      <c r="C750" s="381">
        <v>830.95899483829817</v>
      </c>
      <c r="D750" s="382">
        <v>0.95492331675732811</v>
      </c>
      <c r="E750" s="382">
        <v>1.0347890417421819</v>
      </c>
      <c r="F750" s="382">
        <v>1.1151611389134668</v>
      </c>
      <c r="G750" s="382">
        <v>1.1810735903981915</v>
      </c>
      <c r="H750" s="382">
        <v>1.2303212160710038</v>
      </c>
      <c r="M750" s="386">
        <v>0.14879999999999999</v>
      </c>
    </row>
    <row r="751" spans="1:13" ht="11.65" customHeight="1">
      <c r="A751" s="372">
        <v>745</v>
      </c>
      <c r="B751" s="381">
        <v>227.42772262469589</v>
      </c>
      <c r="C751" s="381">
        <v>831.54923780674835</v>
      </c>
      <c r="D751" s="382">
        <v>0.95498662783854571</v>
      </c>
      <c r="E751" s="382">
        <v>1.0348076860308604</v>
      </c>
      <c r="F751" s="382">
        <v>1.11525295908612</v>
      </c>
      <c r="G751" s="382">
        <v>1.1812485530278722</v>
      </c>
      <c r="H751" s="382">
        <v>1.2303266011390483</v>
      </c>
      <c r="M751" s="386">
        <v>0.14899999999999999</v>
      </c>
    </row>
    <row r="752" spans="1:13" ht="11.65" customHeight="1">
      <c r="A752" s="372">
        <v>746</v>
      </c>
      <c r="B752" s="381">
        <v>227.8624335374061</v>
      </c>
      <c r="C752" s="381">
        <v>832.4497571451011</v>
      </c>
      <c r="D752" s="382">
        <v>0.95501421677068643</v>
      </c>
      <c r="E752" s="382">
        <v>1.0348483307624794</v>
      </c>
      <c r="F752" s="382">
        <v>1.1152687515950563</v>
      </c>
      <c r="G752" s="382">
        <v>1.1812515278479188</v>
      </c>
      <c r="H752" s="382">
        <v>1.2303279367328261</v>
      </c>
      <c r="M752" s="386">
        <v>0.1492</v>
      </c>
    </row>
    <row r="753" spans="1:13" ht="11.65" customHeight="1">
      <c r="A753" s="372">
        <v>747</v>
      </c>
      <c r="B753" s="381">
        <v>228.07231376778691</v>
      </c>
      <c r="C753" s="381">
        <v>832.59074637091908</v>
      </c>
      <c r="D753" s="382">
        <v>0.95506357389924357</v>
      </c>
      <c r="E753" s="382">
        <v>1.0349934383776012</v>
      </c>
      <c r="F753" s="382">
        <v>1.1153274277794052</v>
      </c>
      <c r="G753" s="382">
        <v>1.1813173255628435</v>
      </c>
      <c r="H753" s="382">
        <v>1.2303741342717067</v>
      </c>
      <c r="M753" s="386">
        <v>0.14940000000000001</v>
      </c>
    </row>
    <row r="754" spans="1:13" ht="11.65" customHeight="1">
      <c r="A754" s="372">
        <v>748</v>
      </c>
      <c r="B754" s="381">
        <v>228.37254096095694</v>
      </c>
      <c r="C754" s="381">
        <v>833.26128762439293</v>
      </c>
      <c r="D754" s="382">
        <v>0.9550778927915291</v>
      </c>
      <c r="E754" s="382">
        <v>1.0350302516405541</v>
      </c>
      <c r="F754" s="382">
        <v>1.115379073804593</v>
      </c>
      <c r="G754" s="382">
        <v>1.1813225255457305</v>
      </c>
      <c r="H754" s="382">
        <v>1.2304090729040178</v>
      </c>
      <c r="M754" s="386">
        <v>0.14960000000000001</v>
      </c>
    </row>
    <row r="755" spans="1:13" ht="11.65" customHeight="1">
      <c r="A755" s="372">
        <v>749</v>
      </c>
      <c r="B755" s="381">
        <v>229.21657178034093</v>
      </c>
      <c r="C755" s="381">
        <v>833.4466548404198</v>
      </c>
      <c r="D755" s="382">
        <v>0.95510112858298357</v>
      </c>
      <c r="E755" s="382">
        <v>1.0351160383385645</v>
      </c>
      <c r="F755" s="382">
        <v>1.1156359522394605</v>
      </c>
      <c r="G755" s="382">
        <v>1.1814492078345129</v>
      </c>
      <c r="H755" s="382">
        <v>1.2304323045955929</v>
      </c>
      <c r="M755" s="386">
        <v>0.14979999999999999</v>
      </c>
    </row>
    <row r="756" spans="1:13" ht="11.65" customHeight="1">
      <c r="A756" s="372">
        <v>750</v>
      </c>
      <c r="B756" s="381">
        <v>229.52438599014386</v>
      </c>
      <c r="C756" s="381">
        <v>834.21115051040942</v>
      </c>
      <c r="D756" s="382">
        <v>0.95511185287109446</v>
      </c>
      <c r="E756" s="382">
        <v>1.0351346447547181</v>
      </c>
      <c r="F756" s="382">
        <v>1.1156644433335319</v>
      </c>
      <c r="G756" s="382">
        <v>1.1814619545932026</v>
      </c>
      <c r="H756" s="382">
        <v>1.2305263238338551</v>
      </c>
      <c r="M756" s="386">
        <v>0.15</v>
      </c>
    </row>
    <row r="757" spans="1:13" ht="11.65" customHeight="1">
      <c r="A757" s="372">
        <v>751</v>
      </c>
      <c r="B757" s="381">
        <v>229.59364642297987</v>
      </c>
      <c r="C757" s="381">
        <v>835.55552872488443</v>
      </c>
      <c r="D757" s="382">
        <v>0.95518860985129272</v>
      </c>
      <c r="E757" s="382">
        <v>1.0351354319739898</v>
      </c>
      <c r="F757" s="382">
        <v>1.1156686395216755</v>
      </c>
      <c r="G757" s="382">
        <v>1.1815559616466613</v>
      </c>
      <c r="H757" s="382">
        <v>1.2306315075020882</v>
      </c>
      <c r="M757" s="386">
        <v>0.1502</v>
      </c>
    </row>
    <row r="758" spans="1:13" ht="11.65" customHeight="1">
      <c r="A758" s="372">
        <v>752</v>
      </c>
      <c r="B758" s="381">
        <v>230.63648437250959</v>
      </c>
      <c r="C758" s="381">
        <v>835.61204352072855</v>
      </c>
      <c r="D758" s="382">
        <v>0.95525339539763321</v>
      </c>
      <c r="E758" s="382">
        <v>1.0352412131556656</v>
      </c>
      <c r="F758" s="382">
        <v>1.1157029346333112</v>
      </c>
      <c r="G758" s="382">
        <v>1.1815607367750827</v>
      </c>
      <c r="H758" s="382">
        <v>1.230646272249468</v>
      </c>
      <c r="M758" s="386">
        <v>0.15040000000000001</v>
      </c>
    </row>
    <row r="759" spans="1:13" ht="11.65" customHeight="1">
      <c r="A759" s="372">
        <v>753</v>
      </c>
      <c r="B759" s="381">
        <v>230.705225231226</v>
      </c>
      <c r="C759" s="381">
        <v>836.23634019225392</v>
      </c>
      <c r="D759" s="382">
        <v>0.95532879636044321</v>
      </c>
      <c r="E759" s="382">
        <v>1.0353386792898585</v>
      </c>
      <c r="F759" s="382">
        <v>1.1158446166715159</v>
      </c>
      <c r="G759" s="382">
        <v>1.1816243518584715</v>
      </c>
      <c r="H759" s="382">
        <v>1.2306736615470719</v>
      </c>
      <c r="M759" s="386">
        <v>0.15060000000000001</v>
      </c>
    </row>
    <row r="760" spans="1:13" ht="11.65" customHeight="1">
      <c r="A760" s="372">
        <v>754</v>
      </c>
      <c r="B760" s="381">
        <v>231.40777048936889</v>
      </c>
      <c r="C760" s="381">
        <v>836.24956218968327</v>
      </c>
      <c r="D760" s="382">
        <v>0.95536796380029676</v>
      </c>
      <c r="E760" s="382">
        <v>1.0353399212343664</v>
      </c>
      <c r="F760" s="382">
        <v>1.1158546644675285</v>
      </c>
      <c r="G760" s="382">
        <v>1.1817868526479298</v>
      </c>
      <c r="H760" s="382">
        <v>1.2307514609050572</v>
      </c>
      <c r="M760" s="386">
        <v>0.15079999999999999</v>
      </c>
    </row>
    <row r="761" spans="1:13" ht="11.65" customHeight="1">
      <c r="A761" s="372">
        <v>755</v>
      </c>
      <c r="B761" s="381">
        <v>232.06296858622591</v>
      </c>
      <c r="C761" s="381">
        <v>836.75725353346388</v>
      </c>
      <c r="D761" s="382">
        <v>0.95538307171222003</v>
      </c>
      <c r="E761" s="382">
        <v>1.0354177858119025</v>
      </c>
      <c r="F761" s="382">
        <v>1.1158816130935449</v>
      </c>
      <c r="G761" s="382">
        <v>1.1819154240285854</v>
      </c>
      <c r="H761" s="382">
        <v>1.23080296498793</v>
      </c>
      <c r="M761" s="386">
        <v>0.151</v>
      </c>
    </row>
    <row r="762" spans="1:13" ht="11.65" customHeight="1">
      <c r="A762" s="372">
        <v>756</v>
      </c>
      <c r="B762" s="381">
        <v>232.11459871572333</v>
      </c>
      <c r="C762" s="381">
        <v>836.92559560843983</v>
      </c>
      <c r="D762" s="382">
        <v>0.95538653151190878</v>
      </c>
      <c r="E762" s="382">
        <v>1.0354869783445373</v>
      </c>
      <c r="F762" s="382">
        <v>1.115889227653597</v>
      </c>
      <c r="G762" s="382">
        <v>1.1819776931128465</v>
      </c>
      <c r="H762" s="382">
        <v>1.2308482439963837</v>
      </c>
      <c r="M762" s="386">
        <v>0.1512</v>
      </c>
    </row>
    <row r="763" spans="1:13" ht="11.65" customHeight="1">
      <c r="A763" s="372">
        <v>757</v>
      </c>
      <c r="B763" s="381">
        <v>233.61136655713835</v>
      </c>
      <c r="C763" s="381">
        <v>837.07566112098175</v>
      </c>
      <c r="D763" s="382">
        <v>0.9554021041741334</v>
      </c>
      <c r="E763" s="382">
        <v>1.0355640708136447</v>
      </c>
      <c r="F763" s="382">
        <v>1.1159614459546008</v>
      </c>
      <c r="G763" s="382">
        <v>1.1819899437613046</v>
      </c>
      <c r="H763" s="382">
        <v>1.2308768237826957</v>
      </c>
      <c r="M763" s="386">
        <v>0.15140000000000001</v>
      </c>
    </row>
    <row r="764" spans="1:13" ht="11.65" customHeight="1">
      <c r="A764" s="372">
        <v>758</v>
      </c>
      <c r="B764" s="381">
        <v>234.46775673964021</v>
      </c>
      <c r="C764" s="381">
        <v>837.12274802571483</v>
      </c>
      <c r="D764" s="382">
        <v>0.95543114439882759</v>
      </c>
      <c r="E764" s="382">
        <v>1.0355698755171117</v>
      </c>
      <c r="F764" s="382">
        <v>1.1159705527397596</v>
      </c>
      <c r="G764" s="382">
        <v>1.1820110314792671</v>
      </c>
      <c r="H764" s="382">
        <v>1.2308901199925339</v>
      </c>
      <c r="M764" s="386">
        <v>0.15160000000000001</v>
      </c>
    </row>
    <row r="765" spans="1:13" ht="11.65" customHeight="1">
      <c r="A765" s="372">
        <v>759</v>
      </c>
      <c r="B765" s="381">
        <v>234.87153034846415</v>
      </c>
      <c r="C765" s="381">
        <v>837.570264563823</v>
      </c>
      <c r="D765" s="382">
        <v>0.95548813133210431</v>
      </c>
      <c r="E765" s="382">
        <v>1.0355809858269556</v>
      </c>
      <c r="F765" s="382">
        <v>1.116058754435707</v>
      </c>
      <c r="G765" s="382">
        <v>1.182049504204443</v>
      </c>
      <c r="H765" s="382">
        <v>1.2309308046852407</v>
      </c>
      <c r="M765" s="386">
        <v>0.15179999999999999</v>
      </c>
    </row>
    <row r="766" spans="1:13" ht="11.65" customHeight="1">
      <c r="A766" s="372">
        <v>760</v>
      </c>
      <c r="B766" s="381">
        <v>235.2086728443328</v>
      </c>
      <c r="C766" s="381">
        <v>841.12036803169576</v>
      </c>
      <c r="D766" s="382">
        <v>0.95555161689534429</v>
      </c>
      <c r="E766" s="382">
        <v>1.0356390073033248</v>
      </c>
      <c r="F766" s="382">
        <v>1.1161109670302476</v>
      </c>
      <c r="G766" s="382">
        <v>1.1820732171688013</v>
      </c>
      <c r="H766" s="382">
        <v>1.2309500491400187</v>
      </c>
      <c r="M766" s="386">
        <v>0.152</v>
      </c>
    </row>
    <row r="767" spans="1:13" ht="11.65" customHeight="1">
      <c r="A767" s="372">
        <v>761</v>
      </c>
      <c r="B767" s="381">
        <v>236.15652516781392</v>
      </c>
      <c r="C767" s="381">
        <v>842.41638062522179</v>
      </c>
      <c r="D767" s="382">
        <v>0.95555545318799318</v>
      </c>
      <c r="E767" s="382">
        <v>1.0356402706332237</v>
      </c>
      <c r="F767" s="382">
        <v>1.116169827129589</v>
      </c>
      <c r="G767" s="382">
        <v>1.1821379170581987</v>
      </c>
      <c r="H767" s="382">
        <v>1.2309750476274053</v>
      </c>
      <c r="M767" s="386">
        <v>0.1522</v>
      </c>
    </row>
    <row r="768" spans="1:13" ht="11.65" customHeight="1">
      <c r="A768" s="372">
        <v>762</v>
      </c>
      <c r="B768" s="381">
        <v>236.96869878688995</v>
      </c>
      <c r="C768" s="381">
        <v>842.5791989514928</v>
      </c>
      <c r="D768" s="382">
        <v>0.95555677788690119</v>
      </c>
      <c r="E768" s="382">
        <v>1.035672781233286</v>
      </c>
      <c r="F768" s="382">
        <v>1.1161735867544127</v>
      </c>
      <c r="G768" s="382">
        <v>1.1821876099452238</v>
      </c>
      <c r="H768" s="382">
        <v>1.2310414912196672</v>
      </c>
      <c r="M768" s="386">
        <v>0.15240000000000001</v>
      </c>
    </row>
    <row r="769" spans="1:13" ht="11.65" customHeight="1">
      <c r="A769" s="372">
        <v>763</v>
      </c>
      <c r="B769" s="381">
        <v>237.08891507276803</v>
      </c>
      <c r="C769" s="381">
        <v>843.20064974598608</v>
      </c>
      <c r="D769" s="382">
        <v>0.95557127341777004</v>
      </c>
      <c r="E769" s="382">
        <v>1.0356897925924458</v>
      </c>
      <c r="F769" s="382">
        <v>1.1162030975835893</v>
      </c>
      <c r="G769" s="382">
        <v>1.182197375572134</v>
      </c>
      <c r="H769" s="382">
        <v>1.2310553830681441</v>
      </c>
      <c r="M769" s="386">
        <v>0.15260000000000001</v>
      </c>
    </row>
    <row r="770" spans="1:13" ht="11.65" customHeight="1">
      <c r="A770" s="372">
        <v>764</v>
      </c>
      <c r="B770" s="381">
        <v>238.44013435580473</v>
      </c>
      <c r="C770" s="381">
        <v>843.85227065402796</v>
      </c>
      <c r="D770" s="382">
        <v>0.95559424989216535</v>
      </c>
      <c r="E770" s="382">
        <v>1.0357232292513305</v>
      </c>
      <c r="F770" s="382">
        <v>1.1163514427316441</v>
      </c>
      <c r="G770" s="382">
        <v>1.1823105946163617</v>
      </c>
      <c r="H770" s="382">
        <v>1.231081037728065</v>
      </c>
      <c r="M770" s="386">
        <v>0.15279999999999999</v>
      </c>
    </row>
    <row r="771" spans="1:13" ht="11.65" customHeight="1">
      <c r="A771" s="372">
        <v>765</v>
      </c>
      <c r="B771" s="381">
        <v>238.96574795654942</v>
      </c>
      <c r="C771" s="381">
        <v>844.20931680528156</v>
      </c>
      <c r="D771" s="382">
        <v>0.95561520799801547</v>
      </c>
      <c r="E771" s="382">
        <v>1.0357567032556214</v>
      </c>
      <c r="F771" s="382">
        <v>1.1164146109551756</v>
      </c>
      <c r="G771" s="382">
        <v>1.1824894847547613</v>
      </c>
      <c r="H771" s="382">
        <v>1.2311692442016551</v>
      </c>
      <c r="M771" s="386">
        <v>0.153</v>
      </c>
    </row>
    <row r="772" spans="1:13" ht="11.65" customHeight="1">
      <c r="A772" s="372">
        <v>766</v>
      </c>
      <c r="B772" s="381">
        <v>239.5416062278382</v>
      </c>
      <c r="C772" s="381">
        <v>844.4577966524048</v>
      </c>
      <c r="D772" s="382">
        <v>0.95563217129152511</v>
      </c>
      <c r="E772" s="382">
        <v>1.0357629405252404</v>
      </c>
      <c r="F772" s="382">
        <v>1.116422892828385</v>
      </c>
      <c r="G772" s="382">
        <v>1.1825157883124824</v>
      </c>
      <c r="H772" s="382">
        <v>1.231245815773476</v>
      </c>
      <c r="M772" s="386">
        <v>0.1532</v>
      </c>
    </row>
    <row r="773" spans="1:13" ht="11.65" customHeight="1">
      <c r="A773" s="372">
        <v>767</v>
      </c>
      <c r="B773" s="381">
        <v>240.07569932521983</v>
      </c>
      <c r="C773" s="381">
        <v>844.62695157189592</v>
      </c>
      <c r="D773" s="382">
        <v>0.95565071778269561</v>
      </c>
      <c r="E773" s="382">
        <v>1.0358566630775572</v>
      </c>
      <c r="F773" s="382">
        <v>1.1164294318129329</v>
      </c>
      <c r="G773" s="382">
        <v>1.1825180544790164</v>
      </c>
      <c r="H773" s="382">
        <v>1.2313065386157074</v>
      </c>
      <c r="M773" s="386">
        <v>0.15340000000000001</v>
      </c>
    </row>
    <row r="774" spans="1:13" ht="11.65" customHeight="1">
      <c r="A774" s="372">
        <v>768</v>
      </c>
      <c r="B774" s="381">
        <v>240.52246945032402</v>
      </c>
      <c r="C774" s="381">
        <v>844.68442352122111</v>
      </c>
      <c r="D774" s="382">
        <v>0.95570535193162476</v>
      </c>
      <c r="E774" s="382">
        <v>1.0358927412094048</v>
      </c>
      <c r="F774" s="382">
        <v>1.1164941537279667</v>
      </c>
      <c r="G774" s="382">
        <v>1.1827138843161362</v>
      </c>
      <c r="H774" s="382">
        <v>1.2313236261658977</v>
      </c>
      <c r="M774" s="386">
        <v>0.15359999999999999</v>
      </c>
    </row>
    <row r="775" spans="1:13" ht="11.65" customHeight="1">
      <c r="A775" s="372">
        <v>769</v>
      </c>
      <c r="B775" s="381">
        <v>240.55600509605392</v>
      </c>
      <c r="C775" s="381">
        <v>844.80518723913156</v>
      </c>
      <c r="D775" s="382">
        <v>0.95570938469960187</v>
      </c>
      <c r="E775" s="382">
        <v>1.0359718440751182</v>
      </c>
      <c r="F775" s="382">
        <v>1.1165165812087618</v>
      </c>
      <c r="G775" s="382">
        <v>1.1827672027556442</v>
      </c>
      <c r="H775" s="382">
        <v>1.2313391144111536</v>
      </c>
      <c r="M775" s="386">
        <v>0.15379999999999999</v>
      </c>
    </row>
    <row r="776" spans="1:13" ht="11.65" customHeight="1">
      <c r="A776" s="372">
        <v>770</v>
      </c>
      <c r="B776" s="381">
        <v>241.60573677208777</v>
      </c>
      <c r="C776" s="381">
        <v>845.03430822595692</v>
      </c>
      <c r="D776" s="382">
        <v>0.95571850036972517</v>
      </c>
      <c r="E776" s="382">
        <v>1.0359985614315548</v>
      </c>
      <c r="F776" s="382">
        <v>1.1165511645417656</v>
      </c>
      <c r="G776" s="382">
        <v>1.1828593784314037</v>
      </c>
      <c r="H776" s="382">
        <v>1.2314143439961744</v>
      </c>
      <c r="M776" s="386">
        <v>0.154</v>
      </c>
    </row>
    <row r="777" spans="1:13" ht="11.65" customHeight="1">
      <c r="A777" s="372">
        <v>771</v>
      </c>
      <c r="B777" s="381">
        <v>242.45141444599085</v>
      </c>
      <c r="C777" s="381">
        <v>846.12982346685021</v>
      </c>
      <c r="D777" s="382">
        <v>0.95576549713771952</v>
      </c>
      <c r="E777" s="382">
        <v>1.0360067611326298</v>
      </c>
      <c r="F777" s="382">
        <v>1.1165581076527606</v>
      </c>
      <c r="G777" s="382">
        <v>1.1829121534408436</v>
      </c>
      <c r="H777" s="382">
        <v>1.2314398284239563</v>
      </c>
      <c r="M777" s="386">
        <v>0.1542</v>
      </c>
    </row>
    <row r="778" spans="1:13" ht="11.65" customHeight="1">
      <c r="A778" s="372">
        <v>772</v>
      </c>
      <c r="B778" s="381">
        <v>243.05462548987907</v>
      </c>
      <c r="C778" s="381">
        <v>847.86736830960217</v>
      </c>
      <c r="D778" s="382">
        <v>0.95577475770267928</v>
      </c>
      <c r="E778" s="382">
        <v>1.0360279427437828</v>
      </c>
      <c r="F778" s="382">
        <v>1.1166010333859779</v>
      </c>
      <c r="G778" s="382">
        <v>1.1829371486254248</v>
      </c>
      <c r="H778" s="382">
        <v>1.2314762472784944</v>
      </c>
      <c r="M778" s="386">
        <v>0.15440000000000001</v>
      </c>
    </row>
    <row r="779" spans="1:13" ht="11.65" customHeight="1">
      <c r="A779" s="372">
        <v>773</v>
      </c>
      <c r="B779" s="381">
        <v>243.96802725565158</v>
      </c>
      <c r="C779" s="381">
        <v>848.83295299550264</v>
      </c>
      <c r="D779" s="382">
        <v>0.95580829307237503</v>
      </c>
      <c r="E779" s="382">
        <v>1.036049438577197</v>
      </c>
      <c r="F779" s="382">
        <v>1.1166429891227472</v>
      </c>
      <c r="G779" s="382">
        <v>1.1829436159179549</v>
      </c>
      <c r="H779" s="382">
        <v>1.2314892785436971</v>
      </c>
      <c r="M779" s="386">
        <v>0.15459999999999999</v>
      </c>
    </row>
    <row r="780" spans="1:13" ht="11.65" customHeight="1">
      <c r="A780" s="372">
        <v>774</v>
      </c>
      <c r="B780" s="381">
        <v>244.50106882246746</v>
      </c>
      <c r="C780" s="381">
        <v>849.04262546280916</v>
      </c>
      <c r="D780" s="382">
        <v>0.95581670357315063</v>
      </c>
      <c r="E780" s="382">
        <v>1.0360633755373849</v>
      </c>
      <c r="F780" s="382">
        <v>1.1166599208784689</v>
      </c>
      <c r="G780" s="382">
        <v>1.1829733676167247</v>
      </c>
      <c r="H780" s="382">
        <v>1.2315288163943527</v>
      </c>
      <c r="M780" s="386">
        <v>0.15479999999999999</v>
      </c>
    </row>
    <row r="781" spans="1:13" ht="11.65" customHeight="1">
      <c r="A781" s="372">
        <v>775</v>
      </c>
      <c r="B781" s="381">
        <v>244.62912656813114</v>
      </c>
      <c r="C781" s="381">
        <v>849.28561729083413</v>
      </c>
      <c r="D781" s="382">
        <v>0.95583612344152313</v>
      </c>
      <c r="E781" s="382">
        <v>1.0360871188110568</v>
      </c>
      <c r="F781" s="382">
        <v>1.116922148626742</v>
      </c>
      <c r="G781" s="382">
        <v>1.1830295711587087</v>
      </c>
      <c r="H781" s="382">
        <v>1.2316803797875815</v>
      </c>
      <c r="M781" s="386">
        <v>0.155</v>
      </c>
    </row>
    <row r="782" spans="1:13" ht="11.65" customHeight="1">
      <c r="A782" s="372">
        <v>776</v>
      </c>
      <c r="B782" s="381">
        <v>245.23584346428106</v>
      </c>
      <c r="C782" s="381">
        <v>849.54775084444736</v>
      </c>
      <c r="D782" s="382">
        <v>0.9558459271331311</v>
      </c>
      <c r="E782" s="382">
        <v>1.0361196345518802</v>
      </c>
      <c r="F782" s="382">
        <v>1.1169587241495897</v>
      </c>
      <c r="G782" s="382">
        <v>1.1830547022233666</v>
      </c>
      <c r="H782" s="382">
        <v>1.2317106260868396</v>
      </c>
      <c r="M782" s="386">
        <v>0.1552</v>
      </c>
    </row>
    <row r="783" spans="1:13" ht="11.65" customHeight="1">
      <c r="A783" s="372">
        <v>777</v>
      </c>
      <c r="B783" s="381">
        <v>245.84187535691399</v>
      </c>
      <c r="C783" s="381">
        <v>850.10681963121897</v>
      </c>
      <c r="D783" s="382">
        <v>0.95587281677039415</v>
      </c>
      <c r="E783" s="382">
        <v>1.0361450496439941</v>
      </c>
      <c r="F783" s="382">
        <v>1.1169815299439319</v>
      </c>
      <c r="G783" s="382">
        <v>1.183151311144075</v>
      </c>
      <c r="H783" s="382">
        <v>1.2317309534043521</v>
      </c>
      <c r="M783" s="386">
        <v>0.15540000000000001</v>
      </c>
    </row>
    <row r="784" spans="1:13" ht="11.65" customHeight="1">
      <c r="A784" s="372">
        <v>778</v>
      </c>
      <c r="B784" s="381">
        <v>245.88011361109693</v>
      </c>
      <c r="C784" s="381">
        <v>851.15298785967025</v>
      </c>
      <c r="D784" s="382">
        <v>0.95587508566618673</v>
      </c>
      <c r="E784" s="382">
        <v>1.0361973715336597</v>
      </c>
      <c r="F784" s="382">
        <v>1.1170263764366206</v>
      </c>
      <c r="G784" s="382">
        <v>1.1831568715898801</v>
      </c>
      <c r="H784" s="382">
        <v>1.23174994797365</v>
      </c>
      <c r="M784" s="386">
        <v>0.15559999999999999</v>
      </c>
    </row>
    <row r="785" spans="1:13" ht="11.65" customHeight="1">
      <c r="A785" s="372">
        <v>779</v>
      </c>
      <c r="B785" s="381">
        <v>246.3987325066837</v>
      </c>
      <c r="C785" s="381">
        <v>852.59366259159651</v>
      </c>
      <c r="D785" s="382">
        <v>0.95587757141736751</v>
      </c>
      <c r="E785" s="382">
        <v>1.0362294248712178</v>
      </c>
      <c r="F785" s="382">
        <v>1.1170877981636287</v>
      </c>
      <c r="G785" s="382">
        <v>1.1832348867812668</v>
      </c>
      <c r="H785" s="382">
        <v>1.23181019422963</v>
      </c>
      <c r="M785" s="386">
        <v>0.15579999999999999</v>
      </c>
    </row>
    <row r="786" spans="1:13" ht="11.65" customHeight="1">
      <c r="A786" s="372">
        <v>780</v>
      </c>
      <c r="B786" s="381">
        <v>246.73529007615707</v>
      </c>
      <c r="C786" s="381">
        <v>852.79777591505081</v>
      </c>
      <c r="D786" s="382">
        <v>0.95589481072294158</v>
      </c>
      <c r="E786" s="382">
        <v>1.0362758076581571</v>
      </c>
      <c r="F786" s="382">
        <v>1.117095689180535</v>
      </c>
      <c r="G786" s="382">
        <v>1.1832436945472022</v>
      </c>
      <c r="H786" s="382">
        <v>1.231918394561802</v>
      </c>
      <c r="M786" s="386">
        <v>0.156</v>
      </c>
    </row>
    <row r="787" spans="1:13" ht="11.65" customHeight="1">
      <c r="A787" s="372">
        <v>781</v>
      </c>
      <c r="B787" s="381">
        <v>246.81927848857322</v>
      </c>
      <c r="C787" s="381">
        <v>853.00123253994934</v>
      </c>
      <c r="D787" s="382">
        <v>0.95590854809602499</v>
      </c>
      <c r="E787" s="382">
        <v>1.0363157359986952</v>
      </c>
      <c r="F787" s="382">
        <v>1.1171562976289617</v>
      </c>
      <c r="G787" s="382">
        <v>1.1832986750611536</v>
      </c>
      <c r="H787" s="382">
        <v>1.2319787081003675</v>
      </c>
      <c r="M787" s="386">
        <v>0.15620000000000001</v>
      </c>
    </row>
    <row r="788" spans="1:13" ht="11.65" customHeight="1">
      <c r="A788" s="372">
        <v>782</v>
      </c>
      <c r="B788" s="381">
        <v>246.90146040024138</v>
      </c>
      <c r="C788" s="381">
        <v>853.35739636613107</v>
      </c>
      <c r="D788" s="382">
        <v>0.95592642578675402</v>
      </c>
      <c r="E788" s="382">
        <v>1.0363855021446311</v>
      </c>
      <c r="F788" s="382">
        <v>1.1171628572247556</v>
      </c>
      <c r="G788" s="382">
        <v>1.1833075645667726</v>
      </c>
      <c r="H788" s="382">
        <v>1.2320536797492587</v>
      </c>
      <c r="M788" s="386">
        <v>0.15640000000000001</v>
      </c>
    </row>
    <row r="789" spans="1:13" ht="11.65" customHeight="1">
      <c r="A789" s="372">
        <v>783</v>
      </c>
      <c r="B789" s="381">
        <v>248.22759139692516</v>
      </c>
      <c r="C789" s="381">
        <v>854.19439593003881</v>
      </c>
      <c r="D789" s="382">
        <v>0.95592813332952697</v>
      </c>
      <c r="E789" s="382">
        <v>1.0364669225708882</v>
      </c>
      <c r="F789" s="382">
        <v>1.1171824113995772</v>
      </c>
      <c r="G789" s="382">
        <v>1.1833269047212245</v>
      </c>
      <c r="H789" s="382">
        <v>1.2320625707602637</v>
      </c>
      <c r="M789" s="386">
        <v>0.15659999999999999</v>
      </c>
    </row>
    <row r="790" spans="1:13" ht="11.65" customHeight="1">
      <c r="A790" s="372">
        <v>784</v>
      </c>
      <c r="B790" s="381">
        <v>248.41910608974104</v>
      </c>
      <c r="C790" s="381">
        <v>854.38441198819419</v>
      </c>
      <c r="D790" s="382">
        <v>0.95595355975973684</v>
      </c>
      <c r="E790" s="382">
        <v>1.0364728853927578</v>
      </c>
      <c r="F790" s="382">
        <v>1.1172102596603255</v>
      </c>
      <c r="G790" s="382">
        <v>1.183356244668442</v>
      </c>
      <c r="H790" s="382">
        <v>1.2320879537749254</v>
      </c>
      <c r="M790" s="386">
        <v>0.15679999999999999</v>
      </c>
    </row>
    <row r="791" spans="1:13" ht="11.65" customHeight="1">
      <c r="A791" s="372">
        <v>785</v>
      </c>
      <c r="B791" s="381">
        <v>249.00243478145876</v>
      </c>
      <c r="C791" s="381">
        <v>854.79698042317796</v>
      </c>
      <c r="D791" s="382">
        <v>0.95600172385172055</v>
      </c>
      <c r="E791" s="382">
        <v>1.0365122861409448</v>
      </c>
      <c r="F791" s="382">
        <v>1.1173032866774768</v>
      </c>
      <c r="G791" s="382">
        <v>1.1833618146223512</v>
      </c>
      <c r="H791" s="382">
        <v>1.2322511494920587</v>
      </c>
      <c r="M791" s="386">
        <v>0.157</v>
      </c>
    </row>
    <row r="792" spans="1:13" ht="11.65" customHeight="1">
      <c r="A792" s="372">
        <v>786</v>
      </c>
      <c r="B792" s="381">
        <v>249.23429073879379</v>
      </c>
      <c r="C792" s="381">
        <v>855.38415220323805</v>
      </c>
      <c r="D792" s="382">
        <v>0.95601155531478321</v>
      </c>
      <c r="E792" s="382">
        <v>1.0365432361018676</v>
      </c>
      <c r="F792" s="382">
        <v>1.1173386144081092</v>
      </c>
      <c r="G792" s="382">
        <v>1.1836716040948001</v>
      </c>
      <c r="H792" s="382">
        <v>1.2322564906930888</v>
      </c>
      <c r="M792" s="386">
        <v>0.15720000000000001</v>
      </c>
    </row>
    <row r="793" spans="1:13" ht="11.65" customHeight="1">
      <c r="A793" s="372">
        <v>787</v>
      </c>
      <c r="B793" s="381">
        <v>249.37894095614411</v>
      </c>
      <c r="C793" s="381">
        <v>856.53421015125423</v>
      </c>
      <c r="D793" s="382">
        <v>0.95610864258363026</v>
      </c>
      <c r="E793" s="382">
        <v>1.0366035663168049</v>
      </c>
      <c r="F793" s="382">
        <v>1.1174230223148685</v>
      </c>
      <c r="G793" s="382">
        <v>1.1837437777872355</v>
      </c>
      <c r="H793" s="382">
        <v>1.2322946590022896</v>
      </c>
      <c r="M793" s="386">
        <v>0.15740000000000001</v>
      </c>
    </row>
    <row r="794" spans="1:13" ht="11.65" customHeight="1">
      <c r="A794" s="372">
        <v>788</v>
      </c>
      <c r="B794" s="381">
        <v>249.67141994582926</v>
      </c>
      <c r="C794" s="381">
        <v>856.59844341975258</v>
      </c>
      <c r="D794" s="382">
        <v>0.95612407109731468</v>
      </c>
      <c r="E794" s="382">
        <v>1.0366203355602126</v>
      </c>
      <c r="F794" s="382">
        <v>1.1175064789547673</v>
      </c>
      <c r="G794" s="382">
        <v>1.1838347672455694</v>
      </c>
      <c r="H794" s="382">
        <v>1.2323354350292728</v>
      </c>
      <c r="M794" s="386">
        <v>0.15759999999999999</v>
      </c>
    </row>
    <row r="795" spans="1:13" ht="11.65" customHeight="1">
      <c r="A795" s="372">
        <v>789</v>
      </c>
      <c r="B795" s="381">
        <v>249.90355971732151</v>
      </c>
      <c r="C795" s="381">
        <v>857.21950681797716</v>
      </c>
      <c r="D795" s="382">
        <v>0.95615892830078719</v>
      </c>
      <c r="E795" s="382">
        <v>1.0366646665873536</v>
      </c>
      <c r="F795" s="382">
        <v>1.1175483951021394</v>
      </c>
      <c r="G795" s="382">
        <v>1.1838616873365007</v>
      </c>
      <c r="H795" s="382">
        <v>1.2323907678622013</v>
      </c>
      <c r="M795" s="386">
        <v>0.1578</v>
      </c>
    </row>
    <row r="796" spans="1:13" ht="11.65" customHeight="1">
      <c r="A796" s="372">
        <v>790</v>
      </c>
      <c r="B796" s="381">
        <v>251.0415024750846</v>
      </c>
      <c r="C796" s="381">
        <v>857.69800195422067</v>
      </c>
      <c r="D796" s="382">
        <v>0.95619085215552302</v>
      </c>
      <c r="E796" s="382">
        <v>1.0366880534166212</v>
      </c>
      <c r="F796" s="382">
        <v>1.117787894656759</v>
      </c>
      <c r="G796" s="382">
        <v>1.1839781030104808</v>
      </c>
      <c r="H796" s="382">
        <v>1.232409050624178</v>
      </c>
      <c r="M796" s="386">
        <v>0.158</v>
      </c>
    </row>
    <row r="797" spans="1:13" ht="11.65" customHeight="1">
      <c r="A797" s="372">
        <v>791</v>
      </c>
      <c r="B797" s="381">
        <v>251.22220009049397</v>
      </c>
      <c r="C797" s="381">
        <v>857.89830216995688</v>
      </c>
      <c r="D797" s="382">
        <v>0.95621715595226464</v>
      </c>
      <c r="E797" s="382">
        <v>1.0367326334558866</v>
      </c>
      <c r="F797" s="382">
        <v>1.1179350194623321</v>
      </c>
      <c r="G797" s="382">
        <v>1.184077316667989</v>
      </c>
      <c r="H797" s="382">
        <v>1.232693485269059</v>
      </c>
      <c r="M797" s="386">
        <v>0.15820000000000001</v>
      </c>
    </row>
    <row r="798" spans="1:13" ht="11.65" customHeight="1">
      <c r="A798" s="372">
        <v>792</v>
      </c>
      <c r="B798" s="381">
        <v>251.46740522050004</v>
      </c>
      <c r="C798" s="381">
        <v>858.36997138425068</v>
      </c>
      <c r="D798" s="382">
        <v>0.95623218651213093</v>
      </c>
      <c r="E798" s="382">
        <v>1.0367577353203443</v>
      </c>
      <c r="F798" s="382">
        <v>1.1179507429932742</v>
      </c>
      <c r="G798" s="382">
        <v>1.184117956341457</v>
      </c>
      <c r="H798" s="382">
        <v>1.2327222221523626</v>
      </c>
      <c r="M798" s="386">
        <v>0.15840000000000001</v>
      </c>
    </row>
    <row r="799" spans="1:13" ht="11.65" customHeight="1">
      <c r="A799" s="372">
        <v>793</v>
      </c>
      <c r="B799" s="381">
        <v>252.43683577141564</v>
      </c>
      <c r="C799" s="381">
        <v>858.50138676010647</v>
      </c>
      <c r="D799" s="382">
        <v>0.95624888191500834</v>
      </c>
      <c r="E799" s="382">
        <v>1.0367781168862549</v>
      </c>
      <c r="F799" s="382">
        <v>1.1180529615484787</v>
      </c>
      <c r="G799" s="382">
        <v>1.1841752603288962</v>
      </c>
      <c r="H799" s="382">
        <v>1.2327643858955084</v>
      </c>
      <c r="M799" s="386">
        <v>0.15859999999999999</v>
      </c>
    </row>
    <row r="800" spans="1:13" ht="11.65" customHeight="1">
      <c r="A800" s="372">
        <v>794</v>
      </c>
      <c r="B800" s="381">
        <v>252.83251082190782</v>
      </c>
      <c r="C800" s="381">
        <v>860.0253704507013</v>
      </c>
      <c r="D800" s="382">
        <v>0.95626985015049737</v>
      </c>
      <c r="E800" s="382">
        <v>1.0368030928700565</v>
      </c>
      <c r="F800" s="382">
        <v>1.118107641757037</v>
      </c>
      <c r="G800" s="382">
        <v>1.1843134373323283</v>
      </c>
      <c r="H800" s="382">
        <v>1.2328406975669628</v>
      </c>
      <c r="M800" s="386">
        <v>0.1588</v>
      </c>
    </row>
    <row r="801" spans="1:13" ht="11.65" customHeight="1">
      <c r="A801" s="372">
        <v>795</v>
      </c>
      <c r="B801" s="381">
        <v>253.14337721978154</v>
      </c>
      <c r="C801" s="381">
        <v>860.23621869987983</v>
      </c>
      <c r="D801" s="382">
        <v>0.95627636273745098</v>
      </c>
      <c r="E801" s="382">
        <v>1.0368146185524481</v>
      </c>
      <c r="F801" s="382">
        <v>1.1181080182529437</v>
      </c>
      <c r="G801" s="382">
        <v>1.1843399772837278</v>
      </c>
      <c r="H801" s="382">
        <v>1.2328648153934008</v>
      </c>
      <c r="M801" s="386">
        <v>0.159</v>
      </c>
    </row>
    <row r="802" spans="1:13" ht="11.65" customHeight="1">
      <c r="A802" s="372">
        <v>796</v>
      </c>
      <c r="B802" s="381">
        <v>253.4557474712874</v>
      </c>
      <c r="C802" s="381">
        <v>860.92624872816486</v>
      </c>
      <c r="D802" s="382">
        <v>0.95628877445946925</v>
      </c>
      <c r="E802" s="382">
        <v>1.0368775725815502</v>
      </c>
      <c r="F802" s="382">
        <v>1.1182030805277292</v>
      </c>
      <c r="G802" s="382">
        <v>1.1843610025376441</v>
      </c>
      <c r="H802" s="382">
        <v>1.2329182786969506</v>
      </c>
      <c r="M802" s="386">
        <v>0.15920000000000001</v>
      </c>
    </row>
    <row r="803" spans="1:13" ht="11.65" customHeight="1">
      <c r="A803" s="372">
        <v>797</v>
      </c>
      <c r="B803" s="381">
        <v>253.77508266604309</v>
      </c>
      <c r="C803" s="381">
        <v>861.97757557525802</v>
      </c>
      <c r="D803" s="382">
        <v>0.95629080459050642</v>
      </c>
      <c r="E803" s="382">
        <v>1.0369165562318872</v>
      </c>
      <c r="F803" s="382">
        <v>1.1182885463416474</v>
      </c>
      <c r="G803" s="382">
        <v>1.1843935761399538</v>
      </c>
      <c r="H803" s="382">
        <v>1.2329953127655409</v>
      </c>
      <c r="M803" s="386">
        <v>0.15939999999999999</v>
      </c>
    </row>
    <row r="804" spans="1:13" ht="11.65" customHeight="1">
      <c r="A804" s="372">
        <v>798</v>
      </c>
      <c r="B804" s="381">
        <v>254.59171392035842</v>
      </c>
      <c r="C804" s="381">
        <v>862.26371929043489</v>
      </c>
      <c r="D804" s="382">
        <v>0.9563242840881564</v>
      </c>
      <c r="E804" s="382">
        <v>1.0369598282851278</v>
      </c>
      <c r="F804" s="382">
        <v>1.1182964318697464</v>
      </c>
      <c r="G804" s="382">
        <v>1.1844225326248674</v>
      </c>
      <c r="H804" s="382">
        <v>1.2329965667361447</v>
      </c>
      <c r="M804" s="386">
        <v>0.15959999999999999</v>
      </c>
    </row>
    <row r="805" spans="1:13" ht="11.65" customHeight="1">
      <c r="A805" s="372">
        <v>799</v>
      </c>
      <c r="B805" s="381">
        <v>254.64903518766732</v>
      </c>
      <c r="C805" s="381">
        <v>863.38021569912053</v>
      </c>
      <c r="D805" s="382">
        <v>0.95633563673561728</v>
      </c>
      <c r="E805" s="382">
        <v>1.0369871829952699</v>
      </c>
      <c r="F805" s="382">
        <v>1.1183606712903413</v>
      </c>
      <c r="G805" s="382">
        <v>1.1845775705070956</v>
      </c>
      <c r="H805" s="382">
        <v>1.2329999905946871</v>
      </c>
      <c r="M805" s="386">
        <v>0.1598</v>
      </c>
    </row>
    <row r="806" spans="1:13" ht="11.65" customHeight="1">
      <c r="A806" s="372">
        <v>800</v>
      </c>
      <c r="B806" s="381">
        <v>254.85740920919307</v>
      </c>
      <c r="C806" s="381">
        <v>864.31887171390554</v>
      </c>
      <c r="D806" s="382">
        <v>0.95642235628783034</v>
      </c>
      <c r="E806" s="382">
        <v>1.0369921255710248</v>
      </c>
      <c r="F806" s="382">
        <v>1.1184436217585816</v>
      </c>
      <c r="G806" s="382">
        <v>1.184587636351639</v>
      </c>
      <c r="H806" s="382">
        <v>1.2330306620901195</v>
      </c>
      <c r="M806" s="386">
        <v>0.16</v>
      </c>
    </row>
    <row r="807" spans="1:13" ht="11.65" customHeight="1">
      <c r="A807" s="372">
        <v>801</v>
      </c>
      <c r="B807" s="381">
        <v>255.6569607281217</v>
      </c>
      <c r="C807" s="381">
        <v>864.36816536399601</v>
      </c>
      <c r="D807" s="382">
        <v>0.95645806899274899</v>
      </c>
      <c r="E807" s="382">
        <v>1.0370167124753753</v>
      </c>
      <c r="F807" s="382">
        <v>1.1184774264075936</v>
      </c>
      <c r="G807" s="382">
        <v>1.1846151176095441</v>
      </c>
      <c r="H807" s="382">
        <v>1.2331689312940302</v>
      </c>
      <c r="M807" s="386">
        <v>0.16020000000000001</v>
      </c>
    </row>
    <row r="808" spans="1:13" ht="11.65" customHeight="1">
      <c r="A808" s="372">
        <v>802</v>
      </c>
      <c r="B808" s="381">
        <v>256.53426806064817</v>
      </c>
      <c r="C808" s="381">
        <v>864.53212399376025</v>
      </c>
      <c r="D808" s="382">
        <v>0.95652327032199047</v>
      </c>
      <c r="E808" s="382">
        <v>1.0370219608213953</v>
      </c>
      <c r="F808" s="382">
        <v>1.1184878589975185</v>
      </c>
      <c r="G808" s="382">
        <v>1.1848268033065223</v>
      </c>
      <c r="H808" s="382">
        <v>1.233178290123992</v>
      </c>
      <c r="M808" s="386">
        <v>0.16039999999999999</v>
      </c>
    </row>
    <row r="809" spans="1:13" ht="11.65" customHeight="1">
      <c r="A809" s="372">
        <v>803</v>
      </c>
      <c r="B809" s="381">
        <v>257.03418982505445</v>
      </c>
      <c r="C809" s="381">
        <v>865.29542341924571</v>
      </c>
      <c r="D809" s="382">
        <v>0.95655722380633057</v>
      </c>
      <c r="E809" s="382">
        <v>1.0370648294360105</v>
      </c>
      <c r="F809" s="382">
        <v>1.1185547322205029</v>
      </c>
      <c r="G809" s="382">
        <v>1.1848407408115154</v>
      </c>
      <c r="H809" s="382">
        <v>1.2332030370172145</v>
      </c>
      <c r="M809" s="386">
        <v>0.16059999999999999</v>
      </c>
    </row>
    <row r="810" spans="1:13" ht="11.65" customHeight="1">
      <c r="A810" s="372">
        <v>804</v>
      </c>
      <c r="B810" s="381">
        <v>258.22860171916</v>
      </c>
      <c r="C810" s="381">
        <v>865.49074312314406</v>
      </c>
      <c r="D810" s="382">
        <v>0.9566332592440735</v>
      </c>
      <c r="E810" s="382">
        <v>1.0371005276802747</v>
      </c>
      <c r="F810" s="382">
        <v>1.118581190520114</v>
      </c>
      <c r="G810" s="382">
        <v>1.1850048865620983</v>
      </c>
      <c r="H810" s="382">
        <v>1.2336122387595745</v>
      </c>
      <c r="M810" s="386">
        <v>0.1608</v>
      </c>
    </row>
    <row r="811" spans="1:13" ht="11.65" customHeight="1">
      <c r="A811" s="372">
        <v>805</v>
      </c>
      <c r="B811" s="381">
        <v>259.37913988698801</v>
      </c>
      <c r="C811" s="381">
        <v>866.50458169727608</v>
      </c>
      <c r="D811" s="382">
        <v>0.95666186170855472</v>
      </c>
      <c r="E811" s="382">
        <v>1.0372280983999331</v>
      </c>
      <c r="F811" s="382">
        <v>1.1185963247281097</v>
      </c>
      <c r="G811" s="382">
        <v>1.1850650002777843</v>
      </c>
      <c r="H811" s="382">
        <v>1.233664678965493</v>
      </c>
      <c r="M811" s="386">
        <v>0.161</v>
      </c>
    </row>
    <row r="812" spans="1:13" ht="11.65" customHeight="1">
      <c r="A812" s="372">
        <v>806</v>
      </c>
      <c r="B812" s="381">
        <v>259.50778239982719</v>
      </c>
      <c r="C812" s="381">
        <v>867.92533198469391</v>
      </c>
      <c r="D812" s="382">
        <v>0.95667807403021221</v>
      </c>
      <c r="E812" s="382">
        <v>1.0372322885173682</v>
      </c>
      <c r="F812" s="382">
        <v>1.1186176529576906</v>
      </c>
      <c r="G812" s="382">
        <v>1.1850777859143597</v>
      </c>
      <c r="H812" s="382">
        <v>1.2336733638126878</v>
      </c>
      <c r="M812" s="386">
        <v>0.16120000000000001</v>
      </c>
    </row>
    <row r="813" spans="1:13" ht="11.65" customHeight="1">
      <c r="A813" s="372">
        <v>807</v>
      </c>
      <c r="B813" s="381">
        <v>259.59465433242349</v>
      </c>
      <c r="C813" s="381">
        <v>868.66120798992597</v>
      </c>
      <c r="D813" s="382">
        <v>0.95670177505397602</v>
      </c>
      <c r="E813" s="382">
        <v>1.0372582776467849</v>
      </c>
      <c r="F813" s="382">
        <v>1.1186486590138507</v>
      </c>
      <c r="G813" s="382">
        <v>1.185099374649689</v>
      </c>
      <c r="H813" s="382">
        <v>1.2337090323136606</v>
      </c>
      <c r="M813" s="386">
        <v>0.16139999999999999</v>
      </c>
    </row>
    <row r="814" spans="1:13" ht="11.65" customHeight="1">
      <c r="A814" s="372">
        <v>808</v>
      </c>
      <c r="B814" s="381">
        <v>259.87645656710083</v>
      </c>
      <c r="C814" s="381">
        <v>868.84694421766108</v>
      </c>
      <c r="D814" s="382">
        <v>0.95670516555335439</v>
      </c>
      <c r="E814" s="382">
        <v>1.0373308837366495</v>
      </c>
      <c r="F814" s="382">
        <v>1.1186495852077358</v>
      </c>
      <c r="G814" s="382">
        <v>1.1851276080127227</v>
      </c>
      <c r="H814" s="382">
        <v>1.2337108018055716</v>
      </c>
      <c r="M814" s="386">
        <v>0.16159999999999999</v>
      </c>
    </row>
    <row r="815" spans="1:13" ht="11.65" customHeight="1">
      <c r="A815" s="372">
        <v>809</v>
      </c>
      <c r="B815" s="381">
        <v>260.17531635792693</v>
      </c>
      <c r="C815" s="381">
        <v>870.63946196612051</v>
      </c>
      <c r="D815" s="382">
        <v>0.95673063804356639</v>
      </c>
      <c r="E815" s="382">
        <v>1.037469541403883</v>
      </c>
      <c r="F815" s="382">
        <v>1.1187378881604062</v>
      </c>
      <c r="G815" s="382">
        <v>1.1851311126938349</v>
      </c>
      <c r="H815" s="382">
        <v>1.233813131775392</v>
      </c>
      <c r="M815" s="386">
        <v>0.1618</v>
      </c>
    </row>
    <row r="816" spans="1:13" ht="11.65" customHeight="1">
      <c r="A816" s="372">
        <v>810</v>
      </c>
      <c r="B816" s="381">
        <v>261.38136358452084</v>
      </c>
      <c r="C816" s="381">
        <v>871.09078942095221</v>
      </c>
      <c r="D816" s="382">
        <v>0.95674737196742665</v>
      </c>
      <c r="E816" s="382">
        <v>1.0374925496620608</v>
      </c>
      <c r="F816" s="382">
        <v>1.118955685785743</v>
      </c>
      <c r="G816" s="382">
        <v>1.1852036658360816</v>
      </c>
      <c r="H816" s="382">
        <v>1.2338443215598125</v>
      </c>
      <c r="M816" s="386">
        <v>0.16200000000000001</v>
      </c>
    </row>
    <row r="817" spans="1:13" ht="11.65" customHeight="1">
      <c r="A817" s="372">
        <v>811</v>
      </c>
      <c r="B817" s="381">
        <v>261.48595738572385</v>
      </c>
      <c r="C817" s="381">
        <v>871.68173654412021</v>
      </c>
      <c r="D817" s="382">
        <v>0.95677477062151806</v>
      </c>
      <c r="E817" s="382">
        <v>1.0375470598035528</v>
      </c>
      <c r="F817" s="382">
        <v>1.1190803532572717</v>
      </c>
      <c r="G817" s="382">
        <v>1.185215127747659</v>
      </c>
      <c r="H817" s="382">
        <v>1.2339124154436576</v>
      </c>
      <c r="M817" s="386">
        <v>0.16220000000000001</v>
      </c>
    </row>
    <row r="818" spans="1:13" ht="11.65" customHeight="1">
      <c r="A818" s="372">
        <v>812</v>
      </c>
      <c r="B818" s="381">
        <v>262.12955515641625</v>
      </c>
      <c r="C818" s="381">
        <v>872.23439023611354</v>
      </c>
      <c r="D818" s="382">
        <v>0.95677939970733794</v>
      </c>
      <c r="E818" s="382">
        <v>1.0375793270994422</v>
      </c>
      <c r="F818" s="382">
        <v>1.1191414865403948</v>
      </c>
      <c r="G818" s="382">
        <v>1.1852328024901022</v>
      </c>
      <c r="H818" s="382">
        <v>1.2341203557764471</v>
      </c>
      <c r="M818" s="386">
        <v>0.16239999999999999</v>
      </c>
    </row>
    <row r="819" spans="1:13" ht="11.65" customHeight="1">
      <c r="A819" s="372">
        <v>813</v>
      </c>
      <c r="B819" s="381">
        <v>262.79444043345302</v>
      </c>
      <c r="C819" s="381">
        <v>872.75451769037863</v>
      </c>
      <c r="D819" s="382">
        <v>0.95686656267780945</v>
      </c>
      <c r="E819" s="382">
        <v>1.0375812350327034</v>
      </c>
      <c r="F819" s="382">
        <v>1.1191447843648819</v>
      </c>
      <c r="G819" s="382">
        <v>1.1854417734361617</v>
      </c>
      <c r="H819" s="382">
        <v>1.2341276211517127</v>
      </c>
      <c r="M819" s="386">
        <v>0.16259999999999999</v>
      </c>
    </row>
    <row r="820" spans="1:13" ht="11.65" customHeight="1">
      <c r="A820" s="372">
        <v>814</v>
      </c>
      <c r="B820" s="381">
        <v>263.65266909978436</v>
      </c>
      <c r="C820" s="381">
        <v>873.15522782901462</v>
      </c>
      <c r="D820" s="382">
        <v>0.95689991457572188</v>
      </c>
      <c r="E820" s="382">
        <v>1.0376095578003308</v>
      </c>
      <c r="F820" s="382">
        <v>1.1191970211302178</v>
      </c>
      <c r="G820" s="382">
        <v>1.1854748735228346</v>
      </c>
      <c r="H820" s="382">
        <v>1.2341841529172628</v>
      </c>
      <c r="M820" s="386">
        <v>0.1628</v>
      </c>
    </row>
    <row r="821" spans="1:13" ht="11.65" customHeight="1">
      <c r="A821" s="372">
        <v>815</v>
      </c>
      <c r="B821" s="381">
        <v>263.80310636528793</v>
      </c>
      <c r="C821" s="381">
        <v>873.51455649557465</v>
      </c>
      <c r="D821" s="382">
        <v>0.95690799891042633</v>
      </c>
      <c r="E821" s="382">
        <v>1.0376667405704019</v>
      </c>
      <c r="F821" s="382">
        <v>1.1192044123594436</v>
      </c>
      <c r="G821" s="382">
        <v>1.1855556713089517</v>
      </c>
      <c r="H821" s="382">
        <v>1.2342479268712201</v>
      </c>
      <c r="M821" s="386">
        <v>0.16300000000000001</v>
      </c>
    </row>
    <row r="822" spans="1:13" ht="11.65" customHeight="1">
      <c r="A822" s="372">
        <v>816</v>
      </c>
      <c r="B822" s="381">
        <v>263.93199142500362</v>
      </c>
      <c r="C822" s="381">
        <v>873.5791251277933</v>
      </c>
      <c r="D822" s="382">
        <v>0.95693870247300983</v>
      </c>
      <c r="E822" s="382">
        <v>1.0376819397379999</v>
      </c>
      <c r="F822" s="382">
        <v>1.1193354082933622</v>
      </c>
      <c r="G822" s="382">
        <v>1.1855732270189181</v>
      </c>
      <c r="H822" s="382">
        <v>1.2342594242156966</v>
      </c>
      <c r="M822" s="386">
        <v>0.16320000000000001</v>
      </c>
    </row>
    <row r="823" spans="1:13" ht="11.65" customHeight="1">
      <c r="A823" s="372">
        <v>817</v>
      </c>
      <c r="B823" s="381">
        <v>264.38282437307953</v>
      </c>
      <c r="C823" s="381">
        <v>873.92697128675354</v>
      </c>
      <c r="D823" s="382">
        <v>0.95694661606848819</v>
      </c>
      <c r="E823" s="382">
        <v>1.0376885342941031</v>
      </c>
      <c r="F823" s="382">
        <v>1.1194089769119262</v>
      </c>
      <c r="G823" s="382">
        <v>1.1855837690487168</v>
      </c>
      <c r="H823" s="382">
        <v>1.23434057087053</v>
      </c>
      <c r="M823" s="386">
        <v>0.16339999999999999</v>
      </c>
    </row>
    <row r="824" spans="1:13" ht="11.65" customHeight="1">
      <c r="A824" s="372">
        <v>818</v>
      </c>
      <c r="B824" s="381">
        <v>264.57055705907351</v>
      </c>
      <c r="C824" s="381">
        <v>874.055451590546</v>
      </c>
      <c r="D824" s="382">
        <v>0.95695233683965431</v>
      </c>
      <c r="E824" s="382">
        <v>1.0376962176753157</v>
      </c>
      <c r="F824" s="382">
        <v>1.1194594268387377</v>
      </c>
      <c r="G824" s="382">
        <v>1.1857151175661267</v>
      </c>
      <c r="H824" s="382">
        <v>1.234407860373133</v>
      </c>
      <c r="M824" s="386">
        <v>0.1636</v>
      </c>
    </row>
    <row r="825" spans="1:13" ht="11.65" customHeight="1">
      <c r="A825" s="372">
        <v>819</v>
      </c>
      <c r="B825" s="381">
        <v>265.3662638676451</v>
      </c>
      <c r="C825" s="381">
        <v>874.30704817490005</v>
      </c>
      <c r="D825" s="382">
        <v>0.95703000001034844</v>
      </c>
      <c r="E825" s="382">
        <v>1.0377100429302737</v>
      </c>
      <c r="F825" s="382">
        <v>1.1194625424210882</v>
      </c>
      <c r="G825" s="382">
        <v>1.1857946764281677</v>
      </c>
      <c r="H825" s="382">
        <v>1.2344079456067381</v>
      </c>
      <c r="M825" s="386">
        <v>0.1638</v>
      </c>
    </row>
    <row r="826" spans="1:13" ht="11.65" customHeight="1">
      <c r="A826" s="372">
        <v>820</v>
      </c>
      <c r="B826" s="381">
        <v>265.6449830503052</v>
      </c>
      <c r="C826" s="381">
        <v>875.59262692449192</v>
      </c>
      <c r="D826" s="382">
        <v>0.95710838916122554</v>
      </c>
      <c r="E826" s="382">
        <v>1.0377116864968279</v>
      </c>
      <c r="F826" s="382">
        <v>1.1195949641706269</v>
      </c>
      <c r="G826" s="382">
        <v>1.1857951130186359</v>
      </c>
      <c r="H826" s="382">
        <v>1.2344441168231879</v>
      </c>
      <c r="M826" s="386">
        <v>0.16400000000000001</v>
      </c>
    </row>
    <row r="827" spans="1:13" ht="11.65" customHeight="1">
      <c r="A827" s="372">
        <v>821</v>
      </c>
      <c r="B827" s="381">
        <v>265.80958159067177</v>
      </c>
      <c r="C827" s="381">
        <v>876.80804203588741</v>
      </c>
      <c r="D827" s="382">
        <v>0.95714832846785503</v>
      </c>
      <c r="E827" s="382">
        <v>1.0377562420695605</v>
      </c>
      <c r="F827" s="382">
        <v>1.1195969124793979</v>
      </c>
      <c r="G827" s="382">
        <v>1.1858518030680363</v>
      </c>
      <c r="H827" s="382">
        <v>1.2349109017102451</v>
      </c>
      <c r="M827" s="386">
        <v>0.16420000000000001</v>
      </c>
    </row>
    <row r="828" spans="1:13" ht="11.65" customHeight="1">
      <c r="A828" s="372">
        <v>822</v>
      </c>
      <c r="B828" s="381">
        <v>266.80662299116011</v>
      </c>
      <c r="C828" s="381">
        <v>877.05793609370266</v>
      </c>
      <c r="D828" s="382">
        <v>0.95720688870754356</v>
      </c>
      <c r="E828" s="382">
        <v>1.0377568011714031</v>
      </c>
      <c r="F828" s="382">
        <v>1.1196045692030288</v>
      </c>
      <c r="G828" s="382">
        <v>1.1858880013383479</v>
      </c>
      <c r="H828" s="382">
        <v>1.2349249146409711</v>
      </c>
      <c r="M828" s="386">
        <v>0.16439999999999999</v>
      </c>
    </row>
    <row r="829" spans="1:13" ht="11.65" customHeight="1">
      <c r="A829" s="372">
        <v>823</v>
      </c>
      <c r="B829" s="381">
        <v>267.26960602717918</v>
      </c>
      <c r="C829" s="381">
        <v>877.99772573989685</v>
      </c>
      <c r="D829" s="382">
        <v>0.95721682488701421</v>
      </c>
      <c r="E829" s="382">
        <v>1.0377920839941046</v>
      </c>
      <c r="F829" s="382">
        <v>1.1196872892526171</v>
      </c>
      <c r="G829" s="382">
        <v>1.18590946144427</v>
      </c>
      <c r="H829" s="382">
        <v>1.2350513841928688</v>
      </c>
      <c r="M829" s="386">
        <v>0.1646</v>
      </c>
    </row>
    <row r="830" spans="1:13" ht="11.65" customHeight="1">
      <c r="A830" s="372">
        <v>824</v>
      </c>
      <c r="B830" s="381">
        <v>267.6637585841836</v>
      </c>
      <c r="C830" s="381">
        <v>879.47010258077171</v>
      </c>
      <c r="D830" s="382">
        <v>0.95725161949545268</v>
      </c>
      <c r="E830" s="382">
        <v>1.0378029615483035</v>
      </c>
      <c r="F830" s="382">
        <v>1.1197058475063837</v>
      </c>
      <c r="G830" s="382">
        <v>1.1859200164748753</v>
      </c>
      <c r="H830" s="382">
        <v>1.2353374244508737</v>
      </c>
      <c r="M830" s="386">
        <v>0.1648</v>
      </c>
    </row>
    <row r="831" spans="1:13" ht="11.65" customHeight="1">
      <c r="A831" s="372">
        <v>825</v>
      </c>
      <c r="B831" s="381">
        <v>267.81208525144848</v>
      </c>
      <c r="C831" s="381">
        <v>879.47281840866708</v>
      </c>
      <c r="D831" s="382">
        <v>0.95727079539502202</v>
      </c>
      <c r="E831" s="382">
        <v>1.0380230990619363</v>
      </c>
      <c r="F831" s="382">
        <v>1.1197135993770011</v>
      </c>
      <c r="G831" s="382">
        <v>1.1859267904277253</v>
      </c>
      <c r="H831" s="382">
        <v>1.2353933871175014</v>
      </c>
      <c r="M831" s="386">
        <v>0.16500000000000001</v>
      </c>
    </row>
    <row r="832" spans="1:13" ht="11.65" customHeight="1">
      <c r="A832" s="372">
        <v>826</v>
      </c>
      <c r="B832" s="381">
        <v>268.54879031646669</v>
      </c>
      <c r="C832" s="381">
        <v>879.50713835092211</v>
      </c>
      <c r="D832" s="382">
        <v>0.95728144002403892</v>
      </c>
      <c r="E832" s="382">
        <v>1.0380535148640202</v>
      </c>
      <c r="F832" s="382">
        <v>1.1197665160506234</v>
      </c>
      <c r="G832" s="382">
        <v>1.1859529606393593</v>
      </c>
      <c r="H832" s="382">
        <v>1.2354259280686268</v>
      </c>
      <c r="M832" s="386">
        <v>0.16520000000000001</v>
      </c>
    </row>
    <row r="833" spans="1:13" ht="11.65" customHeight="1">
      <c r="A833" s="372">
        <v>827</v>
      </c>
      <c r="B833" s="381">
        <v>268.65269817918124</v>
      </c>
      <c r="C833" s="381">
        <v>880.05240670354215</v>
      </c>
      <c r="D833" s="382">
        <v>0.95730536942246303</v>
      </c>
      <c r="E833" s="382">
        <v>1.0380821360688142</v>
      </c>
      <c r="F833" s="382">
        <v>1.1197674804477982</v>
      </c>
      <c r="G833" s="382">
        <v>1.1859938955623293</v>
      </c>
      <c r="H833" s="382">
        <v>1.2354410454222851</v>
      </c>
      <c r="M833" s="386">
        <v>0.16539999999999999</v>
      </c>
    </row>
    <row r="834" spans="1:13" ht="11.65" customHeight="1">
      <c r="A834" s="372">
        <v>828</v>
      </c>
      <c r="B834" s="381">
        <v>269.04914383563664</v>
      </c>
      <c r="C834" s="381">
        <v>880.70809192351226</v>
      </c>
      <c r="D834" s="382">
        <v>0.95730704290607227</v>
      </c>
      <c r="E834" s="382">
        <v>1.0381787299405907</v>
      </c>
      <c r="F834" s="382">
        <v>1.1198100400708082</v>
      </c>
      <c r="G834" s="382">
        <v>1.1859944033883576</v>
      </c>
      <c r="H834" s="382">
        <v>1.2355312805547323</v>
      </c>
      <c r="M834" s="386">
        <v>0.1656</v>
      </c>
    </row>
    <row r="835" spans="1:13" ht="11.65" customHeight="1">
      <c r="A835" s="372">
        <v>829</v>
      </c>
      <c r="B835" s="381">
        <v>272.39721468119296</v>
      </c>
      <c r="C835" s="381">
        <v>881.60234539140765</v>
      </c>
      <c r="D835" s="382">
        <v>0.95739165614511301</v>
      </c>
      <c r="E835" s="382">
        <v>1.0382166473289449</v>
      </c>
      <c r="F835" s="382">
        <v>1.1198181321499061</v>
      </c>
      <c r="G835" s="382">
        <v>1.186115682394755</v>
      </c>
      <c r="H835" s="382">
        <v>1.235667625019002</v>
      </c>
      <c r="M835" s="386">
        <v>0.1658</v>
      </c>
    </row>
    <row r="836" spans="1:13" ht="11.65" customHeight="1">
      <c r="A836" s="372">
        <v>830</v>
      </c>
      <c r="B836" s="381">
        <v>273.30105957305932</v>
      </c>
      <c r="C836" s="381">
        <v>881.90989185611579</v>
      </c>
      <c r="D836" s="382">
        <v>0.95739946808484899</v>
      </c>
      <c r="E836" s="382">
        <v>1.0382417460737958</v>
      </c>
      <c r="F836" s="382">
        <v>1.1198348205607995</v>
      </c>
      <c r="G836" s="382">
        <v>1.1861205802443373</v>
      </c>
      <c r="H836" s="382">
        <v>1.2358287301595758</v>
      </c>
      <c r="M836" s="386">
        <v>0.16600000000000001</v>
      </c>
    </row>
    <row r="837" spans="1:13" ht="11.65" customHeight="1">
      <c r="A837" s="372">
        <v>831</v>
      </c>
      <c r="B837" s="381">
        <v>273.65975169262674</v>
      </c>
      <c r="C837" s="381">
        <v>882.14899200997752</v>
      </c>
      <c r="D837" s="382">
        <v>0.95741788022670982</v>
      </c>
      <c r="E837" s="382">
        <v>1.038274460031003</v>
      </c>
      <c r="F837" s="382">
        <v>1.1198797224096795</v>
      </c>
      <c r="G837" s="382">
        <v>1.1861861430681071</v>
      </c>
      <c r="H837" s="382">
        <v>1.2359041262670025</v>
      </c>
      <c r="M837" s="386">
        <v>0.16619999999999999</v>
      </c>
    </row>
    <row r="838" spans="1:13" ht="11.65" customHeight="1">
      <c r="A838" s="372">
        <v>832</v>
      </c>
      <c r="B838" s="381">
        <v>273.78940109699124</v>
      </c>
      <c r="C838" s="381">
        <v>882.94509938807278</v>
      </c>
      <c r="D838" s="382">
        <v>0.9574230242091929</v>
      </c>
      <c r="E838" s="382">
        <v>1.0382792310984936</v>
      </c>
      <c r="F838" s="382">
        <v>1.119923144196751</v>
      </c>
      <c r="G838" s="382">
        <v>1.1863462710032258</v>
      </c>
      <c r="H838" s="382">
        <v>1.2360221436603551</v>
      </c>
      <c r="M838" s="386">
        <v>0.16639999999999999</v>
      </c>
    </row>
    <row r="839" spans="1:13" ht="11.65" customHeight="1">
      <c r="A839" s="372">
        <v>833</v>
      </c>
      <c r="B839" s="381">
        <v>273.95993090973116</v>
      </c>
      <c r="C839" s="381">
        <v>883.40965583284378</v>
      </c>
      <c r="D839" s="382">
        <v>0.95745996856115867</v>
      </c>
      <c r="E839" s="382">
        <v>1.0382838572826625</v>
      </c>
      <c r="F839" s="382">
        <v>1.1199893653807456</v>
      </c>
      <c r="G839" s="382">
        <v>1.1864905703163826</v>
      </c>
      <c r="H839" s="382">
        <v>1.2360522272374637</v>
      </c>
      <c r="M839" s="386">
        <v>0.1666</v>
      </c>
    </row>
    <row r="840" spans="1:13" ht="11.65" customHeight="1">
      <c r="A840" s="372">
        <v>834</v>
      </c>
      <c r="B840" s="381">
        <v>275.39212831452187</v>
      </c>
      <c r="C840" s="381">
        <v>885.49704538831429</v>
      </c>
      <c r="D840" s="382">
        <v>0.95748903133036012</v>
      </c>
      <c r="E840" s="382">
        <v>1.0383915045540484</v>
      </c>
      <c r="F840" s="382">
        <v>1.1200238428553828</v>
      </c>
      <c r="G840" s="382">
        <v>1.1865225347082211</v>
      </c>
      <c r="H840" s="382">
        <v>1.2360989453018336</v>
      </c>
      <c r="M840" s="386">
        <v>0.1668</v>
      </c>
    </row>
    <row r="841" spans="1:13" ht="11.65" customHeight="1">
      <c r="A841" s="372">
        <v>835</v>
      </c>
      <c r="B841" s="381">
        <v>276.77905746715714</v>
      </c>
      <c r="C841" s="381">
        <v>885.88893099376401</v>
      </c>
      <c r="D841" s="382">
        <v>0.95754830549003811</v>
      </c>
      <c r="E841" s="382">
        <v>1.0383915856245909</v>
      </c>
      <c r="F841" s="382">
        <v>1.1200394771012501</v>
      </c>
      <c r="G841" s="382">
        <v>1.186598836544833</v>
      </c>
      <c r="H841" s="382">
        <v>1.2360993623961005</v>
      </c>
      <c r="M841" s="386">
        <v>0.16700000000000001</v>
      </c>
    </row>
    <row r="842" spans="1:13" ht="11.65" customHeight="1">
      <c r="A842" s="372">
        <v>836</v>
      </c>
      <c r="B842" s="381">
        <v>277.21840706707462</v>
      </c>
      <c r="C842" s="381">
        <v>886.06062346604631</v>
      </c>
      <c r="D842" s="382">
        <v>0.95762281800320781</v>
      </c>
      <c r="E842" s="382">
        <v>1.0384459511172823</v>
      </c>
      <c r="F842" s="382">
        <v>1.1200942798290439</v>
      </c>
      <c r="G842" s="382">
        <v>1.1866064177123774</v>
      </c>
      <c r="H842" s="382">
        <v>1.2361841282694979</v>
      </c>
      <c r="M842" s="386">
        <v>0.16719999999999999</v>
      </c>
    </row>
    <row r="843" spans="1:13" ht="11.65" customHeight="1">
      <c r="A843" s="372">
        <v>837</v>
      </c>
      <c r="B843" s="381">
        <v>277.97160171754604</v>
      </c>
      <c r="C843" s="381">
        <v>887.94713125307499</v>
      </c>
      <c r="D843" s="382">
        <v>0.9577028089486127</v>
      </c>
      <c r="E843" s="382">
        <v>1.0384483810932039</v>
      </c>
      <c r="F843" s="382">
        <v>1.120146007166656</v>
      </c>
      <c r="G843" s="382">
        <v>1.1867714204558442</v>
      </c>
      <c r="H843" s="382">
        <v>1.2362130504259325</v>
      </c>
      <c r="M843" s="386">
        <v>0.16739999999999999</v>
      </c>
    </row>
    <row r="844" spans="1:13" ht="11.65" customHeight="1">
      <c r="A844" s="372">
        <v>838</v>
      </c>
      <c r="B844" s="381">
        <v>277.9889722487851</v>
      </c>
      <c r="C844" s="381">
        <v>889.28549293111064</v>
      </c>
      <c r="D844" s="382">
        <v>0.95771652252467288</v>
      </c>
      <c r="E844" s="382">
        <v>1.0384535935274846</v>
      </c>
      <c r="F844" s="382">
        <v>1.1203297872213249</v>
      </c>
      <c r="G844" s="382">
        <v>1.1869226067889573</v>
      </c>
      <c r="H844" s="382">
        <v>1.2363035242127889</v>
      </c>
      <c r="M844" s="386">
        <v>0.1676</v>
      </c>
    </row>
    <row r="845" spans="1:13" ht="11.65" customHeight="1">
      <c r="A845" s="372">
        <v>839</v>
      </c>
      <c r="B845" s="381">
        <v>278.87098778304971</v>
      </c>
      <c r="C845" s="381">
        <v>889.92000556195489</v>
      </c>
      <c r="D845" s="382">
        <v>0.95772486296798853</v>
      </c>
      <c r="E845" s="382">
        <v>1.0384551671793376</v>
      </c>
      <c r="F845" s="382">
        <v>1.1204500148481742</v>
      </c>
      <c r="G845" s="382">
        <v>1.1869507261712462</v>
      </c>
      <c r="H845" s="382">
        <v>1.2364605507341777</v>
      </c>
      <c r="M845" s="386">
        <v>0.1678</v>
      </c>
    </row>
    <row r="846" spans="1:13" ht="11.65" customHeight="1">
      <c r="A846" s="372">
        <v>840</v>
      </c>
      <c r="B846" s="381">
        <v>279.09971503541692</v>
      </c>
      <c r="C846" s="381">
        <v>890.08192256243456</v>
      </c>
      <c r="D846" s="382">
        <v>0.95773977440449409</v>
      </c>
      <c r="E846" s="382">
        <v>1.0385027409250074</v>
      </c>
      <c r="F846" s="382">
        <v>1.1204544669203913</v>
      </c>
      <c r="G846" s="382">
        <v>1.1870218128468348</v>
      </c>
      <c r="H846" s="382">
        <v>1.2366759326864183</v>
      </c>
      <c r="M846" s="386">
        <v>0.16800000000000001</v>
      </c>
    </row>
    <row r="847" spans="1:13" ht="11.65" customHeight="1">
      <c r="A847" s="372">
        <v>841</v>
      </c>
      <c r="B847" s="381">
        <v>279.5905871988798</v>
      </c>
      <c r="C847" s="381">
        <v>890.95099836839108</v>
      </c>
      <c r="D847" s="382">
        <v>0.9578028663877447</v>
      </c>
      <c r="E847" s="382">
        <v>1.0385087502484793</v>
      </c>
      <c r="F847" s="382">
        <v>1.1205257506618782</v>
      </c>
      <c r="G847" s="382">
        <v>1.1870222218593247</v>
      </c>
      <c r="H847" s="382">
        <v>1.2366772039802554</v>
      </c>
      <c r="M847" s="386">
        <v>0.16819999999999999</v>
      </c>
    </row>
    <row r="848" spans="1:13" ht="11.65" customHeight="1">
      <c r="A848" s="372">
        <v>842</v>
      </c>
      <c r="B848" s="381">
        <v>280.86355263868882</v>
      </c>
      <c r="C848" s="381">
        <v>892.02597357922787</v>
      </c>
      <c r="D848" s="382">
        <v>0.95781297888978334</v>
      </c>
      <c r="E848" s="382">
        <v>1.0385644296760532</v>
      </c>
      <c r="F848" s="382">
        <v>1.1206700884711795</v>
      </c>
      <c r="G848" s="382">
        <v>1.1872101226999743</v>
      </c>
      <c r="H848" s="382">
        <v>1.2367276473454976</v>
      </c>
      <c r="M848" s="386">
        <v>0.16839999999999999</v>
      </c>
    </row>
    <row r="849" spans="1:13" ht="11.65" customHeight="1">
      <c r="A849" s="372">
        <v>843</v>
      </c>
      <c r="B849" s="381">
        <v>281.18547998249414</v>
      </c>
      <c r="C849" s="381">
        <v>892.14629848185359</v>
      </c>
      <c r="D849" s="382">
        <v>0.95782499155013601</v>
      </c>
      <c r="E849" s="382">
        <v>1.0385783302249689</v>
      </c>
      <c r="F849" s="382">
        <v>1.1207822816053379</v>
      </c>
      <c r="G849" s="382">
        <v>1.1872143676391902</v>
      </c>
      <c r="H849" s="382">
        <v>1.2367502775983201</v>
      </c>
      <c r="M849" s="386">
        <v>0.1686</v>
      </c>
    </row>
    <row r="850" spans="1:13" ht="11.65" customHeight="1">
      <c r="A850" s="372">
        <v>844</v>
      </c>
      <c r="B850" s="381">
        <v>281.85074411104506</v>
      </c>
      <c r="C850" s="381">
        <v>892.71876933485146</v>
      </c>
      <c r="D850" s="382">
        <v>0.95782873160327597</v>
      </c>
      <c r="E850" s="382">
        <v>1.0386105307488527</v>
      </c>
      <c r="F850" s="382">
        <v>1.1208188059213784</v>
      </c>
      <c r="G850" s="382">
        <v>1.1873290112671173</v>
      </c>
      <c r="H850" s="382">
        <v>1.2367702026935914</v>
      </c>
      <c r="M850" s="386">
        <v>0.16880000000000001</v>
      </c>
    </row>
    <row r="851" spans="1:13" ht="11.65" customHeight="1">
      <c r="A851" s="372">
        <v>845</v>
      </c>
      <c r="B851" s="381">
        <v>282.01933779360752</v>
      </c>
      <c r="C851" s="381">
        <v>894.53310458613851</v>
      </c>
      <c r="D851" s="382">
        <v>0.95787276424603929</v>
      </c>
      <c r="E851" s="382">
        <v>1.0386415197305019</v>
      </c>
      <c r="F851" s="382">
        <v>1.120834521709642</v>
      </c>
      <c r="G851" s="382">
        <v>1.1874233580028004</v>
      </c>
      <c r="H851" s="382">
        <v>1.2368014669768721</v>
      </c>
      <c r="M851" s="386">
        <v>0.16900000000000001</v>
      </c>
    </row>
    <row r="852" spans="1:13" ht="11.65" customHeight="1">
      <c r="A852" s="372">
        <v>846</v>
      </c>
      <c r="B852" s="381">
        <v>282.28806955724212</v>
      </c>
      <c r="C852" s="381">
        <v>894.72517385227729</v>
      </c>
      <c r="D852" s="382">
        <v>0.95787309391345876</v>
      </c>
      <c r="E852" s="382">
        <v>1.0386983036460937</v>
      </c>
      <c r="F852" s="382">
        <v>1.1209084303607659</v>
      </c>
      <c r="G852" s="382">
        <v>1.1874600159178659</v>
      </c>
      <c r="H852" s="382">
        <v>1.236931091340957</v>
      </c>
      <c r="M852" s="386">
        <v>0.16919999999999999</v>
      </c>
    </row>
    <row r="853" spans="1:13" ht="11.65" customHeight="1">
      <c r="A853" s="372">
        <v>847</v>
      </c>
      <c r="B853" s="381">
        <v>282.46565477989498</v>
      </c>
      <c r="C853" s="381">
        <v>894.97865234021447</v>
      </c>
      <c r="D853" s="382">
        <v>0.95789895407270598</v>
      </c>
      <c r="E853" s="382">
        <v>1.0387549402963772</v>
      </c>
      <c r="F853" s="382">
        <v>1.1209092202467454</v>
      </c>
      <c r="G853" s="382">
        <v>1.1874804249489619</v>
      </c>
      <c r="H853" s="382">
        <v>1.2370674524167322</v>
      </c>
      <c r="M853" s="386">
        <v>0.1694</v>
      </c>
    </row>
    <row r="854" spans="1:13" ht="11.65" customHeight="1">
      <c r="A854" s="372">
        <v>848</v>
      </c>
      <c r="B854" s="381">
        <v>282.75345670972365</v>
      </c>
      <c r="C854" s="381">
        <v>895.44096745340903</v>
      </c>
      <c r="D854" s="382">
        <v>0.9579226565561676</v>
      </c>
      <c r="E854" s="382">
        <v>1.0388353043218559</v>
      </c>
      <c r="F854" s="382">
        <v>1.1210109416167882</v>
      </c>
      <c r="G854" s="382">
        <v>1.1875206851064515</v>
      </c>
      <c r="H854" s="382">
        <v>1.2372168525289271</v>
      </c>
      <c r="M854" s="386">
        <v>0.1696</v>
      </c>
    </row>
    <row r="855" spans="1:13" ht="11.65" customHeight="1">
      <c r="A855" s="372">
        <v>849</v>
      </c>
      <c r="B855" s="381">
        <v>283.76159693341924</v>
      </c>
      <c r="C855" s="381">
        <v>895.70188421012608</v>
      </c>
      <c r="D855" s="382">
        <v>0.95794098340239764</v>
      </c>
      <c r="E855" s="382">
        <v>1.0390076525340404</v>
      </c>
      <c r="F855" s="382">
        <v>1.1210466674644834</v>
      </c>
      <c r="G855" s="382">
        <v>1.1875324702102203</v>
      </c>
      <c r="H855" s="382">
        <v>1.2372293874997387</v>
      </c>
      <c r="M855" s="386">
        <v>0.16980000000000001</v>
      </c>
    </row>
    <row r="856" spans="1:13" ht="11.65" customHeight="1">
      <c r="A856" s="372">
        <v>850</v>
      </c>
      <c r="B856" s="381">
        <v>284.32030831986413</v>
      </c>
      <c r="C856" s="381">
        <v>897.57304145215858</v>
      </c>
      <c r="D856" s="382">
        <v>0.95795243321880796</v>
      </c>
      <c r="E856" s="382">
        <v>1.0390386037529795</v>
      </c>
      <c r="F856" s="382">
        <v>1.1210520564099766</v>
      </c>
      <c r="G856" s="382">
        <v>1.187540408379204</v>
      </c>
      <c r="H856" s="382">
        <v>1.2372722863344072</v>
      </c>
      <c r="M856" s="386">
        <v>0.17</v>
      </c>
    </row>
    <row r="857" spans="1:13" ht="11.65" customHeight="1">
      <c r="A857" s="372">
        <v>851</v>
      </c>
      <c r="B857" s="381">
        <v>284.49575010538956</v>
      </c>
      <c r="C857" s="381">
        <v>897.62956298582321</v>
      </c>
      <c r="D857" s="382">
        <v>0.9579859694192906</v>
      </c>
      <c r="E857" s="382">
        <v>1.0390863375132062</v>
      </c>
      <c r="F857" s="382">
        <v>1.121190275393559</v>
      </c>
      <c r="G857" s="382">
        <v>1.1875429134335476</v>
      </c>
      <c r="H857" s="382">
        <v>1.2373591098892875</v>
      </c>
      <c r="M857" s="386">
        <v>0.17019999999999999</v>
      </c>
    </row>
    <row r="858" spans="1:13" ht="11.65" customHeight="1">
      <c r="A858" s="372">
        <v>852</v>
      </c>
      <c r="B858" s="381">
        <v>284.69702039212734</v>
      </c>
      <c r="C858" s="381">
        <v>898.03219613349211</v>
      </c>
      <c r="D858" s="382">
        <v>0.95799554590759639</v>
      </c>
      <c r="E858" s="382">
        <v>1.0391301760434886</v>
      </c>
      <c r="F858" s="382">
        <v>1.121235451201914</v>
      </c>
      <c r="G858" s="382">
        <v>1.1875454117541724</v>
      </c>
      <c r="H858" s="382">
        <v>1.2375805454440008</v>
      </c>
      <c r="M858" s="386">
        <v>0.1704</v>
      </c>
    </row>
    <row r="859" spans="1:13" ht="11.65" customHeight="1">
      <c r="A859" s="372">
        <v>853</v>
      </c>
      <c r="B859" s="381">
        <v>285.63520601810524</v>
      </c>
      <c r="C859" s="381">
        <v>898.63512718415041</v>
      </c>
      <c r="D859" s="382">
        <v>0.95800373510704406</v>
      </c>
      <c r="E859" s="382">
        <v>1.0391332553400034</v>
      </c>
      <c r="F859" s="382">
        <v>1.1214513889750479</v>
      </c>
      <c r="G859" s="382">
        <v>1.1876414796082755</v>
      </c>
      <c r="H859" s="382">
        <v>1.2376015722555465</v>
      </c>
      <c r="M859" s="386">
        <v>0.1706</v>
      </c>
    </row>
    <row r="860" spans="1:13" ht="11.65" customHeight="1">
      <c r="A860" s="372">
        <v>854</v>
      </c>
      <c r="B860" s="381">
        <v>285.87221970794326</v>
      </c>
      <c r="C860" s="381">
        <v>899.99636239457141</v>
      </c>
      <c r="D860" s="382">
        <v>0.95800411091499604</v>
      </c>
      <c r="E860" s="382">
        <v>1.0392520932647786</v>
      </c>
      <c r="F860" s="382">
        <v>1.1215130402536042</v>
      </c>
      <c r="G860" s="382">
        <v>1.1877666150396462</v>
      </c>
      <c r="H860" s="382">
        <v>1.2377560839434936</v>
      </c>
      <c r="M860" s="386">
        <v>0.17080000000000001</v>
      </c>
    </row>
    <row r="861" spans="1:13" ht="11.65" customHeight="1">
      <c r="A861" s="372">
        <v>855</v>
      </c>
      <c r="B861" s="381">
        <v>286.60316193320887</v>
      </c>
      <c r="C861" s="381">
        <v>900.92039496367579</v>
      </c>
      <c r="D861" s="382">
        <v>0.95803727190949839</v>
      </c>
      <c r="E861" s="382">
        <v>1.0392604891193211</v>
      </c>
      <c r="F861" s="382">
        <v>1.121530450591057</v>
      </c>
      <c r="G861" s="382">
        <v>1.1878311005032318</v>
      </c>
      <c r="H861" s="382">
        <v>1.2377943437673149</v>
      </c>
      <c r="M861" s="386">
        <v>0.17100000000000001</v>
      </c>
    </row>
    <row r="862" spans="1:13" ht="11.65" customHeight="1">
      <c r="A862" s="372">
        <v>856</v>
      </c>
      <c r="B862" s="381">
        <v>286.75867956440197</v>
      </c>
      <c r="C862" s="381">
        <v>901.18490901464611</v>
      </c>
      <c r="D862" s="382">
        <v>0.95805029946508502</v>
      </c>
      <c r="E862" s="382">
        <v>1.0392669449756446</v>
      </c>
      <c r="F862" s="382">
        <v>1.1215951936181969</v>
      </c>
      <c r="G862" s="382">
        <v>1.1878454105072609</v>
      </c>
      <c r="H862" s="382">
        <v>1.2378077834254935</v>
      </c>
      <c r="M862" s="386">
        <v>0.17119999999999999</v>
      </c>
    </row>
    <row r="863" spans="1:13" ht="11.65" customHeight="1">
      <c r="A863" s="372">
        <v>857</v>
      </c>
      <c r="B863" s="381">
        <v>287.05283632128612</v>
      </c>
      <c r="C863" s="381">
        <v>901.22743651610654</v>
      </c>
      <c r="D863" s="382">
        <v>0.95807716847117663</v>
      </c>
      <c r="E863" s="382">
        <v>1.0392690370971498</v>
      </c>
      <c r="F863" s="382">
        <v>1.1216381819823273</v>
      </c>
      <c r="G863" s="382">
        <v>1.1879934802822296</v>
      </c>
      <c r="H863" s="382">
        <v>1.2378081687583697</v>
      </c>
      <c r="M863" s="386">
        <v>0.1714</v>
      </c>
    </row>
    <row r="864" spans="1:13" ht="11.65" customHeight="1">
      <c r="A864" s="372">
        <v>858</v>
      </c>
      <c r="B864" s="381">
        <v>288.58342055272078</v>
      </c>
      <c r="C864" s="381">
        <v>901.30622502056394</v>
      </c>
      <c r="D864" s="382">
        <v>0.95810382143173667</v>
      </c>
      <c r="E864" s="382">
        <v>1.0393637389807553</v>
      </c>
      <c r="F864" s="382">
        <v>1.121652351992052</v>
      </c>
      <c r="G864" s="382">
        <v>1.1881969367092553</v>
      </c>
      <c r="H864" s="382">
        <v>1.2378585238108071</v>
      </c>
      <c r="M864" s="386">
        <v>0.1716</v>
      </c>
    </row>
    <row r="865" spans="1:13" ht="11.65" customHeight="1">
      <c r="A865" s="372">
        <v>859</v>
      </c>
      <c r="B865" s="381">
        <v>289.89634610609573</v>
      </c>
      <c r="C865" s="381">
        <v>901.67855843148573</v>
      </c>
      <c r="D865" s="382">
        <v>0.95810738621362779</v>
      </c>
      <c r="E865" s="382">
        <v>1.0394136871866717</v>
      </c>
      <c r="F865" s="382">
        <v>1.1216685736080017</v>
      </c>
      <c r="G865" s="382">
        <v>1.1882075939355474</v>
      </c>
      <c r="H865" s="382">
        <v>1.2379947640804403</v>
      </c>
      <c r="M865" s="386">
        <v>0.17180000000000001</v>
      </c>
    </row>
    <row r="866" spans="1:13" ht="11.65" customHeight="1">
      <c r="A866" s="372">
        <v>860</v>
      </c>
      <c r="B866" s="381">
        <v>290.4490028369828</v>
      </c>
      <c r="C866" s="381">
        <v>902.7896143302205</v>
      </c>
      <c r="D866" s="382">
        <v>0.95810948473829449</v>
      </c>
      <c r="E866" s="382">
        <v>1.0394299550633945</v>
      </c>
      <c r="F866" s="382">
        <v>1.121694280325628</v>
      </c>
      <c r="G866" s="382">
        <v>1.1882229193001979</v>
      </c>
      <c r="H866" s="382">
        <v>1.2380488479199083</v>
      </c>
      <c r="M866" s="386">
        <v>0.17199999999999999</v>
      </c>
    </row>
    <row r="867" spans="1:13" ht="11.65" customHeight="1">
      <c r="A867" s="372">
        <v>861</v>
      </c>
      <c r="B867" s="381">
        <v>290.93718416247611</v>
      </c>
      <c r="C867" s="381">
        <v>903.33542046312505</v>
      </c>
      <c r="D867" s="382">
        <v>0.95810974381778047</v>
      </c>
      <c r="E867" s="382">
        <v>1.0395009478606976</v>
      </c>
      <c r="F867" s="382">
        <v>1.1217272399328035</v>
      </c>
      <c r="G867" s="382">
        <v>1.1882403612607921</v>
      </c>
      <c r="H867" s="382">
        <v>1.2380936827330318</v>
      </c>
      <c r="M867" s="386">
        <v>0.17219999999999999</v>
      </c>
    </row>
    <row r="868" spans="1:13" ht="11.65" customHeight="1">
      <c r="A868" s="372">
        <v>862</v>
      </c>
      <c r="B868" s="381">
        <v>291.08136248207484</v>
      </c>
      <c r="C868" s="381">
        <v>903.56464970769048</v>
      </c>
      <c r="D868" s="382">
        <v>0.95812186044284409</v>
      </c>
      <c r="E868" s="382">
        <v>1.0395275573261165</v>
      </c>
      <c r="F868" s="382">
        <v>1.1218605527536796</v>
      </c>
      <c r="G868" s="382">
        <v>1.1882635227819287</v>
      </c>
      <c r="H868" s="382">
        <v>1.2381857227674888</v>
      </c>
      <c r="M868" s="386">
        <v>0.1724</v>
      </c>
    </row>
    <row r="869" spans="1:13" ht="11.65" customHeight="1">
      <c r="A869" s="372">
        <v>863</v>
      </c>
      <c r="B869" s="381">
        <v>291.20689392069744</v>
      </c>
      <c r="C869" s="381">
        <v>903.56731579098414</v>
      </c>
      <c r="D869" s="382">
        <v>0.95813850522040178</v>
      </c>
      <c r="E869" s="382">
        <v>1.0395503320736204</v>
      </c>
      <c r="F869" s="382">
        <v>1.1218642051486749</v>
      </c>
      <c r="G869" s="382">
        <v>1.1883572516955898</v>
      </c>
      <c r="H869" s="382">
        <v>1.2382005154911813</v>
      </c>
      <c r="M869" s="386">
        <v>0.1726</v>
      </c>
    </row>
    <row r="870" spans="1:13" ht="11.65" customHeight="1">
      <c r="A870" s="372">
        <v>864</v>
      </c>
      <c r="B870" s="381">
        <v>291.67775862297185</v>
      </c>
      <c r="C870" s="381">
        <v>904.14345765041435</v>
      </c>
      <c r="D870" s="382">
        <v>0.95815869593470449</v>
      </c>
      <c r="E870" s="382">
        <v>1.0396449756918387</v>
      </c>
      <c r="F870" s="382">
        <v>1.1220719364953919</v>
      </c>
      <c r="G870" s="382">
        <v>1.1884013465336709</v>
      </c>
      <c r="H870" s="382">
        <v>1.2382420206159217</v>
      </c>
      <c r="M870" s="386">
        <v>0.17280000000000001</v>
      </c>
    </row>
    <row r="871" spans="1:13" ht="11.65" customHeight="1">
      <c r="A871" s="372">
        <v>865</v>
      </c>
      <c r="B871" s="381">
        <v>292.50168517953443</v>
      </c>
      <c r="C871" s="381">
        <v>904.16053324780114</v>
      </c>
      <c r="D871" s="382">
        <v>0.95816633637260273</v>
      </c>
      <c r="E871" s="382">
        <v>1.0396495980524911</v>
      </c>
      <c r="F871" s="382">
        <v>1.1222263248280306</v>
      </c>
      <c r="G871" s="382">
        <v>1.1884385724830522</v>
      </c>
      <c r="H871" s="382">
        <v>1.2383049724351878</v>
      </c>
      <c r="M871" s="386">
        <v>0.17299999999999999</v>
      </c>
    </row>
    <row r="872" spans="1:13" ht="11.65" customHeight="1">
      <c r="A872" s="372">
        <v>866</v>
      </c>
      <c r="B872" s="381">
        <v>293.21212458773334</v>
      </c>
      <c r="C872" s="381">
        <v>905.51902232942666</v>
      </c>
      <c r="D872" s="382">
        <v>0.9581905048593663</v>
      </c>
      <c r="E872" s="382">
        <v>1.0397677409650246</v>
      </c>
      <c r="F872" s="382">
        <v>1.1222653696974723</v>
      </c>
      <c r="G872" s="382">
        <v>1.1886011565602019</v>
      </c>
      <c r="H872" s="382">
        <v>1.2383255910363873</v>
      </c>
      <c r="M872" s="386">
        <v>0.17319999999999999</v>
      </c>
    </row>
    <row r="873" spans="1:13" ht="11.65" customHeight="1">
      <c r="A873" s="372">
        <v>867</v>
      </c>
      <c r="B873" s="381">
        <v>293.2656288900389</v>
      </c>
      <c r="C873" s="381">
        <v>905.89112663637934</v>
      </c>
      <c r="D873" s="382">
        <v>0.95819558133257943</v>
      </c>
      <c r="E873" s="382">
        <v>1.0397915899106931</v>
      </c>
      <c r="F873" s="382">
        <v>1.1223163255372133</v>
      </c>
      <c r="G873" s="382">
        <v>1.1886588285946194</v>
      </c>
      <c r="H873" s="382">
        <v>1.2383488429082501</v>
      </c>
      <c r="M873" s="386">
        <v>0.1734</v>
      </c>
    </row>
    <row r="874" spans="1:13" ht="11.65" customHeight="1">
      <c r="A874" s="372">
        <v>868</v>
      </c>
      <c r="B874" s="381">
        <v>295.12903922420446</v>
      </c>
      <c r="C874" s="381">
        <v>906.18876733085017</v>
      </c>
      <c r="D874" s="382">
        <v>0.95820026041612583</v>
      </c>
      <c r="E874" s="382">
        <v>1.0397926556661581</v>
      </c>
      <c r="F874" s="382">
        <v>1.1223243559002822</v>
      </c>
      <c r="G874" s="382">
        <v>1.1886907358943912</v>
      </c>
      <c r="H874" s="382">
        <v>1.2383570024602255</v>
      </c>
      <c r="M874" s="386">
        <v>0.1736</v>
      </c>
    </row>
    <row r="875" spans="1:13" ht="11.65" customHeight="1">
      <c r="A875" s="372">
        <v>869</v>
      </c>
      <c r="B875" s="381">
        <v>296.01467014560239</v>
      </c>
      <c r="C875" s="381">
        <v>907.74012842769298</v>
      </c>
      <c r="D875" s="382">
        <v>0.95821446727673176</v>
      </c>
      <c r="E875" s="382">
        <v>1.0398410551705022</v>
      </c>
      <c r="F875" s="382">
        <v>1.1223854141565324</v>
      </c>
      <c r="G875" s="382">
        <v>1.1887271942566771</v>
      </c>
      <c r="H875" s="382">
        <v>1.2383623798350394</v>
      </c>
      <c r="M875" s="386">
        <v>0.17380000000000001</v>
      </c>
    </row>
    <row r="876" spans="1:13" ht="11.65" customHeight="1">
      <c r="A876" s="372">
        <v>870</v>
      </c>
      <c r="B876" s="381">
        <v>296.11147118595727</v>
      </c>
      <c r="C876" s="381">
        <v>907.97890678310978</v>
      </c>
      <c r="D876" s="382">
        <v>0.95823950072457265</v>
      </c>
      <c r="E876" s="382">
        <v>1.0398653554050459</v>
      </c>
      <c r="F876" s="382">
        <v>1.1224020352416377</v>
      </c>
      <c r="G876" s="382">
        <v>1.188761250022041</v>
      </c>
      <c r="H876" s="382">
        <v>1.2383635251196332</v>
      </c>
      <c r="M876" s="386">
        <v>0.17399999999999999</v>
      </c>
    </row>
    <row r="877" spans="1:13" ht="11.65" customHeight="1">
      <c r="A877" s="372">
        <v>871</v>
      </c>
      <c r="B877" s="381">
        <v>297.24057121512215</v>
      </c>
      <c r="C877" s="381">
        <v>909.01046293730542</v>
      </c>
      <c r="D877" s="382">
        <v>0.95831620371523363</v>
      </c>
      <c r="E877" s="382">
        <v>1.0399231503417079</v>
      </c>
      <c r="F877" s="382">
        <v>1.1224614749388513</v>
      </c>
      <c r="G877" s="382">
        <v>1.188787886330809</v>
      </c>
      <c r="H877" s="382">
        <v>1.2384181750467378</v>
      </c>
      <c r="M877" s="386">
        <v>0.17419999999999999</v>
      </c>
    </row>
    <row r="878" spans="1:13" ht="11.65" customHeight="1">
      <c r="A878" s="372">
        <v>872</v>
      </c>
      <c r="B878" s="381">
        <v>298.08999233986106</v>
      </c>
      <c r="C878" s="381">
        <v>909.16986315562826</v>
      </c>
      <c r="D878" s="382">
        <v>0.95833207561086253</v>
      </c>
      <c r="E878" s="382">
        <v>1.0399861932157011</v>
      </c>
      <c r="F878" s="382">
        <v>1.1224996318571701</v>
      </c>
      <c r="G878" s="382">
        <v>1.1889704057214132</v>
      </c>
      <c r="H878" s="382">
        <v>1.2384258568817959</v>
      </c>
      <c r="M878" s="386">
        <v>0.1744</v>
      </c>
    </row>
    <row r="879" spans="1:13" ht="11.65" customHeight="1">
      <c r="A879" s="372">
        <v>873</v>
      </c>
      <c r="B879" s="381">
        <v>298.46509656679882</v>
      </c>
      <c r="C879" s="381">
        <v>909.39804007869134</v>
      </c>
      <c r="D879" s="382">
        <v>0.95841967006541307</v>
      </c>
      <c r="E879" s="382">
        <v>1.0399936459097887</v>
      </c>
      <c r="F879" s="382">
        <v>1.1226017267010007</v>
      </c>
      <c r="G879" s="382">
        <v>1.1889988470326638</v>
      </c>
      <c r="H879" s="382">
        <v>1.2384496699137353</v>
      </c>
      <c r="M879" s="386">
        <v>0.17460000000000001</v>
      </c>
    </row>
    <row r="880" spans="1:13" ht="11.65" customHeight="1">
      <c r="A880" s="372">
        <v>874</v>
      </c>
      <c r="B880" s="381">
        <v>298.87787773563741</v>
      </c>
      <c r="C880" s="381">
        <v>910.28520404944902</v>
      </c>
      <c r="D880" s="382">
        <v>0.95843463394947515</v>
      </c>
      <c r="E880" s="382">
        <v>1.0400481927736205</v>
      </c>
      <c r="F880" s="382">
        <v>1.1226668415416461</v>
      </c>
      <c r="G880" s="382">
        <v>1.1890124653067089</v>
      </c>
      <c r="H880" s="382">
        <v>1.2384861971073735</v>
      </c>
      <c r="M880" s="386">
        <v>0.17480000000000001</v>
      </c>
    </row>
    <row r="881" spans="1:13" ht="11.65" customHeight="1">
      <c r="A881" s="372">
        <v>875</v>
      </c>
      <c r="B881" s="381">
        <v>299.95119004159915</v>
      </c>
      <c r="C881" s="381">
        <v>910.40714304990797</v>
      </c>
      <c r="D881" s="382">
        <v>0.95845238883933548</v>
      </c>
      <c r="E881" s="382">
        <v>1.040074757949095</v>
      </c>
      <c r="F881" s="382">
        <v>1.1226718205059705</v>
      </c>
      <c r="G881" s="382">
        <v>1.1891726944157326</v>
      </c>
      <c r="H881" s="382">
        <v>1.2385778958023503</v>
      </c>
      <c r="M881" s="386">
        <v>0.17499999999999999</v>
      </c>
    </row>
    <row r="882" spans="1:13" ht="11.65" customHeight="1">
      <c r="A882" s="372">
        <v>876</v>
      </c>
      <c r="B882" s="381">
        <v>301.58774922733846</v>
      </c>
      <c r="C882" s="381">
        <v>910.95754697184202</v>
      </c>
      <c r="D882" s="382">
        <v>0.95845982910830063</v>
      </c>
      <c r="E882" s="382">
        <v>1.0400837992325551</v>
      </c>
      <c r="F882" s="382">
        <v>1.122710155978933</v>
      </c>
      <c r="G882" s="382">
        <v>1.1893755691453849</v>
      </c>
      <c r="H882" s="382">
        <v>1.2385817844813534</v>
      </c>
      <c r="M882" s="386">
        <v>0.17519999999999999</v>
      </c>
    </row>
    <row r="883" spans="1:13" ht="11.65" customHeight="1">
      <c r="A883" s="372">
        <v>877</v>
      </c>
      <c r="B883" s="381">
        <v>301.82825624595171</v>
      </c>
      <c r="C883" s="381">
        <v>911.19205767362291</v>
      </c>
      <c r="D883" s="382">
        <v>0.95849132246127999</v>
      </c>
      <c r="E883" s="382">
        <v>1.0401995702820614</v>
      </c>
      <c r="F883" s="382">
        <v>1.1227376321035383</v>
      </c>
      <c r="G883" s="382">
        <v>1.1893774276305644</v>
      </c>
      <c r="H883" s="382">
        <v>1.2386265762810309</v>
      </c>
      <c r="M883" s="386">
        <v>0.1754</v>
      </c>
    </row>
    <row r="884" spans="1:13" ht="11.65" customHeight="1">
      <c r="A884" s="372">
        <v>878</v>
      </c>
      <c r="B884" s="381">
        <v>301.87124657577169</v>
      </c>
      <c r="C884" s="381">
        <v>912.87009132972526</v>
      </c>
      <c r="D884" s="382">
        <v>0.95850917879691855</v>
      </c>
      <c r="E884" s="382">
        <v>1.0402133083745713</v>
      </c>
      <c r="F884" s="382">
        <v>1.12276373515182</v>
      </c>
      <c r="G884" s="382">
        <v>1.1894041770199486</v>
      </c>
      <c r="H884" s="382">
        <v>1.2386685921753535</v>
      </c>
      <c r="M884" s="386">
        <v>0.17560000000000001</v>
      </c>
    </row>
    <row r="885" spans="1:13" ht="11.65" customHeight="1">
      <c r="A885" s="372">
        <v>879</v>
      </c>
      <c r="B885" s="381">
        <v>302.13179663781648</v>
      </c>
      <c r="C885" s="381">
        <v>913.76180119403034</v>
      </c>
      <c r="D885" s="382">
        <v>0.95851102210677952</v>
      </c>
      <c r="E885" s="382">
        <v>1.0403050051850662</v>
      </c>
      <c r="F885" s="382">
        <v>1.1227679599722069</v>
      </c>
      <c r="G885" s="382">
        <v>1.1894301374127212</v>
      </c>
      <c r="H885" s="382">
        <v>1.2387084496287122</v>
      </c>
      <c r="M885" s="386">
        <v>0.17580000000000001</v>
      </c>
    </row>
    <row r="886" spans="1:13" ht="11.65" customHeight="1">
      <c r="A886" s="372">
        <v>880</v>
      </c>
      <c r="B886" s="381">
        <v>302.70193858451967</v>
      </c>
      <c r="C886" s="381">
        <v>914.19261693756562</v>
      </c>
      <c r="D886" s="382">
        <v>0.95852021932444587</v>
      </c>
      <c r="E886" s="382">
        <v>1.0403339107059395</v>
      </c>
      <c r="F886" s="382">
        <v>1.122784631914693</v>
      </c>
      <c r="G886" s="382">
        <v>1.1894322383264671</v>
      </c>
      <c r="H886" s="382">
        <v>1.2391540363642961</v>
      </c>
      <c r="M886" s="386">
        <v>0.17599999999999999</v>
      </c>
    </row>
    <row r="887" spans="1:13" ht="11.65" customHeight="1">
      <c r="A887" s="372">
        <v>881</v>
      </c>
      <c r="B887" s="381">
        <v>302.9691969336136</v>
      </c>
      <c r="C887" s="381">
        <v>914.38564394692548</v>
      </c>
      <c r="D887" s="382">
        <v>0.95854653550934532</v>
      </c>
      <c r="E887" s="382">
        <v>1.0403617561068093</v>
      </c>
      <c r="F887" s="382">
        <v>1.1228586528179803</v>
      </c>
      <c r="G887" s="382">
        <v>1.1894485135451374</v>
      </c>
      <c r="H887" s="382">
        <v>1.239197655732081</v>
      </c>
      <c r="M887" s="386">
        <v>0.1762</v>
      </c>
    </row>
    <row r="888" spans="1:13" ht="11.65" customHeight="1">
      <c r="A888" s="372">
        <v>882</v>
      </c>
      <c r="B888" s="381">
        <v>304.78806002971942</v>
      </c>
      <c r="C888" s="381">
        <v>915.08018528118009</v>
      </c>
      <c r="D888" s="382">
        <v>0.95858302719530675</v>
      </c>
      <c r="E888" s="382">
        <v>1.0403918025985071</v>
      </c>
      <c r="F888" s="382">
        <v>1.1228696802749103</v>
      </c>
      <c r="G888" s="382">
        <v>1.1894905065871344</v>
      </c>
      <c r="H888" s="382">
        <v>1.2392014912021849</v>
      </c>
      <c r="M888" s="386">
        <v>0.1764</v>
      </c>
    </row>
    <row r="889" spans="1:13" ht="11.65" customHeight="1">
      <c r="A889" s="372">
        <v>883</v>
      </c>
      <c r="B889" s="381">
        <v>306.77136932565372</v>
      </c>
      <c r="C889" s="381">
        <v>915.53721640591357</v>
      </c>
      <c r="D889" s="382">
        <v>0.95859452411171908</v>
      </c>
      <c r="E889" s="382">
        <v>1.0403970042898225</v>
      </c>
      <c r="F889" s="382">
        <v>1.1228708545709167</v>
      </c>
      <c r="G889" s="382">
        <v>1.189524191684326</v>
      </c>
      <c r="H889" s="382">
        <v>1.2392559688908762</v>
      </c>
      <c r="M889" s="386">
        <v>0.17660000000000001</v>
      </c>
    </row>
    <row r="890" spans="1:13" ht="11.65" customHeight="1">
      <c r="A890" s="372">
        <v>884</v>
      </c>
      <c r="B890" s="381">
        <v>306.90905069853579</v>
      </c>
      <c r="C890" s="381">
        <v>915.88267083128085</v>
      </c>
      <c r="D890" s="382">
        <v>0.95863143304248954</v>
      </c>
      <c r="E890" s="382">
        <v>1.0404226343256069</v>
      </c>
      <c r="F890" s="382">
        <v>1.1229119967425067</v>
      </c>
      <c r="G890" s="382">
        <v>1.1895398216406921</v>
      </c>
      <c r="H890" s="382">
        <v>1.2393173474809767</v>
      </c>
      <c r="M890" s="386">
        <v>0.17680000000000001</v>
      </c>
    </row>
    <row r="891" spans="1:13" ht="11.65" customHeight="1">
      <c r="A891" s="372">
        <v>885</v>
      </c>
      <c r="B891" s="381">
        <v>306.95822806804517</v>
      </c>
      <c r="C891" s="381">
        <v>916.18770507050976</v>
      </c>
      <c r="D891" s="382">
        <v>0.9586477549587219</v>
      </c>
      <c r="E891" s="382">
        <v>1.0404356653866609</v>
      </c>
      <c r="F891" s="382">
        <v>1.123010643461348</v>
      </c>
      <c r="G891" s="382">
        <v>1.189544398600511</v>
      </c>
      <c r="H891" s="382">
        <v>1.2394358202572109</v>
      </c>
      <c r="M891" s="386">
        <v>0.17699999999999999</v>
      </c>
    </row>
    <row r="892" spans="1:13" ht="11.65" customHeight="1">
      <c r="A892" s="372">
        <v>886</v>
      </c>
      <c r="B892" s="381">
        <v>307.00292369122508</v>
      </c>
      <c r="C892" s="381">
        <v>916.6462949750221</v>
      </c>
      <c r="D892" s="382">
        <v>0.95872703580950591</v>
      </c>
      <c r="E892" s="382">
        <v>1.0405422539857916</v>
      </c>
      <c r="F892" s="382">
        <v>1.1230144676291429</v>
      </c>
      <c r="G892" s="382">
        <v>1.1895618659979863</v>
      </c>
      <c r="H892" s="382">
        <v>1.2395248265708567</v>
      </c>
      <c r="M892" s="386">
        <v>0.1772</v>
      </c>
    </row>
    <row r="893" spans="1:13" ht="11.65" customHeight="1">
      <c r="A893" s="372">
        <v>887</v>
      </c>
      <c r="B893" s="381">
        <v>307.29084659909586</v>
      </c>
      <c r="C893" s="381">
        <v>916.81146684198211</v>
      </c>
      <c r="D893" s="382">
        <v>0.95874126319023401</v>
      </c>
      <c r="E893" s="382">
        <v>1.040617166310855</v>
      </c>
      <c r="F893" s="382">
        <v>1.1230682744543459</v>
      </c>
      <c r="G893" s="382">
        <v>1.1896661036328937</v>
      </c>
      <c r="H893" s="382">
        <v>1.2395678298388149</v>
      </c>
      <c r="M893" s="386">
        <v>0.1774</v>
      </c>
    </row>
    <row r="894" spans="1:13" ht="11.65" customHeight="1">
      <c r="A894" s="372">
        <v>888</v>
      </c>
      <c r="B894" s="381">
        <v>307.39421990590381</v>
      </c>
      <c r="C894" s="381">
        <v>918.55821665831354</v>
      </c>
      <c r="D894" s="382">
        <v>0.95874765381071558</v>
      </c>
      <c r="E894" s="382">
        <v>1.0406307486545228</v>
      </c>
      <c r="F894" s="382">
        <v>1.1230800492097031</v>
      </c>
      <c r="G894" s="382">
        <v>1.189667126959002</v>
      </c>
      <c r="H894" s="382">
        <v>1.2395684456988352</v>
      </c>
      <c r="M894" s="386">
        <v>0.17760000000000001</v>
      </c>
    </row>
    <row r="895" spans="1:13" ht="11.65" customHeight="1">
      <c r="A895" s="372">
        <v>889</v>
      </c>
      <c r="B895" s="381">
        <v>308.25980969644934</v>
      </c>
      <c r="C895" s="381">
        <v>919.36167934943478</v>
      </c>
      <c r="D895" s="382">
        <v>0.95878870282908757</v>
      </c>
      <c r="E895" s="382">
        <v>1.0406721173587021</v>
      </c>
      <c r="F895" s="382">
        <v>1.1231261486686928</v>
      </c>
      <c r="G895" s="382">
        <v>1.1897110194187348</v>
      </c>
      <c r="H895" s="382">
        <v>1.2396026760443284</v>
      </c>
      <c r="M895" s="386">
        <v>0.17780000000000001</v>
      </c>
    </row>
    <row r="896" spans="1:13" ht="11.65" customHeight="1">
      <c r="A896" s="372">
        <v>890</v>
      </c>
      <c r="B896" s="381">
        <v>308.2810744750077</v>
      </c>
      <c r="C896" s="381">
        <v>920.98686754574373</v>
      </c>
      <c r="D896" s="382">
        <v>0.95880052605051425</v>
      </c>
      <c r="E896" s="382">
        <v>1.0406727940265956</v>
      </c>
      <c r="F896" s="382">
        <v>1.1232307043373748</v>
      </c>
      <c r="G896" s="382">
        <v>1.1897529159724252</v>
      </c>
      <c r="H896" s="382">
        <v>1.239681221991459</v>
      </c>
      <c r="M896" s="386">
        <v>0.17799999999999999</v>
      </c>
    </row>
    <row r="897" spans="1:13" ht="11.65" customHeight="1">
      <c r="A897" s="372">
        <v>891</v>
      </c>
      <c r="B897" s="381">
        <v>308.84817334446416</v>
      </c>
      <c r="C897" s="381">
        <v>921.43527966202782</v>
      </c>
      <c r="D897" s="382">
        <v>0.95887952087365591</v>
      </c>
      <c r="E897" s="382">
        <v>1.0406853347648355</v>
      </c>
      <c r="F897" s="382">
        <v>1.1232649289009784</v>
      </c>
      <c r="G897" s="382">
        <v>1.189796586859057</v>
      </c>
      <c r="H897" s="382">
        <v>1.2397225868586956</v>
      </c>
      <c r="M897" s="386">
        <v>0.1782</v>
      </c>
    </row>
    <row r="898" spans="1:13" ht="11.65" customHeight="1">
      <c r="A898" s="372">
        <v>892</v>
      </c>
      <c r="B898" s="381">
        <v>309.22351254543082</v>
      </c>
      <c r="C898" s="381">
        <v>922.06695406812833</v>
      </c>
      <c r="D898" s="382">
        <v>0.9588914059453203</v>
      </c>
      <c r="E898" s="382">
        <v>1.0406922453396847</v>
      </c>
      <c r="F898" s="382">
        <v>1.1232684260837777</v>
      </c>
      <c r="G898" s="382">
        <v>1.1900388437772293</v>
      </c>
      <c r="H898" s="382">
        <v>1.239770449550375</v>
      </c>
      <c r="M898" s="386">
        <v>0.1784</v>
      </c>
    </row>
    <row r="899" spans="1:13" ht="11.65" customHeight="1">
      <c r="A899" s="372">
        <v>893</v>
      </c>
      <c r="B899" s="381">
        <v>310.25299757330231</v>
      </c>
      <c r="C899" s="381">
        <v>922.87685507388051</v>
      </c>
      <c r="D899" s="382">
        <v>0.95892524772657095</v>
      </c>
      <c r="E899" s="382">
        <v>1.0409210741791755</v>
      </c>
      <c r="F899" s="382">
        <v>1.1233411537852871</v>
      </c>
      <c r="G899" s="382">
        <v>1.1900782370712173</v>
      </c>
      <c r="H899" s="382">
        <v>1.2398303817343335</v>
      </c>
      <c r="M899" s="386">
        <v>0.17860000000000001</v>
      </c>
    </row>
    <row r="900" spans="1:13" ht="11.65" customHeight="1">
      <c r="A900" s="372">
        <v>894</v>
      </c>
      <c r="B900" s="381">
        <v>310.27860293292906</v>
      </c>
      <c r="C900" s="381">
        <v>922.89929381352158</v>
      </c>
      <c r="D900" s="382">
        <v>0.95893555391799112</v>
      </c>
      <c r="E900" s="382">
        <v>1.0409258907253913</v>
      </c>
      <c r="F900" s="382">
        <v>1.1233981435963065</v>
      </c>
      <c r="G900" s="382">
        <v>1.1901822604946315</v>
      </c>
      <c r="H900" s="382">
        <v>1.2398558083644133</v>
      </c>
      <c r="M900" s="386">
        <v>0.17879999999999999</v>
      </c>
    </row>
    <row r="901" spans="1:13" ht="11.65" customHeight="1">
      <c r="A901" s="372">
        <v>895</v>
      </c>
      <c r="B901" s="381">
        <v>310.27924046838234</v>
      </c>
      <c r="C901" s="381">
        <v>923.74414962383889</v>
      </c>
      <c r="D901" s="382">
        <v>0.95893694349460346</v>
      </c>
      <c r="E901" s="382">
        <v>1.0409337276900106</v>
      </c>
      <c r="F901" s="382">
        <v>1.1234162608131881</v>
      </c>
      <c r="G901" s="382">
        <v>1.1902126553015568</v>
      </c>
      <c r="H901" s="382">
        <v>1.2400057504746478</v>
      </c>
      <c r="M901" s="386">
        <v>0.17899999999999999</v>
      </c>
    </row>
    <row r="902" spans="1:13" ht="11.65" customHeight="1">
      <c r="A902" s="372">
        <v>896</v>
      </c>
      <c r="B902" s="381">
        <v>310.94172110065483</v>
      </c>
      <c r="C902" s="381">
        <v>924.23086582026735</v>
      </c>
      <c r="D902" s="382">
        <v>0.95899360124774025</v>
      </c>
      <c r="E902" s="382">
        <v>1.0410289580929188</v>
      </c>
      <c r="F902" s="382">
        <v>1.1234313245103658</v>
      </c>
      <c r="G902" s="382">
        <v>1.1902771649015251</v>
      </c>
      <c r="H902" s="382">
        <v>1.2400826901921578</v>
      </c>
      <c r="M902" s="386">
        <v>0.1792</v>
      </c>
    </row>
    <row r="903" spans="1:13" ht="11.65" customHeight="1">
      <c r="A903" s="372">
        <v>897</v>
      </c>
      <c r="B903" s="381">
        <v>311.33438881268376</v>
      </c>
      <c r="C903" s="381">
        <v>924.93802558973039</v>
      </c>
      <c r="D903" s="382">
        <v>0.95899797475251414</v>
      </c>
      <c r="E903" s="382">
        <v>1.0410384278844109</v>
      </c>
      <c r="F903" s="382">
        <v>1.1236856875523036</v>
      </c>
      <c r="G903" s="382">
        <v>1.1903053034275559</v>
      </c>
      <c r="H903" s="382">
        <v>1.2400841332232451</v>
      </c>
      <c r="M903" s="386">
        <v>0.1794</v>
      </c>
    </row>
    <row r="904" spans="1:13" ht="11.65" customHeight="1">
      <c r="A904" s="372">
        <v>898</v>
      </c>
      <c r="B904" s="381">
        <v>311.35307515857858</v>
      </c>
      <c r="C904" s="381">
        <v>924.98831917508141</v>
      </c>
      <c r="D904" s="382">
        <v>0.9590011709380879</v>
      </c>
      <c r="E904" s="382">
        <v>1.0410748413293367</v>
      </c>
      <c r="F904" s="382">
        <v>1.1237160938669439</v>
      </c>
      <c r="G904" s="382">
        <v>1.1904254572267436</v>
      </c>
      <c r="H904" s="382">
        <v>1.2401623319588173</v>
      </c>
      <c r="M904" s="386">
        <v>0.17960000000000001</v>
      </c>
    </row>
    <row r="905" spans="1:13" ht="11.65" customHeight="1">
      <c r="A905" s="372">
        <v>899</v>
      </c>
      <c r="B905" s="381">
        <v>312.62015950944715</v>
      </c>
      <c r="C905" s="381">
        <v>925.48706819514155</v>
      </c>
      <c r="D905" s="382">
        <v>0.95903197456168188</v>
      </c>
      <c r="E905" s="382">
        <v>1.0411072773051309</v>
      </c>
      <c r="F905" s="382">
        <v>1.1237196613011593</v>
      </c>
      <c r="G905" s="382">
        <v>1.190426570951798</v>
      </c>
      <c r="H905" s="382">
        <v>1.2401953075350234</v>
      </c>
      <c r="M905" s="386">
        <v>0.17979999999999999</v>
      </c>
    </row>
    <row r="906" spans="1:13" ht="11.65" customHeight="1">
      <c r="A906" s="372">
        <v>900</v>
      </c>
      <c r="B906" s="381">
        <v>314.02547392143424</v>
      </c>
      <c r="C906" s="381">
        <v>928.15410253066329</v>
      </c>
      <c r="D906" s="382">
        <v>0.95908653000594635</v>
      </c>
      <c r="E906" s="382">
        <v>1.0411100666009825</v>
      </c>
      <c r="F906" s="382">
        <v>1.1237304484252475</v>
      </c>
      <c r="G906" s="382">
        <v>1.1904820124542483</v>
      </c>
      <c r="H906" s="382">
        <v>1.2402892876787543</v>
      </c>
      <c r="M906" s="386">
        <v>0.18</v>
      </c>
    </row>
    <row r="907" spans="1:13" ht="11.65" customHeight="1">
      <c r="A907" s="372">
        <v>901</v>
      </c>
      <c r="B907" s="381">
        <v>315.1014255276159</v>
      </c>
      <c r="C907" s="381">
        <v>928.51774141453825</v>
      </c>
      <c r="D907" s="382">
        <v>0.95909232267224409</v>
      </c>
      <c r="E907" s="382">
        <v>1.0411359206741015</v>
      </c>
      <c r="F907" s="382">
        <v>1.1237473964898581</v>
      </c>
      <c r="G907" s="382">
        <v>1.190524848482021</v>
      </c>
      <c r="H907" s="382">
        <v>1.24031346760175</v>
      </c>
      <c r="M907" s="386">
        <v>0.1802</v>
      </c>
    </row>
    <row r="908" spans="1:13" ht="11.65" customHeight="1">
      <c r="A908" s="372">
        <v>902</v>
      </c>
      <c r="B908" s="381">
        <v>316.41389158224956</v>
      </c>
      <c r="C908" s="381">
        <v>928.71340087208591</v>
      </c>
      <c r="D908" s="382">
        <v>0.95910207062273789</v>
      </c>
      <c r="E908" s="382">
        <v>1.0411508222157662</v>
      </c>
      <c r="F908" s="382">
        <v>1.1238346310596168</v>
      </c>
      <c r="G908" s="382">
        <v>1.1905677067411788</v>
      </c>
      <c r="H908" s="382">
        <v>1.2406652407880561</v>
      </c>
      <c r="M908" s="386">
        <v>0.1804</v>
      </c>
    </row>
    <row r="909" spans="1:13" ht="11.65" customHeight="1">
      <c r="A909" s="372">
        <v>903</v>
      </c>
      <c r="B909" s="381">
        <v>316.47688045337418</v>
      </c>
      <c r="C909" s="381">
        <v>928.92208376161216</v>
      </c>
      <c r="D909" s="382">
        <v>0.95914360895198358</v>
      </c>
      <c r="E909" s="382">
        <v>1.0411983258868818</v>
      </c>
      <c r="F909" s="382">
        <v>1.1239204599438617</v>
      </c>
      <c r="G909" s="382">
        <v>1.1905750518134386</v>
      </c>
      <c r="H909" s="382">
        <v>1.2407015942942847</v>
      </c>
      <c r="M909" s="386">
        <v>0.18060000000000001</v>
      </c>
    </row>
    <row r="910" spans="1:13" ht="11.65" customHeight="1">
      <c r="A910" s="372">
        <v>904</v>
      </c>
      <c r="B910" s="381">
        <v>317.0941187045255</v>
      </c>
      <c r="C910" s="381">
        <v>928.96265290043084</v>
      </c>
      <c r="D910" s="382">
        <v>0.95915137452286092</v>
      </c>
      <c r="E910" s="382">
        <v>1.0412000234579151</v>
      </c>
      <c r="F910" s="382">
        <v>1.1240303860270398</v>
      </c>
      <c r="G910" s="382">
        <v>1.1906468980559404</v>
      </c>
      <c r="H910" s="382">
        <v>1.2407736584374442</v>
      </c>
      <c r="M910" s="386">
        <v>0.18079999999999999</v>
      </c>
    </row>
    <row r="911" spans="1:13" ht="11.65" customHeight="1">
      <c r="A911" s="372">
        <v>905</v>
      </c>
      <c r="B911" s="381">
        <v>317.84102236503986</v>
      </c>
      <c r="C911" s="381">
        <v>929.49347080792177</v>
      </c>
      <c r="D911" s="382">
        <v>0.95915897695414909</v>
      </c>
      <c r="E911" s="382">
        <v>1.0412033877646656</v>
      </c>
      <c r="F911" s="382">
        <v>1.1240572742792694</v>
      </c>
      <c r="G911" s="382">
        <v>1.190684626774587</v>
      </c>
      <c r="H911" s="382">
        <v>1.2407746097383414</v>
      </c>
      <c r="M911" s="386">
        <v>0.18099999999999999</v>
      </c>
    </row>
    <row r="912" spans="1:13" ht="11.65" customHeight="1">
      <c r="A912" s="372">
        <v>906</v>
      </c>
      <c r="B912" s="381">
        <v>317.99989430295955</v>
      </c>
      <c r="C912" s="381">
        <v>930.99456151527374</v>
      </c>
      <c r="D912" s="382">
        <v>0.95915954068453146</v>
      </c>
      <c r="E912" s="382">
        <v>1.0412781825906829</v>
      </c>
      <c r="F912" s="382">
        <v>1.1241021627182473</v>
      </c>
      <c r="G912" s="382">
        <v>1.1907415914696835</v>
      </c>
      <c r="H912" s="382">
        <v>1.2408121120942019</v>
      </c>
      <c r="M912" s="386">
        <v>0.1812</v>
      </c>
    </row>
    <row r="913" spans="1:13" ht="11.65" customHeight="1">
      <c r="A913" s="372">
        <v>907</v>
      </c>
      <c r="B913" s="381">
        <v>319.64381404185406</v>
      </c>
      <c r="C913" s="381">
        <v>931.21278215154052</v>
      </c>
      <c r="D913" s="382">
        <v>0.95919358953141565</v>
      </c>
      <c r="E913" s="382">
        <v>1.0414144390726827</v>
      </c>
      <c r="F913" s="382">
        <v>1.1241235314173048</v>
      </c>
      <c r="G913" s="382">
        <v>1.1907547445162006</v>
      </c>
      <c r="H913" s="382">
        <v>1.2408317385213383</v>
      </c>
      <c r="M913" s="386">
        <v>0.18140000000000001</v>
      </c>
    </row>
    <row r="914" spans="1:13" ht="11.65" customHeight="1">
      <c r="A914" s="372">
        <v>908</v>
      </c>
      <c r="B914" s="381">
        <v>322.08559122308179</v>
      </c>
      <c r="C914" s="381">
        <v>931.22967844919549</v>
      </c>
      <c r="D914" s="382">
        <v>0.95922350525895717</v>
      </c>
      <c r="E914" s="382">
        <v>1.0414329612177393</v>
      </c>
      <c r="F914" s="382">
        <v>1.1241669806579802</v>
      </c>
      <c r="G914" s="382">
        <v>1.1908209846346089</v>
      </c>
      <c r="H914" s="382">
        <v>1.2408376305031759</v>
      </c>
      <c r="M914" s="386">
        <v>0.18160000000000001</v>
      </c>
    </row>
    <row r="915" spans="1:13" ht="11.65" customHeight="1">
      <c r="A915" s="372">
        <v>909</v>
      </c>
      <c r="B915" s="381">
        <v>323.22384076335857</v>
      </c>
      <c r="C915" s="381">
        <v>931.61078524517507</v>
      </c>
      <c r="D915" s="382">
        <v>0.9592538220155058</v>
      </c>
      <c r="E915" s="382">
        <v>1.0414786348279199</v>
      </c>
      <c r="F915" s="382">
        <v>1.1241997261878793</v>
      </c>
      <c r="G915" s="382">
        <v>1.1908988287290119</v>
      </c>
      <c r="H915" s="382">
        <v>1.2409873012308146</v>
      </c>
      <c r="M915" s="386">
        <v>0.18179999999999999</v>
      </c>
    </row>
    <row r="916" spans="1:13" ht="11.65" customHeight="1">
      <c r="A916" s="372">
        <v>910</v>
      </c>
      <c r="B916" s="381">
        <v>323.72196987545794</v>
      </c>
      <c r="C916" s="381">
        <v>932.63870035283435</v>
      </c>
      <c r="D916" s="382">
        <v>0.95930385934343709</v>
      </c>
      <c r="E916" s="382">
        <v>1.0415340466878373</v>
      </c>
      <c r="F916" s="382">
        <v>1.1242155874721851</v>
      </c>
      <c r="G916" s="382">
        <v>1.1909458593322448</v>
      </c>
      <c r="H916" s="382">
        <v>1.2410885839033527</v>
      </c>
      <c r="M916" s="386">
        <v>0.182</v>
      </c>
    </row>
    <row r="917" spans="1:13" ht="11.65" customHeight="1">
      <c r="A917" s="372">
        <v>911</v>
      </c>
      <c r="B917" s="381">
        <v>324.58333748310451</v>
      </c>
      <c r="C917" s="381">
        <v>932.66997566557438</v>
      </c>
      <c r="D917" s="382">
        <v>0.95932044820593587</v>
      </c>
      <c r="E917" s="382">
        <v>1.0415373613371868</v>
      </c>
      <c r="F917" s="382">
        <v>1.1242325327069038</v>
      </c>
      <c r="G917" s="382">
        <v>1.1909480171321094</v>
      </c>
      <c r="H917" s="382">
        <v>1.2411018623127528</v>
      </c>
      <c r="M917" s="386">
        <v>0.1822</v>
      </c>
    </row>
    <row r="918" spans="1:13" ht="11.65" customHeight="1">
      <c r="A918" s="372">
        <v>912</v>
      </c>
      <c r="B918" s="381">
        <v>324.80880791232357</v>
      </c>
      <c r="C918" s="381">
        <v>933.04461054913918</v>
      </c>
      <c r="D918" s="382">
        <v>0.95934876726257368</v>
      </c>
      <c r="E918" s="382">
        <v>1.0416628525423133</v>
      </c>
      <c r="F918" s="382">
        <v>1.124316889058059</v>
      </c>
      <c r="G918" s="382">
        <v>1.1910811491382014</v>
      </c>
      <c r="H918" s="382">
        <v>1.2411240647784978</v>
      </c>
      <c r="M918" s="386">
        <v>0.18240000000000001</v>
      </c>
    </row>
    <row r="919" spans="1:13" ht="11.65" customHeight="1">
      <c r="A919" s="372">
        <v>913</v>
      </c>
      <c r="B919" s="381">
        <v>324.92218594441147</v>
      </c>
      <c r="C919" s="381">
        <v>933.80582202952974</v>
      </c>
      <c r="D919" s="382">
        <v>0.95934978668212401</v>
      </c>
      <c r="E919" s="382">
        <v>1.0416636927778589</v>
      </c>
      <c r="F919" s="382">
        <v>1.124336738418972</v>
      </c>
      <c r="G919" s="382">
        <v>1.1910865998234084</v>
      </c>
      <c r="H919" s="382">
        <v>1.2411540723423227</v>
      </c>
      <c r="M919" s="386">
        <v>0.18260000000000001</v>
      </c>
    </row>
    <row r="920" spans="1:13" ht="11.65" customHeight="1">
      <c r="A920" s="372">
        <v>914</v>
      </c>
      <c r="B920" s="381">
        <v>325.17316979890347</v>
      </c>
      <c r="C920" s="381">
        <v>936.34436088426082</v>
      </c>
      <c r="D920" s="382">
        <v>0.95936715263221295</v>
      </c>
      <c r="E920" s="382">
        <v>1.0416974664185692</v>
      </c>
      <c r="F920" s="382">
        <v>1.1243460403507417</v>
      </c>
      <c r="G920" s="382">
        <v>1.1911705812769984</v>
      </c>
      <c r="H920" s="382">
        <v>1.2413118159228373</v>
      </c>
      <c r="M920" s="386">
        <v>0.18279999999999999</v>
      </c>
    </row>
    <row r="921" spans="1:13" ht="11.65" customHeight="1">
      <c r="A921" s="372">
        <v>915</v>
      </c>
      <c r="B921" s="381">
        <v>325.45465312132274</v>
      </c>
      <c r="C921" s="381">
        <v>938.19915055229467</v>
      </c>
      <c r="D921" s="382">
        <v>0.95938689242286013</v>
      </c>
      <c r="E921" s="382">
        <v>1.0417167579240829</v>
      </c>
      <c r="F921" s="382">
        <v>1.1243825886403955</v>
      </c>
      <c r="G921" s="382">
        <v>1.1912079282793828</v>
      </c>
      <c r="H921" s="382">
        <v>1.241403679030753</v>
      </c>
      <c r="M921" s="386">
        <v>0.183</v>
      </c>
    </row>
    <row r="922" spans="1:13" ht="11.65" customHeight="1">
      <c r="A922" s="372">
        <v>916</v>
      </c>
      <c r="B922" s="381">
        <v>326.09863215279256</v>
      </c>
      <c r="C922" s="381">
        <v>938.42032865992405</v>
      </c>
      <c r="D922" s="382">
        <v>0.95938954891988548</v>
      </c>
      <c r="E922" s="382">
        <v>1.0417495941706816</v>
      </c>
      <c r="F922" s="382">
        <v>1.1247249998797291</v>
      </c>
      <c r="G922" s="382">
        <v>1.1912839569269453</v>
      </c>
      <c r="H922" s="382">
        <v>1.2414166251985876</v>
      </c>
      <c r="M922" s="386">
        <v>0.1832</v>
      </c>
    </row>
    <row r="923" spans="1:13" ht="11.65" customHeight="1">
      <c r="A923" s="372">
        <v>917</v>
      </c>
      <c r="B923" s="381">
        <v>326.13016641540889</v>
      </c>
      <c r="C923" s="381">
        <v>938.69461813007911</v>
      </c>
      <c r="D923" s="382">
        <v>0.95939481483700573</v>
      </c>
      <c r="E923" s="382">
        <v>1.0417568481487673</v>
      </c>
      <c r="F923" s="382">
        <v>1.1247600782080647</v>
      </c>
      <c r="G923" s="382">
        <v>1.1913076854407676</v>
      </c>
      <c r="H923" s="382">
        <v>1.2414918258283412</v>
      </c>
      <c r="M923" s="386">
        <v>0.18340000000000001</v>
      </c>
    </row>
    <row r="924" spans="1:13" ht="11.65" customHeight="1">
      <c r="A924" s="372">
        <v>918</v>
      </c>
      <c r="B924" s="381">
        <v>326.5823441425182</v>
      </c>
      <c r="C924" s="381">
        <v>939.45307426164618</v>
      </c>
      <c r="D924" s="382">
        <v>0.95940137529664293</v>
      </c>
      <c r="E924" s="382">
        <v>1.0417632150307077</v>
      </c>
      <c r="F924" s="382">
        <v>1.1248399242229103</v>
      </c>
      <c r="G924" s="382">
        <v>1.1913186471033304</v>
      </c>
      <c r="H924" s="382">
        <v>1.241492486131504</v>
      </c>
      <c r="M924" s="386">
        <v>0.18360000000000001</v>
      </c>
    </row>
    <row r="925" spans="1:13" ht="11.65" customHeight="1">
      <c r="A925" s="372">
        <v>919</v>
      </c>
      <c r="B925" s="381">
        <v>327.09522325769922</v>
      </c>
      <c r="C925" s="381">
        <v>940.07737811967127</v>
      </c>
      <c r="D925" s="382">
        <v>0.95942418912989447</v>
      </c>
      <c r="E925" s="382">
        <v>1.0418366436342936</v>
      </c>
      <c r="F925" s="382">
        <v>1.124871717589804</v>
      </c>
      <c r="G925" s="382">
        <v>1.1913876110462627</v>
      </c>
      <c r="H925" s="382">
        <v>1.2415025272761253</v>
      </c>
      <c r="M925" s="386">
        <v>0.18379999999999999</v>
      </c>
    </row>
    <row r="926" spans="1:13" ht="11.65" customHeight="1">
      <c r="A926" s="372">
        <v>920</v>
      </c>
      <c r="B926" s="381">
        <v>328.00288414723491</v>
      </c>
      <c r="C926" s="381">
        <v>940.69545866996305</v>
      </c>
      <c r="D926" s="382">
        <v>0.95954289835621365</v>
      </c>
      <c r="E926" s="382">
        <v>1.0418515805078681</v>
      </c>
      <c r="F926" s="382">
        <v>1.1248806577659498</v>
      </c>
      <c r="G926" s="382">
        <v>1.1914081632846256</v>
      </c>
      <c r="H926" s="382">
        <v>1.2416193279163272</v>
      </c>
      <c r="M926" s="386">
        <v>0.184</v>
      </c>
    </row>
    <row r="927" spans="1:13" ht="11.65" customHeight="1">
      <c r="A927" s="372">
        <v>921</v>
      </c>
      <c r="B927" s="381">
        <v>328.17039912860673</v>
      </c>
      <c r="C927" s="381">
        <v>940.69910754826924</v>
      </c>
      <c r="D927" s="382">
        <v>0.95954520740772731</v>
      </c>
      <c r="E927" s="382">
        <v>1.0418959129255607</v>
      </c>
      <c r="F927" s="382">
        <v>1.124924367001972</v>
      </c>
      <c r="G927" s="382">
        <v>1.1914629678589153</v>
      </c>
      <c r="H927" s="382">
        <v>1.24163912121106</v>
      </c>
      <c r="M927" s="386">
        <v>0.1842</v>
      </c>
    </row>
    <row r="928" spans="1:13" ht="11.65" customHeight="1">
      <c r="A928" s="372">
        <v>922</v>
      </c>
      <c r="B928" s="381">
        <v>328.77355371543945</v>
      </c>
      <c r="C928" s="381">
        <v>941.03148356882411</v>
      </c>
      <c r="D928" s="382">
        <v>0.95958985140753839</v>
      </c>
      <c r="E928" s="382">
        <v>1.041914121677993</v>
      </c>
      <c r="F928" s="382">
        <v>1.1249306049444514</v>
      </c>
      <c r="G928" s="382">
        <v>1.1915499069573996</v>
      </c>
      <c r="H928" s="382">
        <v>1.2416833029631176</v>
      </c>
      <c r="M928" s="386">
        <v>0.18440000000000001</v>
      </c>
    </row>
    <row r="929" spans="1:13" ht="11.65" customHeight="1">
      <c r="A929" s="372">
        <v>923</v>
      </c>
      <c r="B929" s="381">
        <v>328.80636795215651</v>
      </c>
      <c r="C929" s="381">
        <v>941.36210249513351</v>
      </c>
      <c r="D929" s="382">
        <v>0.95959216240109513</v>
      </c>
      <c r="E929" s="382">
        <v>1.0419766966388659</v>
      </c>
      <c r="F929" s="382">
        <v>1.124936536261548</v>
      </c>
      <c r="G929" s="382">
        <v>1.1916485281036338</v>
      </c>
      <c r="H929" s="382">
        <v>1.2417393151377962</v>
      </c>
      <c r="M929" s="386">
        <v>0.18459999999999999</v>
      </c>
    </row>
    <row r="930" spans="1:13" ht="11.65" customHeight="1">
      <c r="A930" s="372">
        <v>924</v>
      </c>
      <c r="B930" s="381">
        <v>330.06701195297228</v>
      </c>
      <c r="C930" s="381">
        <v>941.9970322717927</v>
      </c>
      <c r="D930" s="382">
        <v>0.95959660929739421</v>
      </c>
      <c r="E930" s="382">
        <v>1.0419822707060848</v>
      </c>
      <c r="F930" s="382">
        <v>1.1249566164946687</v>
      </c>
      <c r="G930" s="382">
        <v>1.1916639370576418</v>
      </c>
      <c r="H930" s="382">
        <v>1.2417783633349819</v>
      </c>
      <c r="M930" s="386">
        <v>0.18479999999999999</v>
      </c>
    </row>
    <row r="931" spans="1:13" ht="11.65" customHeight="1">
      <c r="A931" s="372">
        <v>925</v>
      </c>
      <c r="B931" s="381">
        <v>333.26008953912878</v>
      </c>
      <c r="C931" s="381">
        <v>942.31094479951025</v>
      </c>
      <c r="D931" s="382">
        <v>0.95959969835543391</v>
      </c>
      <c r="E931" s="382">
        <v>1.0421346557762314</v>
      </c>
      <c r="F931" s="382">
        <v>1.1250883744342435</v>
      </c>
      <c r="G931" s="382">
        <v>1.1918473708214457</v>
      </c>
      <c r="H931" s="382">
        <v>1.241780620326862</v>
      </c>
      <c r="M931" s="386">
        <v>0.185</v>
      </c>
    </row>
    <row r="932" spans="1:13" ht="11.65" customHeight="1">
      <c r="A932" s="372">
        <v>926</v>
      </c>
      <c r="B932" s="381">
        <v>333.30142722363598</v>
      </c>
      <c r="C932" s="381">
        <v>943.01297799996792</v>
      </c>
      <c r="D932" s="382">
        <v>0.95960325714270478</v>
      </c>
      <c r="E932" s="382">
        <v>1.0421350216106733</v>
      </c>
      <c r="F932" s="382">
        <v>1.1251159948725655</v>
      </c>
      <c r="G932" s="382">
        <v>1.1918822576202506</v>
      </c>
      <c r="H932" s="382">
        <v>1.2418198262677438</v>
      </c>
      <c r="M932" s="386">
        <v>0.1852</v>
      </c>
    </row>
    <row r="933" spans="1:13" ht="11.65" customHeight="1">
      <c r="A933" s="372">
        <v>927</v>
      </c>
      <c r="B933" s="381">
        <v>333.54573984378385</v>
      </c>
      <c r="C933" s="381">
        <v>944.3190074717204</v>
      </c>
      <c r="D933" s="382">
        <v>0.95960511699473894</v>
      </c>
      <c r="E933" s="382">
        <v>1.0421618799356629</v>
      </c>
      <c r="F933" s="382">
        <v>1.1251344572196866</v>
      </c>
      <c r="G933" s="382">
        <v>1.1919110764859813</v>
      </c>
      <c r="H933" s="382">
        <v>1.2418837053028107</v>
      </c>
      <c r="M933" s="386">
        <v>0.18540000000000001</v>
      </c>
    </row>
    <row r="934" spans="1:13" ht="11.65" customHeight="1">
      <c r="A934" s="372">
        <v>928</v>
      </c>
      <c r="B934" s="381">
        <v>333.88312874597977</v>
      </c>
      <c r="C934" s="381">
        <v>946.75734430929151</v>
      </c>
      <c r="D934" s="382">
        <v>0.95961371021369568</v>
      </c>
      <c r="E934" s="382">
        <v>1.0422208726646134</v>
      </c>
      <c r="F934" s="382">
        <v>1.1251790207604879</v>
      </c>
      <c r="G934" s="382">
        <v>1.1919710020856031</v>
      </c>
      <c r="H934" s="382">
        <v>1.2419331800681972</v>
      </c>
      <c r="M934" s="386">
        <v>0.18559999999999999</v>
      </c>
    </row>
    <row r="935" spans="1:13" ht="11.65" customHeight="1">
      <c r="A935" s="372">
        <v>929</v>
      </c>
      <c r="B935" s="381">
        <v>333.93313983780445</v>
      </c>
      <c r="C935" s="381">
        <v>946.87360031397111</v>
      </c>
      <c r="D935" s="382">
        <v>0.95961455448995259</v>
      </c>
      <c r="E935" s="382">
        <v>1.042226197505205</v>
      </c>
      <c r="F935" s="382">
        <v>1.1252497529950736</v>
      </c>
      <c r="G935" s="382">
        <v>1.1920795785066283</v>
      </c>
      <c r="H935" s="382">
        <v>1.2420029126435297</v>
      </c>
      <c r="M935" s="386">
        <v>0.18579999999999999</v>
      </c>
    </row>
    <row r="936" spans="1:13" ht="11.65" customHeight="1">
      <c r="A936" s="372">
        <v>930</v>
      </c>
      <c r="B936" s="381">
        <v>334.37095248354399</v>
      </c>
      <c r="C936" s="381">
        <v>949.23684478401992</v>
      </c>
      <c r="D936" s="382">
        <v>0.95962327636507339</v>
      </c>
      <c r="E936" s="382">
        <v>1.0423866466638629</v>
      </c>
      <c r="F936" s="382">
        <v>1.1252615829254669</v>
      </c>
      <c r="G936" s="382">
        <v>1.1922380105089256</v>
      </c>
      <c r="H936" s="382">
        <v>1.2420229347001559</v>
      </c>
      <c r="M936" s="386">
        <v>0.186</v>
      </c>
    </row>
    <row r="937" spans="1:13" ht="11.65" customHeight="1">
      <c r="A937" s="372">
        <v>931</v>
      </c>
      <c r="B937" s="381">
        <v>335.69528577459005</v>
      </c>
      <c r="C937" s="381">
        <v>951.1935396720437</v>
      </c>
      <c r="D937" s="382">
        <v>0.95963826438761557</v>
      </c>
      <c r="E937" s="382">
        <v>1.0424369541856071</v>
      </c>
      <c r="F937" s="382">
        <v>1.1252749909876627</v>
      </c>
      <c r="G937" s="382">
        <v>1.1924130723348576</v>
      </c>
      <c r="H937" s="382">
        <v>1.2421715072021564</v>
      </c>
      <c r="M937" s="386">
        <v>0.1862</v>
      </c>
    </row>
    <row r="938" spans="1:13" ht="11.65" customHeight="1">
      <c r="A938" s="372">
        <v>932</v>
      </c>
      <c r="B938" s="381">
        <v>336.03274096381938</v>
      </c>
      <c r="C938" s="381">
        <v>951.27336773170646</v>
      </c>
      <c r="D938" s="382">
        <v>0.959639187707228</v>
      </c>
      <c r="E938" s="382">
        <v>1.0424995219177349</v>
      </c>
      <c r="F938" s="382">
        <v>1.1253122125431012</v>
      </c>
      <c r="G938" s="382">
        <v>1.1924225050559631</v>
      </c>
      <c r="H938" s="382">
        <v>1.2424250252661129</v>
      </c>
      <c r="M938" s="386">
        <v>0.18640000000000001</v>
      </c>
    </row>
    <row r="939" spans="1:13" ht="11.65" customHeight="1">
      <c r="A939" s="372">
        <v>933</v>
      </c>
      <c r="B939" s="381">
        <v>336.05939543473869</v>
      </c>
      <c r="C939" s="381">
        <v>951.36352074764545</v>
      </c>
      <c r="D939" s="382">
        <v>0.95977472024659627</v>
      </c>
      <c r="E939" s="382">
        <v>1.0424995309396947</v>
      </c>
      <c r="F939" s="382">
        <v>1.1253159630528988</v>
      </c>
      <c r="G939" s="382">
        <v>1.1924925267841908</v>
      </c>
      <c r="H939" s="382">
        <v>1.2424449906129307</v>
      </c>
      <c r="M939" s="386">
        <v>0.18659999999999999</v>
      </c>
    </row>
    <row r="940" spans="1:13" ht="11.65" customHeight="1">
      <c r="A940" s="372">
        <v>934</v>
      </c>
      <c r="B940" s="381">
        <v>336.38581809084189</v>
      </c>
      <c r="C940" s="381">
        <v>952.27130024299186</v>
      </c>
      <c r="D940" s="382">
        <v>0.95977571737383971</v>
      </c>
      <c r="E940" s="382">
        <v>1.0426116876702065</v>
      </c>
      <c r="F940" s="382">
        <v>1.125375019113743</v>
      </c>
      <c r="G940" s="382">
        <v>1.1925359594107741</v>
      </c>
      <c r="H940" s="382">
        <v>1.2425446629201535</v>
      </c>
      <c r="M940" s="386">
        <v>0.18679999999999999</v>
      </c>
    </row>
    <row r="941" spans="1:13" ht="11.65" customHeight="1">
      <c r="A941" s="372">
        <v>935</v>
      </c>
      <c r="B941" s="381">
        <v>336.47226396830683</v>
      </c>
      <c r="C941" s="381">
        <v>952.3887086756622</v>
      </c>
      <c r="D941" s="382">
        <v>0.95978002539728147</v>
      </c>
      <c r="E941" s="382">
        <v>1.0426229800094258</v>
      </c>
      <c r="F941" s="382">
        <v>1.1254615176884744</v>
      </c>
      <c r="G941" s="382">
        <v>1.1926644945929357</v>
      </c>
      <c r="H941" s="382">
        <v>1.2426900572410768</v>
      </c>
      <c r="M941" s="386">
        <v>0.187</v>
      </c>
    </row>
    <row r="942" spans="1:13" ht="11.65" customHeight="1">
      <c r="A942" s="372">
        <v>936</v>
      </c>
      <c r="B942" s="381">
        <v>336.86428713664554</v>
      </c>
      <c r="C942" s="381">
        <v>954.34617555183104</v>
      </c>
      <c r="D942" s="382">
        <v>0.95986484588381926</v>
      </c>
      <c r="E942" s="382">
        <v>1.0426840723209836</v>
      </c>
      <c r="F942" s="382">
        <v>1.1255714571500093</v>
      </c>
      <c r="G942" s="382">
        <v>1.1927116286880313</v>
      </c>
      <c r="H942" s="382">
        <v>1.2428205627786313</v>
      </c>
      <c r="M942" s="386">
        <v>0.18720000000000001</v>
      </c>
    </row>
    <row r="943" spans="1:13" ht="11.65" customHeight="1">
      <c r="A943" s="372">
        <v>937</v>
      </c>
      <c r="B943" s="381">
        <v>337.27210350695532</v>
      </c>
      <c r="C943" s="381">
        <v>955.49501154250538</v>
      </c>
      <c r="D943" s="382">
        <v>0.95987437080335902</v>
      </c>
      <c r="E943" s="382">
        <v>1.0427032115275128</v>
      </c>
      <c r="F943" s="382">
        <v>1.1256191695416597</v>
      </c>
      <c r="G943" s="382">
        <v>1.1927549143874943</v>
      </c>
      <c r="H943" s="382">
        <v>1.2428854531851381</v>
      </c>
      <c r="M943" s="386">
        <v>0.18740000000000001</v>
      </c>
    </row>
    <row r="944" spans="1:13" ht="11.65" customHeight="1">
      <c r="A944" s="372">
        <v>938</v>
      </c>
      <c r="B944" s="381">
        <v>338.12481695253337</v>
      </c>
      <c r="C944" s="381">
        <v>956.5679383714014</v>
      </c>
      <c r="D944" s="382">
        <v>0.95987477790659304</v>
      </c>
      <c r="E944" s="382">
        <v>1.042749696287455</v>
      </c>
      <c r="F944" s="382">
        <v>1.1256527165825341</v>
      </c>
      <c r="G944" s="382">
        <v>1.1928051211819255</v>
      </c>
      <c r="H944" s="382">
        <v>1.2429029111243879</v>
      </c>
      <c r="M944" s="386">
        <v>0.18759999999999999</v>
      </c>
    </row>
    <row r="945" spans="1:13" ht="11.65" customHeight="1">
      <c r="A945" s="372">
        <v>939</v>
      </c>
      <c r="B945" s="381">
        <v>338.13328447357981</v>
      </c>
      <c r="C945" s="381">
        <v>957.03046963064844</v>
      </c>
      <c r="D945" s="382">
        <v>0.95987847689113215</v>
      </c>
      <c r="E945" s="382">
        <v>1.0427596958704075</v>
      </c>
      <c r="F945" s="382">
        <v>1.1256556784049334</v>
      </c>
      <c r="G945" s="382">
        <v>1.192810572553989</v>
      </c>
      <c r="H945" s="382">
        <v>1.2429482132447567</v>
      </c>
      <c r="M945" s="386">
        <v>0.18779999999999999</v>
      </c>
    </row>
    <row r="946" spans="1:13" ht="11.65" customHeight="1">
      <c r="A946" s="372">
        <v>940</v>
      </c>
      <c r="B946" s="381">
        <v>338.67183620261949</v>
      </c>
      <c r="C946" s="381">
        <v>957.34623260202352</v>
      </c>
      <c r="D946" s="382">
        <v>0.95988118896206709</v>
      </c>
      <c r="E946" s="382">
        <v>1.0428237688952</v>
      </c>
      <c r="F946" s="382">
        <v>1.1257232953163452</v>
      </c>
      <c r="G946" s="382">
        <v>1.1928694490128537</v>
      </c>
      <c r="H946" s="382">
        <v>1.243033483846876</v>
      </c>
      <c r="M946" s="386">
        <v>0.188</v>
      </c>
    </row>
    <row r="947" spans="1:13" ht="11.65" customHeight="1">
      <c r="A947" s="372">
        <v>941</v>
      </c>
      <c r="B947" s="381">
        <v>338.97192808635918</v>
      </c>
      <c r="C947" s="381">
        <v>957.46649791174059</v>
      </c>
      <c r="D947" s="382">
        <v>0.95992073063728289</v>
      </c>
      <c r="E947" s="382">
        <v>1.0428762385381205</v>
      </c>
      <c r="F947" s="382">
        <v>1.1257356056376415</v>
      </c>
      <c r="G947" s="382">
        <v>1.192940703775407</v>
      </c>
      <c r="H947" s="382">
        <v>1.2430351277411344</v>
      </c>
      <c r="M947" s="386">
        <v>0.18820000000000001</v>
      </c>
    </row>
    <row r="948" spans="1:13" ht="11.65" customHeight="1">
      <c r="A948" s="372">
        <v>942</v>
      </c>
      <c r="B948" s="381">
        <v>339.56645806181859</v>
      </c>
      <c r="C948" s="381">
        <v>957.48692455048149</v>
      </c>
      <c r="D948" s="382">
        <v>0.95995724012888906</v>
      </c>
      <c r="E948" s="382">
        <v>1.0428861174436059</v>
      </c>
      <c r="F948" s="382">
        <v>1.1258454071880235</v>
      </c>
      <c r="G948" s="382">
        <v>1.1930914111015176</v>
      </c>
      <c r="H948" s="382">
        <v>1.2430470227214983</v>
      </c>
      <c r="M948" s="386">
        <v>0.18840000000000001</v>
      </c>
    </row>
    <row r="949" spans="1:13" ht="11.65" customHeight="1">
      <c r="A949" s="372">
        <v>943</v>
      </c>
      <c r="B949" s="381">
        <v>340.10898218975126</v>
      </c>
      <c r="C949" s="381">
        <v>957.64820936411888</v>
      </c>
      <c r="D949" s="382">
        <v>0.95997138907957347</v>
      </c>
      <c r="E949" s="382">
        <v>1.0429226359066459</v>
      </c>
      <c r="F949" s="382">
        <v>1.1258456481039341</v>
      </c>
      <c r="G949" s="382">
        <v>1.1930945324197813</v>
      </c>
      <c r="H949" s="382">
        <v>1.2430575656305995</v>
      </c>
      <c r="M949" s="386">
        <v>0.18859999999999999</v>
      </c>
    </row>
    <row r="950" spans="1:13" ht="11.65" customHeight="1">
      <c r="A950" s="372">
        <v>944</v>
      </c>
      <c r="B950" s="381">
        <v>340.26345031735946</v>
      </c>
      <c r="C950" s="381">
        <v>957.91504930355586</v>
      </c>
      <c r="D950" s="382">
        <v>0.95997801511225866</v>
      </c>
      <c r="E950" s="382">
        <v>1.0429861270378604</v>
      </c>
      <c r="F950" s="382">
        <v>1.1258978981671617</v>
      </c>
      <c r="G950" s="382">
        <v>1.1931016914086088</v>
      </c>
      <c r="H950" s="382">
        <v>1.2431923800738236</v>
      </c>
      <c r="M950" s="386">
        <v>0.1888</v>
      </c>
    </row>
    <row r="951" spans="1:13" ht="11.65" customHeight="1">
      <c r="A951" s="372">
        <v>945</v>
      </c>
      <c r="B951" s="381">
        <v>340.30849713075895</v>
      </c>
      <c r="C951" s="381">
        <v>958.63641870412721</v>
      </c>
      <c r="D951" s="382">
        <v>0.95999883185007617</v>
      </c>
      <c r="E951" s="382">
        <v>1.043002306108908</v>
      </c>
      <c r="F951" s="382">
        <v>1.1260157741249626</v>
      </c>
      <c r="G951" s="382">
        <v>1.1931645340632548</v>
      </c>
      <c r="H951" s="382">
        <v>1.2432448724107852</v>
      </c>
      <c r="M951" s="386">
        <v>0.189</v>
      </c>
    </row>
    <row r="952" spans="1:13" ht="11.65" customHeight="1">
      <c r="A952" s="372">
        <v>946</v>
      </c>
      <c r="B952" s="381">
        <v>340.47391869442799</v>
      </c>
      <c r="C952" s="381">
        <v>959.29542889711229</v>
      </c>
      <c r="D952" s="382">
        <v>0.96001209862581405</v>
      </c>
      <c r="E952" s="382">
        <v>1.0430409746929044</v>
      </c>
      <c r="F952" s="382">
        <v>1.1260518330268057</v>
      </c>
      <c r="G952" s="382">
        <v>1.1932163360128876</v>
      </c>
      <c r="H952" s="382">
        <v>1.2432842134629587</v>
      </c>
      <c r="M952" s="386">
        <v>0.18920000000000001</v>
      </c>
    </row>
    <row r="953" spans="1:13" ht="11.65" customHeight="1">
      <c r="A953" s="372">
        <v>947</v>
      </c>
      <c r="B953" s="381">
        <v>341.6790834274816</v>
      </c>
      <c r="C953" s="381">
        <v>959.34274008984903</v>
      </c>
      <c r="D953" s="382">
        <v>0.96001624860455459</v>
      </c>
      <c r="E953" s="382">
        <v>1.043128092628423</v>
      </c>
      <c r="F953" s="382">
        <v>1.126102471372149</v>
      </c>
      <c r="G953" s="382">
        <v>1.193217036417868</v>
      </c>
      <c r="H953" s="382">
        <v>1.2432895841077631</v>
      </c>
      <c r="M953" s="386">
        <v>0.18940000000000001</v>
      </c>
    </row>
    <row r="954" spans="1:13" ht="11.65" customHeight="1">
      <c r="A954" s="372">
        <v>948</v>
      </c>
      <c r="B954" s="381">
        <v>343.07850076443538</v>
      </c>
      <c r="C954" s="381">
        <v>959.38126093161554</v>
      </c>
      <c r="D954" s="382">
        <v>0.96003162374242423</v>
      </c>
      <c r="E954" s="382">
        <v>1.0432952604914338</v>
      </c>
      <c r="F954" s="382">
        <v>1.126110865095874</v>
      </c>
      <c r="G954" s="382">
        <v>1.1933197641600031</v>
      </c>
      <c r="H954" s="382">
        <v>1.2433997359224191</v>
      </c>
      <c r="M954" s="386">
        <v>0.18959999999999999</v>
      </c>
    </row>
    <row r="955" spans="1:13" ht="11.65" customHeight="1">
      <c r="A955" s="372">
        <v>949</v>
      </c>
      <c r="B955" s="381">
        <v>343.17287844787461</v>
      </c>
      <c r="C955" s="381">
        <v>959.80284704330916</v>
      </c>
      <c r="D955" s="382">
        <v>0.96005169000821589</v>
      </c>
      <c r="E955" s="382">
        <v>1.043304946606241</v>
      </c>
      <c r="F955" s="382">
        <v>1.1261694975081114</v>
      </c>
      <c r="G955" s="382">
        <v>1.1933763642955737</v>
      </c>
      <c r="H955" s="382">
        <v>1.2434947413387987</v>
      </c>
      <c r="M955" s="386">
        <v>0.1898</v>
      </c>
    </row>
    <row r="956" spans="1:13" ht="11.65" customHeight="1">
      <c r="A956" s="372">
        <v>950</v>
      </c>
      <c r="B956" s="381">
        <v>343.89253572638881</v>
      </c>
      <c r="C956" s="381">
        <v>960.48545925958024</v>
      </c>
      <c r="D956" s="382">
        <v>0.96006107715757116</v>
      </c>
      <c r="E956" s="382">
        <v>1.0433667154703792</v>
      </c>
      <c r="F956" s="382">
        <v>1.126178523443734</v>
      </c>
      <c r="G956" s="382">
        <v>1.1933849014669029</v>
      </c>
      <c r="H956" s="382">
        <v>1.2435038723648941</v>
      </c>
      <c r="M956" s="386">
        <v>0.19</v>
      </c>
    </row>
    <row r="957" spans="1:13" ht="11.65" customHeight="1">
      <c r="A957" s="372">
        <v>951</v>
      </c>
      <c r="B957" s="381">
        <v>345.61072091541973</v>
      </c>
      <c r="C957" s="381">
        <v>960.64832178263896</v>
      </c>
      <c r="D957" s="382">
        <v>0.9600618525850817</v>
      </c>
      <c r="E957" s="382">
        <v>1.0433758401585826</v>
      </c>
      <c r="F957" s="382">
        <v>1.1262010004018497</v>
      </c>
      <c r="G957" s="382">
        <v>1.1936981498305566</v>
      </c>
      <c r="H957" s="382">
        <v>1.2436084950116408</v>
      </c>
      <c r="M957" s="386">
        <v>0.19020000000000001</v>
      </c>
    </row>
    <row r="958" spans="1:13" ht="11.65" customHeight="1">
      <c r="A958" s="372">
        <v>952</v>
      </c>
      <c r="B958" s="381">
        <v>345.96731256883231</v>
      </c>
      <c r="C958" s="381">
        <v>960.89557628258808</v>
      </c>
      <c r="D958" s="382">
        <v>0.96008922755053505</v>
      </c>
      <c r="E958" s="382">
        <v>1.0433870308851534</v>
      </c>
      <c r="F958" s="382">
        <v>1.126208023668704</v>
      </c>
      <c r="G958" s="382">
        <v>1.1937276448033529</v>
      </c>
      <c r="H958" s="382">
        <v>1.2436139470744185</v>
      </c>
      <c r="M958" s="386">
        <v>0.19040000000000001</v>
      </c>
    </row>
    <row r="959" spans="1:13" ht="11.65" customHeight="1">
      <c r="A959" s="372">
        <v>953</v>
      </c>
      <c r="B959" s="381">
        <v>346.91067117147577</v>
      </c>
      <c r="C959" s="381">
        <v>961.19951031805067</v>
      </c>
      <c r="D959" s="382">
        <v>0.96009249271797559</v>
      </c>
      <c r="E959" s="382">
        <v>1.0434493422353959</v>
      </c>
      <c r="F959" s="382">
        <v>1.1262616959328142</v>
      </c>
      <c r="G959" s="382">
        <v>1.193792189415082</v>
      </c>
      <c r="H959" s="382">
        <v>1.2437734433165639</v>
      </c>
      <c r="M959" s="386">
        <v>0.19059999999999999</v>
      </c>
    </row>
    <row r="960" spans="1:13" ht="11.65" customHeight="1">
      <c r="A960" s="372">
        <v>954</v>
      </c>
      <c r="B960" s="381">
        <v>347.26029024056243</v>
      </c>
      <c r="C960" s="381">
        <v>961.66430432627021</v>
      </c>
      <c r="D960" s="382">
        <v>0.9601093839571152</v>
      </c>
      <c r="E960" s="382">
        <v>1.043456985077363</v>
      </c>
      <c r="F960" s="382">
        <v>1.1262665731914492</v>
      </c>
      <c r="G960" s="382">
        <v>1.1937929059715495</v>
      </c>
      <c r="H960" s="382">
        <v>1.2438000279399204</v>
      </c>
      <c r="M960" s="386">
        <v>0.1908</v>
      </c>
    </row>
    <row r="961" spans="1:13" ht="11.65" customHeight="1">
      <c r="A961" s="372">
        <v>955</v>
      </c>
      <c r="B961" s="381">
        <v>347.46777441760241</v>
      </c>
      <c r="C961" s="381">
        <v>963.84016364307354</v>
      </c>
      <c r="D961" s="382">
        <v>0.9601158724855654</v>
      </c>
      <c r="E961" s="382">
        <v>1.0434755055860223</v>
      </c>
      <c r="F961" s="382">
        <v>1.1262879679027891</v>
      </c>
      <c r="G961" s="382">
        <v>1.1938318555841454</v>
      </c>
      <c r="H961" s="382">
        <v>1.2438430215652763</v>
      </c>
      <c r="M961" s="386">
        <v>0.191</v>
      </c>
    </row>
    <row r="962" spans="1:13" ht="11.65" customHeight="1">
      <c r="A962" s="372">
        <v>956</v>
      </c>
      <c r="B962" s="381">
        <v>348.16336715689158</v>
      </c>
      <c r="C962" s="381">
        <v>965.86288749161758</v>
      </c>
      <c r="D962" s="382">
        <v>0.96012489537799361</v>
      </c>
      <c r="E962" s="382">
        <v>1.0436041891118621</v>
      </c>
      <c r="F962" s="382">
        <v>1.1263322876826636</v>
      </c>
      <c r="G962" s="382">
        <v>1.1939076638439567</v>
      </c>
      <c r="H962" s="382">
        <v>1.2438546249048272</v>
      </c>
      <c r="M962" s="386">
        <v>0.19120000000000001</v>
      </c>
    </row>
    <row r="963" spans="1:13" ht="11.65" customHeight="1">
      <c r="A963" s="372">
        <v>957</v>
      </c>
      <c r="B963" s="381">
        <v>348.23176535330731</v>
      </c>
      <c r="C963" s="381">
        <v>966.44772333563014</v>
      </c>
      <c r="D963" s="382">
        <v>0.96015414117205222</v>
      </c>
      <c r="E963" s="382">
        <v>1.0436128488965037</v>
      </c>
      <c r="F963" s="382">
        <v>1.1264637586823638</v>
      </c>
      <c r="G963" s="382">
        <v>1.1940605565780229</v>
      </c>
      <c r="H963" s="382">
        <v>1.243965848542113</v>
      </c>
      <c r="M963" s="386">
        <v>0.19139999999999999</v>
      </c>
    </row>
    <row r="964" spans="1:13" ht="11.65" customHeight="1">
      <c r="A964" s="372">
        <v>958</v>
      </c>
      <c r="B964" s="381">
        <v>348.63111972402021</v>
      </c>
      <c r="C964" s="381">
        <v>966.90160025199657</v>
      </c>
      <c r="D964" s="382">
        <v>0.96017652601528802</v>
      </c>
      <c r="E964" s="382">
        <v>1.04362853532012</v>
      </c>
      <c r="F964" s="382">
        <v>1.1264680198754946</v>
      </c>
      <c r="G964" s="382">
        <v>1.1940745923810228</v>
      </c>
      <c r="H964" s="382">
        <v>1.2439721708924656</v>
      </c>
      <c r="M964" s="386">
        <v>0.19159999999999999</v>
      </c>
    </row>
    <row r="965" spans="1:13" ht="11.65" customHeight="1">
      <c r="A965" s="372">
        <v>959</v>
      </c>
      <c r="B965" s="381">
        <v>348.82145725079135</v>
      </c>
      <c r="C965" s="381">
        <v>967.0622399589829</v>
      </c>
      <c r="D965" s="382">
        <v>0.96017996089112212</v>
      </c>
      <c r="E965" s="382">
        <v>1.0436371970344533</v>
      </c>
      <c r="F965" s="382">
        <v>1.1264974984495739</v>
      </c>
      <c r="G965" s="382">
        <v>1.1940819078835188</v>
      </c>
      <c r="H965" s="382">
        <v>1.2439778852168237</v>
      </c>
      <c r="M965" s="386">
        <v>0.1918</v>
      </c>
    </row>
    <row r="966" spans="1:13" ht="11.65" customHeight="1">
      <c r="A966" s="372">
        <v>960</v>
      </c>
      <c r="B966" s="381">
        <v>349.09006606946605</v>
      </c>
      <c r="C966" s="381">
        <v>968.65087945433879</v>
      </c>
      <c r="D966" s="382">
        <v>0.96020120020668565</v>
      </c>
      <c r="E966" s="382">
        <v>1.043710468253072</v>
      </c>
      <c r="F966" s="382">
        <v>1.126701708225762</v>
      </c>
      <c r="G966" s="382">
        <v>1.1941457439697851</v>
      </c>
      <c r="H966" s="382">
        <v>1.2440010491560893</v>
      </c>
      <c r="M966" s="386">
        <v>0.192</v>
      </c>
    </row>
    <row r="967" spans="1:13" ht="11.65" customHeight="1">
      <c r="A967" s="372">
        <v>961</v>
      </c>
      <c r="B967" s="381">
        <v>350.33990812717002</v>
      </c>
      <c r="C967" s="381">
        <v>968.65163489831866</v>
      </c>
      <c r="D967" s="382">
        <v>0.96023188486721212</v>
      </c>
      <c r="E967" s="382">
        <v>1.0437230340257335</v>
      </c>
      <c r="F967" s="382">
        <v>1.1267120501338099</v>
      </c>
      <c r="G967" s="382">
        <v>1.1944224772729308</v>
      </c>
      <c r="H967" s="382">
        <v>1.2440369192217653</v>
      </c>
      <c r="M967" s="386">
        <v>0.19220000000000001</v>
      </c>
    </row>
    <row r="968" spans="1:13" ht="11.65" customHeight="1">
      <c r="A968" s="372">
        <v>962</v>
      </c>
      <c r="B968" s="381">
        <v>350.400710180018</v>
      </c>
      <c r="C968" s="381">
        <v>968.68872157654005</v>
      </c>
      <c r="D968" s="382">
        <v>0.96024167868954635</v>
      </c>
      <c r="E968" s="382">
        <v>1.0437891606611522</v>
      </c>
      <c r="F968" s="382">
        <v>1.1267166265114912</v>
      </c>
      <c r="G968" s="382">
        <v>1.1945022602268609</v>
      </c>
      <c r="H968" s="382">
        <v>1.2440637830124099</v>
      </c>
      <c r="M968" s="386">
        <v>0.19239999999999999</v>
      </c>
    </row>
    <row r="969" spans="1:13" ht="11.65" customHeight="1">
      <c r="A969" s="372">
        <v>963</v>
      </c>
      <c r="B969" s="381">
        <v>351.25725355599934</v>
      </c>
      <c r="C969" s="381">
        <v>970.64658942801361</v>
      </c>
      <c r="D969" s="382">
        <v>0.96024362114772921</v>
      </c>
      <c r="E969" s="382">
        <v>1.0438038372814658</v>
      </c>
      <c r="F969" s="382">
        <v>1.1268113553888432</v>
      </c>
      <c r="G969" s="382">
        <v>1.1945788163644311</v>
      </c>
      <c r="H969" s="382">
        <v>1.2441899262945095</v>
      </c>
      <c r="M969" s="386">
        <v>0.19259999999999999</v>
      </c>
    </row>
    <row r="970" spans="1:13" ht="11.65" customHeight="1">
      <c r="A970" s="372">
        <v>964</v>
      </c>
      <c r="B970" s="381">
        <v>351.38351485674866</v>
      </c>
      <c r="C970" s="381">
        <v>971.9737197387185</v>
      </c>
      <c r="D970" s="382">
        <v>0.96028810269340437</v>
      </c>
      <c r="E970" s="382">
        <v>1.0438447614551649</v>
      </c>
      <c r="F970" s="382">
        <v>1.1268379660979753</v>
      </c>
      <c r="G970" s="382">
        <v>1.1947002008233527</v>
      </c>
      <c r="H970" s="382">
        <v>1.2443253414350253</v>
      </c>
      <c r="M970" s="386">
        <v>0.1928</v>
      </c>
    </row>
    <row r="971" spans="1:13" ht="11.65" customHeight="1">
      <c r="A971" s="372">
        <v>965</v>
      </c>
      <c r="B971" s="381">
        <v>351.95205281354902</v>
      </c>
      <c r="C971" s="381">
        <v>973.32236161853871</v>
      </c>
      <c r="D971" s="382">
        <v>0.96034102159429002</v>
      </c>
      <c r="E971" s="382">
        <v>1.0438848686985132</v>
      </c>
      <c r="F971" s="382">
        <v>1.1268549022283285</v>
      </c>
      <c r="G971" s="382">
        <v>1.1947171245117447</v>
      </c>
      <c r="H971" s="382">
        <v>1.2444366036814767</v>
      </c>
      <c r="M971" s="386">
        <v>0.193</v>
      </c>
    </row>
    <row r="972" spans="1:13" ht="11.65" customHeight="1">
      <c r="A972" s="372">
        <v>966</v>
      </c>
      <c r="B972" s="381">
        <v>352.02491672435553</v>
      </c>
      <c r="C972" s="381">
        <v>973.63446459811712</v>
      </c>
      <c r="D972" s="382">
        <v>0.96036537184188064</v>
      </c>
      <c r="E972" s="382">
        <v>1.0438988572764258</v>
      </c>
      <c r="F972" s="382">
        <v>1.1268628503157267</v>
      </c>
      <c r="G972" s="382">
        <v>1.1947468106872734</v>
      </c>
      <c r="H972" s="382">
        <v>1.2444596163806805</v>
      </c>
      <c r="M972" s="386">
        <v>0.19320000000000001</v>
      </c>
    </row>
    <row r="973" spans="1:13" ht="11.65" customHeight="1">
      <c r="A973" s="372">
        <v>967</v>
      </c>
      <c r="B973" s="381">
        <v>352.83605416895443</v>
      </c>
      <c r="C973" s="381">
        <v>973.86603378107429</v>
      </c>
      <c r="D973" s="382">
        <v>0.96039035068811063</v>
      </c>
      <c r="E973" s="382">
        <v>1.04390895369241</v>
      </c>
      <c r="F973" s="382">
        <v>1.1269359813902369</v>
      </c>
      <c r="G973" s="382">
        <v>1.1948029301073979</v>
      </c>
      <c r="H973" s="382">
        <v>1.2444906079684876</v>
      </c>
      <c r="M973" s="386">
        <v>0.19339999999999999</v>
      </c>
    </row>
    <row r="974" spans="1:13" ht="11.65" customHeight="1">
      <c r="A974" s="372">
        <v>968</v>
      </c>
      <c r="B974" s="381">
        <v>353.54369797125946</v>
      </c>
      <c r="C974" s="381">
        <v>974.15021637907557</v>
      </c>
      <c r="D974" s="382">
        <v>0.96039288310252902</v>
      </c>
      <c r="E974" s="382">
        <v>1.0439223618221898</v>
      </c>
      <c r="F974" s="382">
        <v>1.126968675387412</v>
      </c>
      <c r="G974" s="382">
        <v>1.1948316107386396</v>
      </c>
      <c r="H974" s="382">
        <v>1.2446378681374128</v>
      </c>
      <c r="M974" s="386">
        <v>0.19359999999999999</v>
      </c>
    </row>
    <row r="975" spans="1:13" ht="11.65" customHeight="1">
      <c r="A975" s="372">
        <v>969</v>
      </c>
      <c r="B975" s="381">
        <v>354.42913179546758</v>
      </c>
      <c r="C975" s="381">
        <v>974.24452116981956</v>
      </c>
      <c r="D975" s="382">
        <v>0.96051327471043502</v>
      </c>
      <c r="E975" s="382">
        <v>1.0439418903440723</v>
      </c>
      <c r="F975" s="382">
        <v>1.1269950061816629</v>
      </c>
      <c r="G975" s="382">
        <v>1.194836089984705</v>
      </c>
      <c r="H975" s="382">
        <v>1.2447826859359417</v>
      </c>
      <c r="M975" s="386">
        <v>0.1938</v>
      </c>
    </row>
    <row r="976" spans="1:13" ht="11.65" customHeight="1">
      <c r="A976" s="372">
        <v>970</v>
      </c>
      <c r="B976" s="381">
        <v>355.16049103118621</v>
      </c>
      <c r="C976" s="381">
        <v>975.24783797758391</v>
      </c>
      <c r="D976" s="382">
        <v>0.96052413567783879</v>
      </c>
      <c r="E976" s="382">
        <v>1.0440230915470232</v>
      </c>
      <c r="F976" s="382">
        <v>1.1270519764744116</v>
      </c>
      <c r="G976" s="382">
        <v>1.1948911438581393</v>
      </c>
      <c r="H976" s="382">
        <v>1.2448345141745787</v>
      </c>
      <c r="M976" s="386">
        <v>0.19400000000000001</v>
      </c>
    </row>
    <row r="977" spans="1:13" ht="11.65" customHeight="1">
      <c r="A977" s="372">
        <v>971</v>
      </c>
      <c r="B977" s="381">
        <v>355.7943094428374</v>
      </c>
      <c r="C977" s="381">
        <v>975.41847329376651</v>
      </c>
      <c r="D977" s="382">
        <v>0.96052557924264992</v>
      </c>
      <c r="E977" s="382">
        <v>1.044084266675247</v>
      </c>
      <c r="F977" s="382">
        <v>1.1270977996550622</v>
      </c>
      <c r="G977" s="382">
        <v>1.1949004946963149</v>
      </c>
      <c r="H977" s="382">
        <v>1.2448975499454897</v>
      </c>
      <c r="M977" s="386">
        <v>0.19420000000000001</v>
      </c>
    </row>
    <row r="978" spans="1:13" ht="11.65" customHeight="1">
      <c r="A978" s="372">
        <v>972</v>
      </c>
      <c r="B978" s="381">
        <v>357.59817440696406</v>
      </c>
      <c r="C978" s="381">
        <v>975.77613623408251</v>
      </c>
      <c r="D978" s="382">
        <v>0.9606088750381383</v>
      </c>
      <c r="E978" s="382">
        <v>1.0440885050576154</v>
      </c>
      <c r="F978" s="382">
        <v>1.1271213145494969</v>
      </c>
      <c r="G978" s="382">
        <v>1.1949233373230579</v>
      </c>
      <c r="H978" s="382">
        <v>1.2449565941896996</v>
      </c>
      <c r="M978" s="386">
        <v>0.19439999999999999</v>
      </c>
    </row>
    <row r="979" spans="1:13" ht="11.65" customHeight="1">
      <c r="A979" s="372">
        <v>973</v>
      </c>
      <c r="B979" s="381">
        <v>357.8185544048456</v>
      </c>
      <c r="C979" s="381">
        <v>975.89728404713969</v>
      </c>
      <c r="D979" s="382">
        <v>0.96063420349019446</v>
      </c>
      <c r="E979" s="382">
        <v>1.0441094480791113</v>
      </c>
      <c r="F979" s="382">
        <v>1.1271530833846559</v>
      </c>
      <c r="G979" s="382">
        <v>1.1950350669431786</v>
      </c>
      <c r="H979" s="382">
        <v>1.244971939535275</v>
      </c>
      <c r="M979" s="386">
        <v>0.1946</v>
      </c>
    </row>
    <row r="980" spans="1:13" ht="11.65" customHeight="1">
      <c r="A980" s="372">
        <v>974</v>
      </c>
      <c r="B980" s="381">
        <v>358.34879971467672</v>
      </c>
      <c r="C980" s="381">
        <v>976.36063923309666</v>
      </c>
      <c r="D980" s="382">
        <v>0.96064193524066133</v>
      </c>
      <c r="E980" s="382">
        <v>1.0441131833731985</v>
      </c>
      <c r="F980" s="382">
        <v>1.1272226435917134</v>
      </c>
      <c r="G980" s="382">
        <v>1.1950412325452846</v>
      </c>
      <c r="H980" s="382">
        <v>1.2451377270086867</v>
      </c>
      <c r="M980" s="386">
        <v>0.1948</v>
      </c>
    </row>
    <row r="981" spans="1:13" ht="11.65" customHeight="1">
      <c r="A981" s="372">
        <v>975</v>
      </c>
      <c r="B981" s="381">
        <v>358.56618717126275</v>
      </c>
      <c r="C981" s="381">
        <v>976.52599151873073</v>
      </c>
      <c r="D981" s="382">
        <v>0.96066304391113966</v>
      </c>
      <c r="E981" s="382">
        <v>1.0441195111297017</v>
      </c>
      <c r="F981" s="382">
        <v>1.1272646470236187</v>
      </c>
      <c r="G981" s="382">
        <v>1.1950851363916541</v>
      </c>
      <c r="H981" s="382">
        <v>1.2451756186301399</v>
      </c>
      <c r="M981" s="386">
        <v>0.19500000000000001</v>
      </c>
    </row>
    <row r="982" spans="1:13" ht="11.65" customHeight="1">
      <c r="A982" s="372">
        <v>976</v>
      </c>
      <c r="B982" s="381">
        <v>358.92691269377519</v>
      </c>
      <c r="C982" s="381">
        <v>978.50095023890754</v>
      </c>
      <c r="D982" s="382">
        <v>0.96074766583551141</v>
      </c>
      <c r="E982" s="382">
        <v>1.0441204713337873</v>
      </c>
      <c r="F982" s="382">
        <v>1.1272793755657464</v>
      </c>
      <c r="G982" s="382">
        <v>1.1951222511309247</v>
      </c>
      <c r="H982" s="382">
        <v>1.2451803101106216</v>
      </c>
      <c r="M982" s="386">
        <v>0.19520000000000001</v>
      </c>
    </row>
    <row r="983" spans="1:13" ht="11.65" customHeight="1">
      <c r="A983" s="372">
        <v>977</v>
      </c>
      <c r="B983" s="381">
        <v>359.15944248310461</v>
      </c>
      <c r="C983" s="381">
        <v>978.51387996276571</v>
      </c>
      <c r="D983" s="382">
        <v>0.96076151402502796</v>
      </c>
      <c r="E983" s="382">
        <v>1.0441942948700029</v>
      </c>
      <c r="F983" s="382">
        <v>1.1274669554498946</v>
      </c>
      <c r="G983" s="382">
        <v>1.1951321095382934</v>
      </c>
      <c r="H983" s="382">
        <v>1.2452239576324382</v>
      </c>
      <c r="M983" s="386">
        <v>0.19539999999999999</v>
      </c>
    </row>
    <row r="984" spans="1:13" ht="11.65" customHeight="1">
      <c r="A984" s="372">
        <v>978</v>
      </c>
      <c r="B984" s="381">
        <v>359.84347556841021</v>
      </c>
      <c r="C984" s="381">
        <v>978.5911047712616</v>
      </c>
      <c r="D984" s="382">
        <v>0.96076626896167583</v>
      </c>
      <c r="E984" s="382">
        <v>1.0441983354340347</v>
      </c>
      <c r="F984" s="382">
        <v>1.1274722835904072</v>
      </c>
      <c r="G984" s="382">
        <v>1.1952502334678157</v>
      </c>
      <c r="H984" s="382">
        <v>1.2452620071888827</v>
      </c>
      <c r="M984" s="386">
        <v>0.1956</v>
      </c>
    </row>
    <row r="985" spans="1:13" ht="11.65" customHeight="1">
      <c r="A985" s="372">
        <v>979</v>
      </c>
      <c r="B985" s="381">
        <v>359.96235628115119</v>
      </c>
      <c r="C985" s="381">
        <v>979.21026370013533</v>
      </c>
      <c r="D985" s="382">
        <v>0.96079112836431202</v>
      </c>
      <c r="E985" s="382">
        <v>1.0442564520476896</v>
      </c>
      <c r="F985" s="382">
        <v>1.1275287770364619</v>
      </c>
      <c r="G985" s="382">
        <v>1.1952688508229288</v>
      </c>
      <c r="H985" s="382">
        <v>1.2452734217405093</v>
      </c>
      <c r="M985" s="386">
        <v>0.1958</v>
      </c>
    </row>
    <row r="986" spans="1:13" ht="11.65" customHeight="1">
      <c r="A986" s="372">
        <v>980</v>
      </c>
      <c r="B986" s="381">
        <v>360.13062506314691</v>
      </c>
      <c r="C986" s="381">
        <v>979.9805320843916</v>
      </c>
      <c r="D986" s="382">
        <v>0.96079396361768876</v>
      </c>
      <c r="E986" s="382">
        <v>1.0442615083236229</v>
      </c>
      <c r="F986" s="382">
        <v>1.1275766937125351</v>
      </c>
      <c r="G986" s="382">
        <v>1.1953227139604037</v>
      </c>
      <c r="H986" s="382">
        <v>1.2453075166345202</v>
      </c>
      <c r="M986" s="386">
        <v>0.19600000000000001</v>
      </c>
    </row>
    <row r="987" spans="1:13" ht="11.65" customHeight="1">
      <c r="A987" s="372">
        <v>981</v>
      </c>
      <c r="B987" s="381">
        <v>360.5175362338241</v>
      </c>
      <c r="C987" s="381">
        <v>980.62420955368907</v>
      </c>
      <c r="D987" s="382">
        <v>0.96081019796482015</v>
      </c>
      <c r="E987" s="382">
        <v>1.0442853926764935</v>
      </c>
      <c r="F987" s="382">
        <v>1.127627240636933</v>
      </c>
      <c r="G987" s="382">
        <v>1.195345292322499</v>
      </c>
      <c r="H987" s="382">
        <v>1.245324721952163</v>
      </c>
      <c r="M987" s="386">
        <v>0.19620000000000001</v>
      </c>
    </row>
    <row r="988" spans="1:13" ht="11.65" customHeight="1">
      <c r="A988" s="372">
        <v>982</v>
      </c>
      <c r="B988" s="381">
        <v>360.99313030536177</v>
      </c>
      <c r="C988" s="381">
        <v>981.20605977954438</v>
      </c>
      <c r="D988" s="382">
        <v>0.96081036039610535</v>
      </c>
      <c r="E988" s="382">
        <v>1.044332001456268</v>
      </c>
      <c r="F988" s="382">
        <v>1.1276557271044936</v>
      </c>
      <c r="G988" s="382">
        <v>1.1953901570178078</v>
      </c>
      <c r="H988" s="382">
        <v>1.2454659671943245</v>
      </c>
      <c r="M988" s="386">
        <v>0.19639999999999999</v>
      </c>
    </row>
    <row r="989" spans="1:13" ht="11.65" customHeight="1">
      <c r="A989" s="372">
        <v>983</v>
      </c>
      <c r="B989" s="381">
        <v>361.4809248002648</v>
      </c>
      <c r="C989" s="381">
        <v>981.58491535699613</v>
      </c>
      <c r="D989" s="382">
        <v>0.96082659950411875</v>
      </c>
      <c r="E989" s="382">
        <v>1.0443672622310556</v>
      </c>
      <c r="F989" s="382">
        <v>1.1276979696697316</v>
      </c>
      <c r="G989" s="382">
        <v>1.1954073883967804</v>
      </c>
      <c r="H989" s="382">
        <v>1.2456570522391273</v>
      </c>
      <c r="M989" s="386">
        <v>0.1966</v>
      </c>
    </row>
    <row r="990" spans="1:13" ht="11.65" customHeight="1">
      <c r="A990" s="372">
        <v>984</v>
      </c>
      <c r="B990" s="381">
        <v>361.82591003849211</v>
      </c>
      <c r="C990" s="381">
        <v>982.56130803806809</v>
      </c>
      <c r="D990" s="382">
        <v>0.96083564661909515</v>
      </c>
      <c r="E990" s="382">
        <v>1.0443979637552847</v>
      </c>
      <c r="F990" s="382">
        <v>1.1277105105940357</v>
      </c>
      <c r="G990" s="382">
        <v>1.1954293807528904</v>
      </c>
      <c r="H990" s="382">
        <v>1.2456611712411578</v>
      </c>
      <c r="M990" s="386">
        <v>0.1968</v>
      </c>
    </row>
    <row r="991" spans="1:13" ht="11.65" customHeight="1">
      <c r="A991" s="372">
        <v>985</v>
      </c>
      <c r="B991" s="381">
        <v>362.37156750363647</v>
      </c>
      <c r="C991" s="381">
        <v>983.40050655531559</v>
      </c>
      <c r="D991" s="382">
        <v>0.96084661229859114</v>
      </c>
      <c r="E991" s="382">
        <v>1.0444231740426115</v>
      </c>
      <c r="F991" s="382">
        <v>1.1277167930842196</v>
      </c>
      <c r="G991" s="382">
        <v>1.1954359947809849</v>
      </c>
      <c r="H991" s="382">
        <v>1.2456757290166998</v>
      </c>
      <c r="M991" s="386">
        <v>0.19700000000000001</v>
      </c>
    </row>
    <row r="992" spans="1:13" ht="11.65" customHeight="1">
      <c r="A992" s="372">
        <v>986</v>
      </c>
      <c r="B992" s="381">
        <v>362.98612753490761</v>
      </c>
      <c r="C992" s="381">
        <v>984.03744798413572</v>
      </c>
      <c r="D992" s="382">
        <v>0.96084694338727805</v>
      </c>
      <c r="E992" s="382">
        <v>1.0444550180189613</v>
      </c>
      <c r="F992" s="382">
        <v>1.1277242318129472</v>
      </c>
      <c r="G992" s="382">
        <v>1.1954981951200361</v>
      </c>
      <c r="H992" s="382">
        <v>1.2458459480859203</v>
      </c>
      <c r="M992" s="386">
        <v>0.19719999999999999</v>
      </c>
    </row>
    <row r="993" spans="1:13" ht="11.65" customHeight="1">
      <c r="A993" s="372">
        <v>987</v>
      </c>
      <c r="B993" s="381">
        <v>363.08056734592446</v>
      </c>
      <c r="C993" s="381">
        <v>984.19695863121888</v>
      </c>
      <c r="D993" s="382">
        <v>0.96088412912463961</v>
      </c>
      <c r="E993" s="382">
        <v>1.0444890905877966</v>
      </c>
      <c r="F993" s="382">
        <v>1.1277285090231595</v>
      </c>
      <c r="G993" s="382">
        <v>1.1956333726727328</v>
      </c>
      <c r="H993" s="382">
        <v>1.2459355695932255</v>
      </c>
      <c r="M993" s="386">
        <v>0.19739999999999999</v>
      </c>
    </row>
    <row r="994" spans="1:13" ht="11.65" customHeight="1">
      <c r="A994" s="372">
        <v>988</v>
      </c>
      <c r="B994" s="381">
        <v>363.89327955305544</v>
      </c>
      <c r="C994" s="381">
        <v>984.57965088218589</v>
      </c>
      <c r="D994" s="382">
        <v>0.96092354171473038</v>
      </c>
      <c r="E994" s="382">
        <v>1.0444994692468172</v>
      </c>
      <c r="F994" s="382">
        <v>1.1277594085013083</v>
      </c>
      <c r="G994" s="382">
        <v>1.1956923592026885</v>
      </c>
      <c r="H994" s="382">
        <v>1.2459715761216914</v>
      </c>
      <c r="M994" s="386">
        <v>0.1976</v>
      </c>
    </row>
    <row r="995" spans="1:13" ht="11.65" customHeight="1">
      <c r="A995" s="372">
        <v>989</v>
      </c>
      <c r="B995" s="381">
        <v>364.30091693709892</v>
      </c>
      <c r="C995" s="381">
        <v>984.73159861022395</v>
      </c>
      <c r="D995" s="382">
        <v>0.96092943604673653</v>
      </c>
      <c r="E995" s="382">
        <v>1.0445092015141515</v>
      </c>
      <c r="F995" s="382">
        <v>1.12777490213234</v>
      </c>
      <c r="G995" s="382">
        <v>1.1956970968468847</v>
      </c>
      <c r="H995" s="382">
        <v>1.2460712047982425</v>
      </c>
      <c r="M995" s="386">
        <v>0.1978</v>
      </c>
    </row>
    <row r="996" spans="1:13" ht="11.65" customHeight="1">
      <c r="A996" s="372">
        <v>990</v>
      </c>
      <c r="B996" s="381">
        <v>365.82643821261263</v>
      </c>
      <c r="C996" s="381">
        <v>988.40354795660278</v>
      </c>
      <c r="D996" s="382">
        <v>0.96093392698302194</v>
      </c>
      <c r="E996" s="382">
        <v>1.0445223461831201</v>
      </c>
      <c r="F996" s="382">
        <v>1.12783117533678</v>
      </c>
      <c r="G996" s="382">
        <v>1.1957506546326229</v>
      </c>
      <c r="H996" s="382">
        <v>1.2462133735076946</v>
      </c>
      <c r="M996" s="386">
        <v>0.19800000000000001</v>
      </c>
    </row>
    <row r="997" spans="1:13" ht="11.65" customHeight="1">
      <c r="A997" s="372">
        <v>991</v>
      </c>
      <c r="B997" s="381">
        <v>365.96793100877767</v>
      </c>
      <c r="C997" s="381">
        <v>989.00064738643596</v>
      </c>
      <c r="D997" s="382">
        <v>0.96096001006858123</v>
      </c>
      <c r="E997" s="382">
        <v>1.0446305345966296</v>
      </c>
      <c r="F997" s="382">
        <v>1.1278545451109965</v>
      </c>
      <c r="G997" s="382">
        <v>1.1957622575512366</v>
      </c>
      <c r="H997" s="382">
        <v>1.2462152058388443</v>
      </c>
      <c r="M997" s="386">
        <v>0.19819999999999999</v>
      </c>
    </row>
    <row r="998" spans="1:13" ht="11.65" customHeight="1">
      <c r="A998" s="372">
        <v>992</v>
      </c>
      <c r="B998" s="381">
        <v>366.04284208722584</v>
      </c>
      <c r="C998" s="381">
        <v>989.9831574249838</v>
      </c>
      <c r="D998" s="382">
        <v>0.96096251681831768</v>
      </c>
      <c r="E998" s="382">
        <v>1.0446621353188601</v>
      </c>
      <c r="F998" s="382">
        <v>1.1279669865328188</v>
      </c>
      <c r="G998" s="382">
        <v>1.1957925540189982</v>
      </c>
      <c r="H998" s="382">
        <v>1.2462182938190682</v>
      </c>
      <c r="M998" s="386">
        <v>0.19839999999999999</v>
      </c>
    </row>
    <row r="999" spans="1:13" ht="11.65" customHeight="1">
      <c r="A999" s="372">
        <v>993</v>
      </c>
      <c r="B999" s="381">
        <v>366.61308537674176</v>
      </c>
      <c r="C999" s="381">
        <v>990.16528323457715</v>
      </c>
      <c r="D999" s="382">
        <v>0.96096925294462388</v>
      </c>
      <c r="E999" s="382">
        <v>1.0447124301816619</v>
      </c>
      <c r="F999" s="382">
        <v>1.1279826655189242</v>
      </c>
      <c r="G999" s="382">
        <v>1.1958273696617687</v>
      </c>
      <c r="H999" s="382">
        <v>1.2462648179721656</v>
      </c>
      <c r="M999" s="386">
        <v>0.1986</v>
      </c>
    </row>
    <row r="1000" spans="1:13" ht="11.65" customHeight="1">
      <c r="A1000" s="372">
        <v>994</v>
      </c>
      <c r="B1000" s="381">
        <v>368.16891297459006</v>
      </c>
      <c r="C1000" s="381">
        <v>990.7199739900243</v>
      </c>
      <c r="D1000" s="382">
        <v>0.9609857875849972</v>
      </c>
      <c r="E1000" s="382">
        <v>1.0447243510616637</v>
      </c>
      <c r="F1000" s="382">
        <v>1.1280510988744445</v>
      </c>
      <c r="G1000" s="382">
        <v>1.1958611618222803</v>
      </c>
      <c r="H1000" s="382">
        <v>1.2464906447090069</v>
      </c>
      <c r="M1000" s="386">
        <v>0.1988</v>
      </c>
    </row>
    <row r="1001" spans="1:13" ht="11.65" customHeight="1">
      <c r="A1001" s="372">
        <v>995</v>
      </c>
      <c r="B1001" s="381">
        <v>368.98805773453387</v>
      </c>
      <c r="C1001" s="381">
        <v>991.00926566480121</v>
      </c>
      <c r="D1001" s="382">
        <v>0.96099499500399066</v>
      </c>
      <c r="E1001" s="382">
        <v>1.0447466100673302</v>
      </c>
      <c r="F1001" s="382">
        <v>1.1280600082144705</v>
      </c>
      <c r="G1001" s="382">
        <v>1.1958887648052317</v>
      </c>
      <c r="H1001" s="382">
        <v>1.2466442949965544</v>
      </c>
      <c r="M1001" s="386">
        <v>0.19900000000000001</v>
      </c>
    </row>
    <row r="1002" spans="1:13" ht="11.65" customHeight="1">
      <c r="A1002" s="372">
        <v>996</v>
      </c>
      <c r="B1002" s="381">
        <v>370.06490357713392</v>
      </c>
      <c r="C1002" s="381">
        <v>991.73380983676179</v>
      </c>
      <c r="D1002" s="382">
        <v>0.96105125547738002</v>
      </c>
      <c r="E1002" s="382">
        <v>1.044749683128219</v>
      </c>
      <c r="F1002" s="382">
        <v>1.1281100581259242</v>
      </c>
      <c r="G1002" s="382">
        <v>1.1959259875816166</v>
      </c>
      <c r="H1002" s="382">
        <v>1.246711880799005</v>
      </c>
      <c r="M1002" s="386">
        <v>0.19919999999999999</v>
      </c>
    </row>
    <row r="1003" spans="1:13" ht="11.65" customHeight="1">
      <c r="A1003" s="372">
        <v>997</v>
      </c>
      <c r="B1003" s="381">
        <v>370.28732741555268</v>
      </c>
      <c r="C1003" s="381">
        <v>992.19466248986282</v>
      </c>
      <c r="D1003" s="382">
        <v>0.96105862017038668</v>
      </c>
      <c r="E1003" s="382">
        <v>1.044754076861941</v>
      </c>
      <c r="F1003" s="382">
        <v>1.12812860131005</v>
      </c>
      <c r="G1003" s="382">
        <v>1.1959636424141118</v>
      </c>
      <c r="H1003" s="382">
        <v>1.2467410736233933</v>
      </c>
      <c r="M1003" s="386">
        <v>0.19939999999999999</v>
      </c>
    </row>
    <row r="1004" spans="1:13" ht="11.65" customHeight="1">
      <c r="A1004" s="372">
        <v>998</v>
      </c>
      <c r="B1004" s="381">
        <v>370.42722733226765</v>
      </c>
      <c r="C1004" s="381">
        <v>993.3249973132024</v>
      </c>
      <c r="D1004" s="382">
        <v>0.96105923078721012</v>
      </c>
      <c r="E1004" s="382">
        <v>1.0447833012609531</v>
      </c>
      <c r="F1004" s="382">
        <v>1.1281686951964127</v>
      </c>
      <c r="G1004" s="382">
        <v>1.1959953491418107</v>
      </c>
      <c r="H1004" s="382">
        <v>1.2467736028727869</v>
      </c>
      <c r="M1004" s="386">
        <v>0.1996</v>
      </c>
    </row>
    <row r="1005" spans="1:13" ht="11.65" customHeight="1">
      <c r="A1005" s="372">
        <v>999</v>
      </c>
      <c r="B1005" s="381">
        <v>370.8185335988228</v>
      </c>
      <c r="C1005" s="381">
        <v>993.72471203608075</v>
      </c>
      <c r="D1005" s="382">
        <v>0.96107494984144981</v>
      </c>
      <c r="E1005" s="382">
        <v>1.0448296352231929</v>
      </c>
      <c r="F1005" s="382">
        <v>1.1281903377135869</v>
      </c>
      <c r="G1005" s="382">
        <v>1.1959972424082839</v>
      </c>
      <c r="H1005" s="382">
        <v>1.2468845856704953</v>
      </c>
      <c r="M1005" s="386">
        <v>0.19980000000000001</v>
      </c>
    </row>
    <row r="1006" spans="1:13" ht="11.65" customHeight="1">
      <c r="A1006" s="372">
        <v>1000</v>
      </c>
      <c r="B1006" s="381">
        <v>371.65705079656436</v>
      </c>
      <c r="C1006" s="381">
        <v>995.66266417910083</v>
      </c>
      <c r="D1006" s="382">
        <v>0.96108928221000967</v>
      </c>
      <c r="E1006" s="382">
        <v>1.0448574897309924</v>
      </c>
      <c r="F1006" s="382">
        <v>1.1282033542985812</v>
      </c>
      <c r="G1006" s="382">
        <v>1.1960852149603265</v>
      </c>
      <c r="H1006" s="382">
        <v>1.2469224170475885</v>
      </c>
      <c r="M1006" s="386">
        <v>0.2</v>
      </c>
    </row>
    <row r="1007" spans="1:13" ht="11.65" customHeight="1">
      <c r="A1007" s="372">
        <v>1001</v>
      </c>
      <c r="B1007" s="381">
        <v>371.72746927231492</v>
      </c>
      <c r="C1007" s="381">
        <v>996.85396214818138</v>
      </c>
      <c r="D1007" s="382">
        <v>0.96109061888372205</v>
      </c>
      <c r="E1007" s="382">
        <v>1.0448600457747177</v>
      </c>
      <c r="F1007" s="382">
        <v>1.128208024940502</v>
      </c>
      <c r="G1007" s="382">
        <v>1.1960974206382509</v>
      </c>
      <c r="H1007" s="382">
        <v>1.2469698931886146</v>
      </c>
      <c r="M1007" s="386">
        <v>0.20019999999999999</v>
      </c>
    </row>
    <row r="1008" spans="1:13" ht="11.65" customHeight="1">
      <c r="A1008" s="372">
        <v>1002</v>
      </c>
      <c r="B1008" s="381">
        <v>373.67313576936249</v>
      </c>
      <c r="C1008" s="381">
        <v>997.13228646202879</v>
      </c>
      <c r="D1008" s="382">
        <v>0.96110121757198508</v>
      </c>
      <c r="E1008" s="382">
        <v>1.04496146354518</v>
      </c>
      <c r="F1008" s="382">
        <v>1.1282221304797673</v>
      </c>
      <c r="G1008" s="382">
        <v>1.1961472125624524</v>
      </c>
      <c r="H1008" s="382">
        <v>1.2470095421024623</v>
      </c>
      <c r="M1008" s="386">
        <v>0.20039999999999999</v>
      </c>
    </row>
    <row r="1009" spans="1:13" ht="11.65" customHeight="1">
      <c r="A1009" s="372">
        <v>1003</v>
      </c>
      <c r="B1009" s="381">
        <v>373.71497937895492</v>
      </c>
      <c r="C1009" s="381">
        <v>997.16213793729912</v>
      </c>
      <c r="D1009" s="382">
        <v>0.961111500056824</v>
      </c>
      <c r="E1009" s="382">
        <v>1.0449777255453159</v>
      </c>
      <c r="F1009" s="382">
        <v>1.1282381088877413</v>
      </c>
      <c r="G1009" s="382">
        <v>1.1962075251893172</v>
      </c>
      <c r="H1009" s="382">
        <v>1.2470309343518662</v>
      </c>
      <c r="M1009" s="386">
        <v>0.2006</v>
      </c>
    </row>
    <row r="1010" spans="1:13" ht="11.65" customHeight="1">
      <c r="A1010" s="372">
        <v>1004</v>
      </c>
      <c r="B1010" s="381">
        <v>374.52702623896312</v>
      </c>
      <c r="C1010" s="381">
        <v>997.49087782752395</v>
      </c>
      <c r="D1010" s="382">
        <v>0.96113846064703756</v>
      </c>
      <c r="E1010" s="382">
        <v>1.0450403378928341</v>
      </c>
      <c r="F1010" s="382">
        <v>1.1282747667674358</v>
      </c>
      <c r="G1010" s="382">
        <v>1.1962321680328065</v>
      </c>
      <c r="H1010" s="382">
        <v>1.2472120868651793</v>
      </c>
      <c r="M1010" s="386">
        <v>0.20080000000000001</v>
      </c>
    </row>
    <row r="1011" spans="1:13" ht="11.65" customHeight="1">
      <c r="A1011" s="372">
        <v>1005</v>
      </c>
      <c r="B1011" s="381">
        <v>374.58089473997734</v>
      </c>
      <c r="C1011" s="381">
        <v>997.79736868709006</v>
      </c>
      <c r="D1011" s="382">
        <v>0.96114048544110631</v>
      </c>
      <c r="E1011" s="382">
        <v>1.0450516889160857</v>
      </c>
      <c r="F1011" s="382">
        <v>1.1283568166425837</v>
      </c>
      <c r="G1011" s="382">
        <v>1.1962627112777959</v>
      </c>
      <c r="H1011" s="382">
        <v>1.2472169497037231</v>
      </c>
      <c r="M1011" s="386">
        <v>0.20100000000000001</v>
      </c>
    </row>
    <row r="1012" spans="1:13" ht="11.65" customHeight="1">
      <c r="A1012" s="372">
        <v>1006</v>
      </c>
      <c r="B1012" s="381">
        <v>375.40007597433214</v>
      </c>
      <c r="C1012" s="381">
        <v>999.09792462522273</v>
      </c>
      <c r="D1012" s="382">
        <v>0.96115177993376699</v>
      </c>
      <c r="E1012" s="382">
        <v>1.0450570092828895</v>
      </c>
      <c r="F1012" s="382">
        <v>1.1283825711237396</v>
      </c>
      <c r="G1012" s="382">
        <v>1.1963322367187554</v>
      </c>
      <c r="H1012" s="382">
        <v>1.2473939282240356</v>
      </c>
      <c r="M1012" s="386">
        <v>0.20119999999999999</v>
      </c>
    </row>
    <row r="1013" spans="1:13" ht="11.65" customHeight="1">
      <c r="A1013" s="372">
        <v>1007</v>
      </c>
      <c r="B1013" s="381">
        <v>376.10930171819655</v>
      </c>
      <c r="C1013" s="381">
        <v>1000.2063439129579</v>
      </c>
      <c r="D1013" s="382">
        <v>0.9612393316346487</v>
      </c>
      <c r="E1013" s="382">
        <v>1.0451060864199804</v>
      </c>
      <c r="F1013" s="382">
        <v>1.1283975505588553</v>
      </c>
      <c r="G1013" s="382">
        <v>1.1964050333714862</v>
      </c>
      <c r="H1013" s="382">
        <v>1.2474997971252073</v>
      </c>
      <c r="M1013" s="386">
        <v>0.2014</v>
      </c>
    </row>
    <row r="1014" spans="1:13" ht="11.65" customHeight="1">
      <c r="A1014" s="372">
        <v>1008</v>
      </c>
      <c r="B1014" s="381">
        <v>376.35893291769207</v>
      </c>
      <c r="C1014" s="381">
        <v>1000.9815914375358</v>
      </c>
      <c r="D1014" s="382">
        <v>0.96124539167756329</v>
      </c>
      <c r="E1014" s="382">
        <v>1.0451188005748153</v>
      </c>
      <c r="F1014" s="382">
        <v>1.1284054048721965</v>
      </c>
      <c r="G1014" s="382">
        <v>1.1964103470660603</v>
      </c>
      <c r="H1014" s="382">
        <v>1.2475283244902908</v>
      </c>
      <c r="M1014" s="386">
        <v>0.2016</v>
      </c>
    </row>
    <row r="1015" spans="1:13" ht="11.65" customHeight="1">
      <c r="A1015" s="372">
        <v>1009</v>
      </c>
      <c r="B1015" s="381">
        <v>376.51982214985856</v>
      </c>
      <c r="C1015" s="381">
        <v>1001.3486197171151</v>
      </c>
      <c r="D1015" s="382">
        <v>0.96126795374648244</v>
      </c>
      <c r="E1015" s="382">
        <v>1.0451219236236959</v>
      </c>
      <c r="F1015" s="382">
        <v>1.1284512437115051</v>
      </c>
      <c r="G1015" s="382">
        <v>1.1964123959608106</v>
      </c>
      <c r="H1015" s="382">
        <v>1.2475283554236569</v>
      </c>
      <c r="M1015" s="386">
        <v>0.20180000000000001</v>
      </c>
    </row>
    <row r="1016" spans="1:13" ht="11.65" customHeight="1">
      <c r="A1016" s="372">
        <v>1010</v>
      </c>
      <c r="B1016" s="381">
        <v>377.72348183630857</v>
      </c>
      <c r="C1016" s="381">
        <v>1002.7542015670697</v>
      </c>
      <c r="D1016" s="382">
        <v>0.96128286477728875</v>
      </c>
      <c r="E1016" s="382">
        <v>1.0451783322912735</v>
      </c>
      <c r="F1016" s="382">
        <v>1.1284718898997741</v>
      </c>
      <c r="G1016" s="382">
        <v>1.1964172508065762</v>
      </c>
      <c r="H1016" s="382">
        <v>1.2476417707000145</v>
      </c>
      <c r="M1016" s="386">
        <v>0.20200000000000001</v>
      </c>
    </row>
    <row r="1017" spans="1:13" ht="11.65" customHeight="1">
      <c r="A1017" s="372">
        <v>1011</v>
      </c>
      <c r="B1017" s="381">
        <v>377.99649174527713</v>
      </c>
      <c r="C1017" s="381">
        <v>1004.5405711608819</v>
      </c>
      <c r="D1017" s="382">
        <v>0.9613107895932248</v>
      </c>
      <c r="E1017" s="382">
        <v>1.0451807509031874</v>
      </c>
      <c r="F1017" s="382">
        <v>1.1285283302186537</v>
      </c>
      <c r="G1017" s="382">
        <v>1.196588577538114</v>
      </c>
      <c r="H1017" s="382">
        <v>1.2476539454012916</v>
      </c>
      <c r="M1017" s="386">
        <v>0.20219999999999999</v>
      </c>
    </row>
    <row r="1018" spans="1:13" ht="11.65" customHeight="1">
      <c r="A1018" s="372">
        <v>1012</v>
      </c>
      <c r="B1018" s="381">
        <v>378.21825945401542</v>
      </c>
      <c r="C1018" s="381">
        <v>1004.5925108672145</v>
      </c>
      <c r="D1018" s="382">
        <v>0.96132467996829407</v>
      </c>
      <c r="E1018" s="382">
        <v>1.0452030595242754</v>
      </c>
      <c r="F1018" s="382">
        <v>1.1285355077812584</v>
      </c>
      <c r="G1018" s="382">
        <v>1.1966285987110441</v>
      </c>
      <c r="H1018" s="382">
        <v>1.247700476898844</v>
      </c>
      <c r="M1018" s="386">
        <v>0.2024</v>
      </c>
    </row>
    <row r="1019" spans="1:13" ht="11.65" customHeight="1">
      <c r="A1019" s="372">
        <v>1013</v>
      </c>
      <c r="B1019" s="381">
        <v>378.27360409069297</v>
      </c>
      <c r="C1019" s="381">
        <v>1004.8129052869772</v>
      </c>
      <c r="D1019" s="382">
        <v>0.96133363511680092</v>
      </c>
      <c r="E1019" s="382">
        <v>1.0452105584541587</v>
      </c>
      <c r="F1019" s="382">
        <v>1.1285862962453237</v>
      </c>
      <c r="G1019" s="382">
        <v>1.1966375464498382</v>
      </c>
      <c r="H1019" s="382">
        <v>1.2477037387256757</v>
      </c>
      <c r="M1019" s="386">
        <v>0.2026</v>
      </c>
    </row>
    <row r="1020" spans="1:13" ht="11.65" customHeight="1">
      <c r="A1020" s="372">
        <v>1014</v>
      </c>
      <c r="B1020" s="381">
        <v>378.7642178088272</v>
      </c>
      <c r="C1020" s="381">
        <v>1005.2626318261173</v>
      </c>
      <c r="D1020" s="382">
        <v>0.96136417464229518</v>
      </c>
      <c r="E1020" s="382">
        <v>1.0452323862493527</v>
      </c>
      <c r="F1020" s="382">
        <v>1.1286336930490328</v>
      </c>
      <c r="G1020" s="382">
        <v>1.1966402161132665</v>
      </c>
      <c r="H1020" s="382">
        <v>1.2478006302948361</v>
      </c>
      <c r="M1020" s="386">
        <v>0.20280000000000001</v>
      </c>
    </row>
    <row r="1021" spans="1:13" ht="11.65" customHeight="1">
      <c r="A1021" s="372">
        <v>1015</v>
      </c>
      <c r="B1021" s="381">
        <v>379.19684530521045</v>
      </c>
      <c r="C1021" s="381">
        <v>1006.2830753255912</v>
      </c>
      <c r="D1021" s="382">
        <v>0.96136530853929836</v>
      </c>
      <c r="E1021" s="382">
        <v>1.0452787512378905</v>
      </c>
      <c r="F1021" s="382">
        <v>1.128641376904342</v>
      </c>
      <c r="G1021" s="382">
        <v>1.1967142862226503</v>
      </c>
      <c r="H1021" s="382">
        <v>1.2478479726285059</v>
      </c>
      <c r="M1021" s="386">
        <v>0.20300000000000001</v>
      </c>
    </row>
    <row r="1022" spans="1:13" ht="11.65" customHeight="1">
      <c r="A1022" s="372">
        <v>1016</v>
      </c>
      <c r="B1022" s="381">
        <v>379.80483754893703</v>
      </c>
      <c r="C1022" s="381">
        <v>1006.4000393488495</v>
      </c>
      <c r="D1022" s="382">
        <v>0.96138424267699363</v>
      </c>
      <c r="E1022" s="382">
        <v>1.0453422344066352</v>
      </c>
      <c r="F1022" s="382">
        <v>1.1286460744787195</v>
      </c>
      <c r="G1022" s="382">
        <v>1.1967391832359504</v>
      </c>
      <c r="H1022" s="382">
        <v>1.2478949236448149</v>
      </c>
      <c r="M1022" s="386">
        <v>0.20319999999999999</v>
      </c>
    </row>
    <row r="1023" spans="1:13" ht="11.65" customHeight="1">
      <c r="A1023" s="372">
        <v>1017</v>
      </c>
      <c r="B1023" s="381">
        <v>380.01606664847623</v>
      </c>
      <c r="C1023" s="381">
        <v>1006.4178065276246</v>
      </c>
      <c r="D1023" s="382">
        <v>0.96147227772225319</v>
      </c>
      <c r="E1023" s="382">
        <v>1.0454383913435346</v>
      </c>
      <c r="F1023" s="382">
        <v>1.1286773022735195</v>
      </c>
      <c r="G1023" s="382">
        <v>1.1967851405841587</v>
      </c>
      <c r="H1023" s="382">
        <v>1.2479287143021358</v>
      </c>
      <c r="M1023" s="386">
        <v>0.2034</v>
      </c>
    </row>
    <row r="1024" spans="1:13" ht="11.65" customHeight="1">
      <c r="A1024" s="372">
        <v>1018</v>
      </c>
      <c r="B1024" s="381">
        <v>380.27435286350465</v>
      </c>
      <c r="C1024" s="381">
        <v>1006.6311667524424</v>
      </c>
      <c r="D1024" s="382">
        <v>0.96149464186720168</v>
      </c>
      <c r="E1024" s="382">
        <v>1.0454906246731976</v>
      </c>
      <c r="F1024" s="382">
        <v>1.1287079194989313</v>
      </c>
      <c r="G1024" s="382">
        <v>1.1968446892040252</v>
      </c>
      <c r="H1024" s="382">
        <v>1.2480085337166706</v>
      </c>
      <c r="M1024" s="386">
        <v>0.2036</v>
      </c>
    </row>
    <row r="1025" spans="1:13" ht="11.65" customHeight="1">
      <c r="A1025" s="372">
        <v>1019</v>
      </c>
      <c r="B1025" s="381">
        <v>380.68157079755474</v>
      </c>
      <c r="C1025" s="381">
        <v>1008.1102927843567</v>
      </c>
      <c r="D1025" s="382">
        <v>0.96150711596248595</v>
      </c>
      <c r="E1025" s="382">
        <v>1.0455311272408099</v>
      </c>
      <c r="F1025" s="382">
        <v>1.1288624629158641</v>
      </c>
      <c r="G1025" s="382">
        <v>1.1968851082969265</v>
      </c>
      <c r="H1025" s="382">
        <v>1.2480365148320285</v>
      </c>
      <c r="M1025" s="386">
        <v>0.20380000000000001</v>
      </c>
    </row>
    <row r="1026" spans="1:13" ht="11.65" customHeight="1">
      <c r="A1026" s="372">
        <v>1020</v>
      </c>
      <c r="B1026" s="381">
        <v>381.01659052271953</v>
      </c>
      <c r="C1026" s="381">
        <v>1008.1833290852483</v>
      </c>
      <c r="D1026" s="382">
        <v>0.96150811004422576</v>
      </c>
      <c r="E1026" s="382">
        <v>1.0455390793348316</v>
      </c>
      <c r="F1026" s="382">
        <v>1.1289151203355345</v>
      </c>
      <c r="G1026" s="382">
        <v>1.1968858095508441</v>
      </c>
      <c r="H1026" s="382">
        <v>1.2480618163016475</v>
      </c>
      <c r="M1026" s="386">
        <v>0.20399999999999999</v>
      </c>
    </row>
    <row r="1027" spans="1:13" ht="11.65" customHeight="1">
      <c r="A1027" s="372">
        <v>1021</v>
      </c>
      <c r="B1027" s="381">
        <v>381.19859645675751</v>
      </c>
      <c r="C1027" s="381">
        <v>1008.8467604743018</v>
      </c>
      <c r="D1027" s="382">
        <v>0.96158473171685999</v>
      </c>
      <c r="E1027" s="382">
        <v>1.0455655761498974</v>
      </c>
      <c r="F1027" s="382">
        <v>1.1289401246329684</v>
      </c>
      <c r="G1027" s="382">
        <v>1.1968905329195954</v>
      </c>
      <c r="H1027" s="382">
        <v>1.2480986188292724</v>
      </c>
      <c r="M1027" s="386">
        <v>0.20419999999999999</v>
      </c>
    </row>
    <row r="1028" spans="1:13" ht="11.65" customHeight="1">
      <c r="A1028" s="372">
        <v>1022</v>
      </c>
      <c r="B1028" s="381">
        <v>381.85144901351032</v>
      </c>
      <c r="C1028" s="381">
        <v>1009.3588503711926</v>
      </c>
      <c r="D1028" s="382">
        <v>0.96161801187887452</v>
      </c>
      <c r="E1028" s="382">
        <v>1.0455683628770174</v>
      </c>
      <c r="F1028" s="382">
        <v>1.1289887323521111</v>
      </c>
      <c r="G1028" s="382">
        <v>1.1970925096045379</v>
      </c>
      <c r="H1028" s="382">
        <v>1.2481116430107881</v>
      </c>
      <c r="M1028" s="386">
        <v>0.2044</v>
      </c>
    </row>
    <row r="1029" spans="1:13" ht="11.65" customHeight="1">
      <c r="A1029" s="372">
        <v>1023</v>
      </c>
      <c r="B1029" s="381">
        <v>382.23467210592662</v>
      </c>
      <c r="C1029" s="381">
        <v>1009.8568412642198</v>
      </c>
      <c r="D1029" s="382">
        <v>0.96164458233485817</v>
      </c>
      <c r="E1029" s="382">
        <v>1.0456017048198287</v>
      </c>
      <c r="F1029" s="382">
        <v>1.1289914812728683</v>
      </c>
      <c r="G1029" s="382">
        <v>1.1972063615186894</v>
      </c>
      <c r="H1029" s="382">
        <v>1.2481140269005455</v>
      </c>
      <c r="M1029" s="386">
        <v>0.2046</v>
      </c>
    </row>
    <row r="1030" spans="1:13" ht="11.65" customHeight="1">
      <c r="A1030" s="372">
        <v>1024</v>
      </c>
      <c r="B1030" s="381">
        <v>382.53148657023758</v>
      </c>
      <c r="C1030" s="381">
        <v>1009.8852584887591</v>
      </c>
      <c r="D1030" s="382">
        <v>0.96169195365533888</v>
      </c>
      <c r="E1030" s="382">
        <v>1.0456415301954916</v>
      </c>
      <c r="F1030" s="382">
        <v>1.1290183653292245</v>
      </c>
      <c r="G1030" s="382">
        <v>1.197315151569829</v>
      </c>
      <c r="H1030" s="382">
        <v>1.2482304841540981</v>
      </c>
      <c r="M1030" s="386">
        <v>0.20480000000000001</v>
      </c>
    </row>
    <row r="1031" spans="1:13" ht="11.65" customHeight="1">
      <c r="A1031" s="372">
        <v>1025</v>
      </c>
      <c r="B1031" s="381">
        <v>382.71085576893256</v>
      </c>
      <c r="C1031" s="381">
        <v>1010.7727087298281</v>
      </c>
      <c r="D1031" s="382">
        <v>0.96172649664151311</v>
      </c>
      <c r="E1031" s="382">
        <v>1.0456446261132832</v>
      </c>
      <c r="F1031" s="382">
        <v>1.1291261853272958</v>
      </c>
      <c r="G1031" s="382">
        <v>1.1973728180194436</v>
      </c>
      <c r="H1031" s="382">
        <v>1.248258826408899</v>
      </c>
      <c r="M1031" s="386">
        <v>0.20499999999999999</v>
      </c>
    </row>
    <row r="1032" spans="1:13" ht="11.65" customHeight="1">
      <c r="A1032" s="372">
        <v>1026</v>
      </c>
      <c r="B1032" s="381">
        <v>383.23799868271271</v>
      </c>
      <c r="C1032" s="381">
        <v>1011.5250366705714</v>
      </c>
      <c r="D1032" s="382">
        <v>0.96175185448798906</v>
      </c>
      <c r="E1032" s="382">
        <v>1.0456794109603955</v>
      </c>
      <c r="F1032" s="382">
        <v>1.1291344097866314</v>
      </c>
      <c r="G1032" s="382">
        <v>1.1974278890297125</v>
      </c>
      <c r="H1032" s="382">
        <v>1.2482880229938711</v>
      </c>
      <c r="M1032" s="386">
        <v>0.20519999999999999</v>
      </c>
    </row>
    <row r="1033" spans="1:13" ht="11.65" customHeight="1">
      <c r="A1033" s="372">
        <v>1027</v>
      </c>
      <c r="B1033" s="381">
        <v>383.67905782214802</v>
      </c>
      <c r="C1033" s="381">
        <v>1014.3466502601605</v>
      </c>
      <c r="D1033" s="382">
        <v>0.96179016730935096</v>
      </c>
      <c r="E1033" s="382">
        <v>1.0456838295902751</v>
      </c>
      <c r="F1033" s="382">
        <v>1.1291464848283157</v>
      </c>
      <c r="G1033" s="382">
        <v>1.1974393010243725</v>
      </c>
      <c r="H1033" s="382">
        <v>1.2483410789601999</v>
      </c>
      <c r="M1033" s="386">
        <v>0.2054</v>
      </c>
    </row>
    <row r="1034" spans="1:13" ht="11.65" customHeight="1">
      <c r="A1034" s="372">
        <v>1028</v>
      </c>
      <c r="B1034" s="381">
        <v>383.80487514756624</v>
      </c>
      <c r="C1034" s="381">
        <v>1014.9297235350004</v>
      </c>
      <c r="D1034" s="382">
        <v>0.96181225280875304</v>
      </c>
      <c r="E1034" s="382">
        <v>1.0458084189840666</v>
      </c>
      <c r="F1034" s="382">
        <v>1.1291662199075678</v>
      </c>
      <c r="G1034" s="382">
        <v>1.1975258961470256</v>
      </c>
      <c r="H1034" s="382">
        <v>1.2484349401775749</v>
      </c>
      <c r="M1034" s="386">
        <v>0.2056</v>
      </c>
    </row>
    <row r="1035" spans="1:13" ht="11.65" customHeight="1">
      <c r="A1035" s="372">
        <v>1029</v>
      </c>
      <c r="B1035" s="381">
        <v>384.3022955029046</v>
      </c>
      <c r="C1035" s="381">
        <v>1014.9972499312462</v>
      </c>
      <c r="D1035" s="382">
        <v>0.9618323275831514</v>
      </c>
      <c r="E1035" s="382">
        <v>1.0459122577782567</v>
      </c>
      <c r="F1035" s="382">
        <v>1.1292141878982389</v>
      </c>
      <c r="G1035" s="382">
        <v>1.1976377306663781</v>
      </c>
      <c r="H1035" s="382">
        <v>1.2485131710237714</v>
      </c>
      <c r="M1035" s="386">
        <v>0.20580000000000001</v>
      </c>
    </row>
    <row r="1036" spans="1:13" ht="11.65" customHeight="1">
      <c r="A1036" s="372">
        <v>1030</v>
      </c>
      <c r="B1036" s="381">
        <v>384.55690651638179</v>
      </c>
      <c r="C1036" s="381">
        <v>1016.0684148171476</v>
      </c>
      <c r="D1036" s="382">
        <v>0.9618323567983853</v>
      </c>
      <c r="E1036" s="382">
        <v>1.0459548303916752</v>
      </c>
      <c r="F1036" s="382">
        <v>1.129239625069336</v>
      </c>
      <c r="G1036" s="382">
        <v>1.1976776665424274</v>
      </c>
      <c r="H1036" s="382">
        <v>1.2485924289123722</v>
      </c>
      <c r="M1036" s="386">
        <v>0.20599999999999999</v>
      </c>
    </row>
    <row r="1037" spans="1:13" ht="11.65" customHeight="1">
      <c r="A1037" s="372">
        <v>1031</v>
      </c>
      <c r="B1037" s="381">
        <v>386.66413904047477</v>
      </c>
      <c r="C1037" s="381">
        <v>1016.4371120678079</v>
      </c>
      <c r="D1037" s="382">
        <v>0.96183257320192717</v>
      </c>
      <c r="E1037" s="382">
        <v>1.0459592739775423</v>
      </c>
      <c r="F1037" s="382">
        <v>1.1292529942429219</v>
      </c>
      <c r="G1037" s="382">
        <v>1.1976900211453263</v>
      </c>
      <c r="H1037" s="382">
        <v>1.2486547774910211</v>
      </c>
      <c r="M1037" s="386">
        <v>0.20619999999999999</v>
      </c>
    </row>
    <row r="1038" spans="1:13" ht="11.65" customHeight="1">
      <c r="A1038" s="372">
        <v>1032</v>
      </c>
      <c r="B1038" s="381">
        <v>386.77050182696166</v>
      </c>
      <c r="C1038" s="381">
        <v>1017.0319694122627</v>
      </c>
      <c r="D1038" s="382">
        <v>0.96184223087830267</v>
      </c>
      <c r="E1038" s="382">
        <v>1.0459891354392936</v>
      </c>
      <c r="F1038" s="382">
        <v>1.1293150226576518</v>
      </c>
      <c r="G1038" s="382">
        <v>1.1976943499487116</v>
      </c>
      <c r="H1038" s="382">
        <v>1.2486864314609205</v>
      </c>
      <c r="M1038" s="386">
        <v>0.2064</v>
      </c>
    </row>
    <row r="1039" spans="1:13" ht="11.65" customHeight="1">
      <c r="A1039" s="372">
        <v>1033</v>
      </c>
      <c r="B1039" s="381">
        <v>386.82502867159019</v>
      </c>
      <c r="C1039" s="381">
        <v>1017.2029877847363</v>
      </c>
      <c r="D1039" s="382">
        <v>0.96185203239278771</v>
      </c>
      <c r="E1039" s="382">
        <v>1.0460588309371961</v>
      </c>
      <c r="F1039" s="382">
        <v>1.12932598818686</v>
      </c>
      <c r="G1039" s="382">
        <v>1.1977181923578408</v>
      </c>
      <c r="H1039" s="382">
        <v>1.2486883421120794</v>
      </c>
      <c r="M1039" s="386">
        <v>0.20660000000000001</v>
      </c>
    </row>
    <row r="1040" spans="1:13" ht="11.65" customHeight="1">
      <c r="A1040" s="372">
        <v>1034</v>
      </c>
      <c r="B1040" s="381">
        <v>387.43244264081932</v>
      </c>
      <c r="C1040" s="381">
        <v>1017.5587593476084</v>
      </c>
      <c r="D1040" s="382">
        <v>0.96186850377147337</v>
      </c>
      <c r="E1040" s="382">
        <v>1.0460710992176498</v>
      </c>
      <c r="F1040" s="382">
        <v>1.1294498588974908</v>
      </c>
      <c r="G1040" s="382">
        <v>1.1977295008840867</v>
      </c>
      <c r="H1040" s="382">
        <v>1.2486979622661794</v>
      </c>
      <c r="M1040" s="386">
        <v>0.20680000000000001</v>
      </c>
    </row>
    <row r="1041" spans="1:13" ht="11.65" customHeight="1">
      <c r="A1041" s="372">
        <v>1035</v>
      </c>
      <c r="B1041" s="381">
        <v>388.42050254990318</v>
      </c>
      <c r="C1041" s="381">
        <v>1017.6454768223484</v>
      </c>
      <c r="D1041" s="382">
        <v>0.96187201792863908</v>
      </c>
      <c r="E1041" s="382">
        <v>1.0460717959633636</v>
      </c>
      <c r="F1041" s="382">
        <v>1.1295232513064666</v>
      </c>
      <c r="G1041" s="382">
        <v>1.1977737567757039</v>
      </c>
      <c r="H1041" s="382">
        <v>1.2487352812833046</v>
      </c>
      <c r="M1041" s="386">
        <v>0.20699999999999999</v>
      </c>
    </row>
    <row r="1042" spans="1:13" ht="11.65" customHeight="1">
      <c r="A1042" s="372">
        <v>1036</v>
      </c>
      <c r="B1042" s="381">
        <v>389.28896491297655</v>
      </c>
      <c r="C1042" s="381">
        <v>1018.5903863510284</v>
      </c>
      <c r="D1042" s="382">
        <v>0.96188987499708711</v>
      </c>
      <c r="E1042" s="382">
        <v>1.0460919199228575</v>
      </c>
      <c r="F1042" s="382">
        <v>1.1295245619555718</v>
      </c>
      <c r="G1042" s="382">
        <v>1.1977958267522717</v>
      </c>
      <c r="H1042" s="382">
        <v>1.2487431571006065</v>
      </c>
      <c r="M1042" s="386">
        <v>0.2072</v>
      </c>
    </row>
    <row r="1043" spans="1:13" ht="11.65" customHeight="1">
      <c r="A1043" s="372">
        <v>1037</v>
      </c>
      <c r="B1043" s="381">
        <v>389.70888757562443</v>
      </c>
      <c r="C1043" s="381">
        <v>1019.1560679449467</v>
      </c>
      <c r="D1043" s="382">
        <v>0.96189278501110709</v>
      </c>
      <c r="E1043" s="382">
        <v>1.0461292639632767</v>
      </c>
      <c r="F1043" s="382">
        <v>1.129575663287925</v>
      </c>
      <c r="G1043" s="382">
        <v>1.1978683117957356</v>
      </c>
      <c r="H1043" s="382">
        <v>1.2487605334789245</v>
      </c>
      <c r="M1043" s="386">
        <v>0.2074</v>
      </c>
    </row>
    <row r="1044" spans="1:13" ht="11.65" customHeight="1">
      <c r="A1044" s="372">
        <v>1038</v>
      </c>
      <c r="B1044" s="381">
        <v>391.05867025721818</v>
      </c>
      <c r="C1044" s="381">
        <v>1020.0591482290347</v>
      </c>
      <c r="D1044" s="382">
        <v>0.96190265582756052</v>
      </c>
      <c r="E1044" s="382">
        <v>1.0461336841212383</v>
      </c>
      <c r="F1044" s="382">
        <v>1.1295899582979636</v>
      </c>
      <c r="G1044" s="382">
        <v>1.1978692682760614</v>
      </c>
      <c r="H1044" s="382">
        <v>1.2488773037714194</v>
      </c>
      <c r="M1044" s="386">
        <v>0.20760000000000001</v>
      </c>
    </row>
    <row r="1045" spans="1:13" ht="11.65" customHeight="1">
      <c r="A1045" s="372">
        <v>1039</v>
      </c>
      <c r="B1045" s="381">
        <v>391.43265824056925</v>
      </c>
      <c r="C1045" s="381">
        <v>1020.2346903898306</v>
      </c>
      <c r="D1045" s="382">
        <v>0.9619147582211639</v>
      </c>
      <c r="E1045" s="382">
        <v>1.046240786698885</v>
      </c>
      <c r="F1045" s="382">
        <v>1.1296684397015555</v>
      </c>
      <c r="G1045" s="382">
        <v>1.1979139774613634</v>
      </c>
      <c r="H1045" s="382">
        <v>1.2489609200774539</v>
      </c>
      <c r="M1045" s="386">
        <v>0.20780000000000001</v>
      </c>
    </row>
    <row r="1046" spans="1:13" ht="11.65" customHeight="1">
      <c r="A1046" s="372">
        <v>1040</v>
      </c>
      <c r="B1046" s="381">
        <v>391.60483487927286</v>
      </c>
      <c r="C1046" s="381">
        <v>1020.6824459496911</v>
      </c>
      <c r="D1046" s="382">
        <v>0.96200928028174226</v>
      </c>
      <c r="E1046" s="382">
        <v>1.0462619844793637</v>
      </c>
      <c r="F1046" s="382">
        <v>1.1297263964492255</v>
      </c>
      <c r="G1046" s="382">
        <v>1.1979452271551441</v>
      </c>
      <c r="H1046" s="382">
        <v>1.2489805085704289</v>
      </c>
      <c r="M1046" s="386">
        <v>0.20799999999999999</v>
      </c>
    </row>
    <row r="1047" spans="1:13" ht="11.65" customHeight="1">
      <c r="A1047" s="372">
        <v>1041</v>
      </c>
      <c r="B1047" s="381">
        <v>391.71198041775369</v>
      </c>
      <c r="C1047" s="381">
        <v>1021.1764686652441</v>
      </c>
      <c r="D1047" s="382">
        <v>0.96202992542818944</v>
      </c>
      <c r="E1047" s="382">
        <v>1.0462802503918724</v>
      </c>
      <c r="F1047" s="382">
        <v>1.1297538099310458</v>
      </c>
      <c r="G1047" s="382">
        <v>1.1979589837359437</v>
      </c>
      <c r="H1047" s="382">
        <v>1.2491028426713291</v>
      </c>
      <c r="M1047" s="386">
        <v>0.2082</v>
      </c>
    </row>
    <row r="1048" spans="1:13" ht="11.65" customHeight="1">
      <c r="A1048" s="372">
        <v>1042</v>
      </c>
      <c r="B1048" s="381">
        <v>392.07672928569627</v>
      </c>
      <c r="C1048" s="381">
        <v>1021.8462143994329</v>
      </c>
      <c r="D1048" s="382">
        <v>0.96204699149607764</v>
      </c>
      <c r="E1048" s="382">
        <v>1.0463329638689116</v>
      </c>
      <c r="F1048" s="382">
        <v>1.1297577116122335</v>
      </c>
      <c r="G1048" s="382">
        <v>1.1979787734690666</v>
      </c>
      <c r="H1048" s="382">
        <v>1.2491258714733033</v>
      </c>
      <c r="M1048" s="386">
        <v>0.2084</v>
      </c>
    </row>
    <row r="1049" spans="1:13" ht="11.65" customHeight="1">
      <c r="A1049" s="372">
        <v>1043</v>
      </c>
      <c r="B1049" s="381">
        <v>392.62103218597622</v>
      </c>
      <c r="C1049" s="381">
        <v>1022.1032125341462</v>
      </c>
      <c r="D1049" s="382">
        <v>0.96206467013867569</v>
      </c>
      <c r="E1049" s="382">
        <v>1.0463458036829165</v>
      </c>
      <c r="F1049" s="382">
        <v>1.1297888155734805</v>
      </c>
      <c r="G1049" s="382">
        <v>1.1979891451671163</v>
      </c>
      <c r="H1049" s="382">
        <v>1.2491636559401189</v>
      </c>
      <c r="M1049" s="386">
        <v>0.20860000000000001</v>
      </c>
    </row>
    <row r="1050" spans="1:13" ht="11.65" customHeight="1">
      <c r="A1050" s="372">
        <v>1044</v>
      </c>
      <c r="B1050" s="381">
        <v>393.58353891847401</v>
      </c>
      <c r="C1050" s="381">
        <v>1022.4689211258392</v>
      </c>
      <c r="D1050" s="382">
        <v>0.96208685095544166</v>
      </c>
      <c r="E1050" s="382">
        <v>1.0463793252570306</v>
      </c>
      <c r="F1050" s="382">
        <v>1.1298059024009099</v>
      </c>
      <c r="G1050" s="382">
        <v>1.1979944646156329</v>
      </c>
      <c r="H1050" s="382">
        <v>1.2492010646133818</v>
      </c>
      <c r="M1050" s="386">
        <v>0.20880000000000001</v>
      </c>
    </row>
    <row r="1051" spans="1:13" ht="11.65" customHeight="1">
      <c r="A1051" s="372">
        <v>1045</v>
      </c>
      <c r="B1051" s="381">
        <v>393.70773762289809</v>
      </c>
      <c r="C1051" s="381">
        <v>1023.2744573464443</v>
      </c>
      <c r="D1051" s="382">
        <v>0.96210025227664075</v>
      </c>
      <c r="E1051" s="382">
        <v>1.0463797230483418</v>
      </c>
      <c r="F1051" s="382">
        <v>1.1299101179311217</v>
      </c>
      <c r="G1051" s="382">
        <v>1.197996134890988</v>
      </c>
      <c r="H1051" s="382">
        <v>1.2492437173573911</v>
      </c>
      <c r="M1051" s="386">
        <v>0.20899999999999999</v>
      </c>
    </row>
    <row r="1052" spans="1:13" ht="11.65" customHeight="1">
      <c r="A1052" s="372">
        <v>1046</v>
      </c>
      <c r="B1052" s="381">
        <v>393.96989079383366</v>
      </c>
      <c r="C1052" s="381">
        <v>1025.3165842624458</v>
      </c>
      <c r="D1052" s="382">
        <v>0.96210318707924236</v>
      </c>
      <c r="E1052" s="382">
        <v>1.0464748075313179</v>
      </c>
      <c r="F1052" s="382">
        <v>1.1299728115802883</v>
      </c>
      <c r="G1052" s="382">
        <v>1.1980168416144432</v>
      </c>
      <c r="H1052" s="382">
        <v>1.2493134753465083</v>
      </c>
      <c r="M1052" s="386">
        <v>0.2092</v>
      </c>
    </row>
    <row r="1053" spans="1:13" ht="11.65" customHeight="1">
      <c r="A1053" s="372">
        <v>1047</v>
      </c>
      <c r="B1053" s="381">
        <v>394.42045571053859</v>
      </c>
      <c r="C1053" s="381">
        <v>1025.3762018722555</v>
      </c>
      <c r="D1053" s="382">
        <v>0.96212448007883156</v>
      </c>
      <c r="E1053" s="382">
        <v>1.046497018030665</v>
      </c>
      <c r="F1053" s="382">
        <v>1.1300094712643163</v>
      </c>
      <c r="G1053" s="382">
        <v>1.1980565721791545</v>
      </c>
      <c r="H1053" s="382">
        <v>1.249320865395728</v>
      </c>
      <c r="M1053" s="386">
        <v>0.2094</v>
      </c>
    </row>
    <row r="1054" spans="1:13" ht="11.65" customHeight="1">
      <c r="A1054" s="372">
        <v>1048</v>
      </c>
      <c r="B1054" s="381">
        <v>394.51732635049848</v>
      </c>
      <c r="C1054" s="381">
        <v>1025.5578962098862</v>
      </c>
      <c r="D1054" s="382">
        <v>0.96216530354588381</v>
      </c>
      <c r="E1054" s="382">
        <v>1.0465018227129679</v>
      </c>
      <c r="F1054" s="382">
        <v>1.1300711077731254</v>
      </c>
      <c r="G1054" s="382">
        <v>1.198066869820567</v>
      </c>
      <c r="H1054" s="382">
        <v>1.2493649181514679</v>
      </c>
      <c r="M1054" s="386">
        <v>0.20960000000000001</v>
      </c>
    </row>
    <row r="1055" spans="1:13" ht="11.65" customHeight="1">
      <c r="A1055" s="372">
        <v>1049</v>
      </c>
      <c r="B1055" s="381">
        <v>395.38416802402389</v>
      </c>
      <c r="C1055" s="381">
        <v>1025.7236572123984</v>
      </c>
      <c r="D1055" s="382">
        <v>0.96217295627331467</v>
      </c>
      <c r="E1055" s="382">
        <v>1.0465255471088157</v>
      </c>
      <c r="F1055" s="382">
        <v>1.1301433658414231</v>
      </c>
      <c r="G1055" s="382">
        <v>1.1982583037914545</v>
      </c>
      <c r="H1055" s="382">
        <v>1.2493692526589766</v>
      </c>
      <c r="M1055" s="386">
        <v>0.20979999999999999</v>
      </c>
    </row>
    <row r="1056" spans="1:13" ht="11.65" customHeight="1">
      <c r="A1056" s="372">
        <v>1050</v>
      </c>
      <c r="B1056" s="381">
        <v>395.66791121456663</v>
      </c>
      <c r="C1056" s="381">
        <v>1025.7371494150048</v>
      </c>
      <c r="D1056" s="382">
        <v>0.96217313634267032</v>
      </c>
      <c r="E1056" s="382">
        <v>1.0465292943733111</v>
      </c>
      <c r="F1056" s="382">
        <v>1.130143905425403</v>
      </c>
      <c r="G1056" s="382">
        <v>1.1982759139699952</v>
      </c>
      <c r="H1056" s="382">
        <v>1.2494133125310156</v>
      </c>
      <c r="M1056" s="386">
        <v>0.21</v>
      </c>
    </row>
    <row r="1057" spans="1:13" ht="11.65" customHeight="1">
      <c r="A1057" s="372">
        <v>1051</v>
      </c>
      <c r="B1057" s="381">
        <v>396.64872191020731</v>
      </c>
      <c r="C1057" s="381">
        <v>1025.9877907300088</v>
      </c>
      <c r="D1057" s="382">
        <v>0.96218296388395574</v>
      </c>
      <c r="E1057" s="382">
        <v>1.0465323035295142</v>
      </c>
      <c r="F1057" s="382">
        <v>1.1301617334005456</v>
      </c>
      <c r="G1057" s="382">
        <v>1.1982850579032878</v>
      </c>
      <c r="H1057" s="382">
        <v>1.2495617319885577</v>
      </c>
      <c r="M1057" s="386">
        <v>0.2102</v>
      </c>
    </row>
    <row r="1058" spans="1:13" ht="11.65" customHeight="1">
      <c r="A1058" s="372">
        <v>1052</v>
      </c>
      <c r="B1058" s="381">
        <v>397.79308920021776</v>
      </c>
      <c r="C1058" s="381">
        <v>1026.9961611030831</v>
      </c>
      <c r="D1058" s="382">
        <v>0.96220034297582091</v>
      </c>
      <c r="E1058" s="382">
        <v>1.0465446774167888</v>
      </c>
      <c r="F1058" s="382">
        <v>1.1302239471269362</v>
      </c>
      <c r="G1058" s="382">
        <v>1.1983421584419083</v>
      </c>
      <c r="H1058" s="382">
        <v>1.2495669351918464</v>
      </c>
      <c r="M1058" s="386">
        <v>0.2104</v>
      </c>
    </row>
    <row r="1059" spans="1:13" ht="11.65" customHeight="1">
      <c r="A1059" s="372">
        <v>1053</v>
      </c>
      <c r="B1059" s="381">
        <v>398.13199581407662</v>
      </c>
      <c r="C1059" s="381">
        <v>1027.4348886327425</v>
      </c>
      <c r="D1059" s="382">
        <v>0.96220433245943837</v>
      </c>
      <c r="E1059" s="382">
        <v>1.0465555657650532</v>
      </c>
      <c r="F1059" s="382">
        <v>1.1303173942767881</v>
      </c>
      <c r="G1059" s="382">
        <v>1.1984326013448388</v>
      </c>
      <c r="H1059" s="382">
        <v>1.249703118942584</v>
      </c>
      <c r="M1059" s="386">
        <v>0.21060000000000001</v>
      </c>
    </row>
    <row r="1060" spans="1:13" ht="11.65" customHeight="1">
      <c r="A1060" s="372">
        <v>1054</v>
      </c>
      <c r="B1060" s="381">
        <v>398.17782189691025</v>
      </c>
      <c r="C1060" s="381">
        <v>1029.2714848425894</v>
      </c>
      <c r="D1060" s="382">
        <v>0.96220829361674332</v>
      </c>
      <c r="E1060" s="382">
        <v>1.0465750756488084</v>
      </c>
      <c r="F1060" s="382">
        <v>1.1303199893509965</v>
      </c>
      <c r="G1060" s="382">
        <v>1.1984691357247346</v>
      </c>
      <c r="H1060" s="382">
        <v>1.2497280596220355</v>
      </c>
      <c r="M1060" s="386">
        <v>0.21079999999999999</v>
      </c>
    </row>
    <row r="1061" spans="1:13" ht="11.65" customHeight="1">
      <c r="A1061" s="372">
        <v>1055</v>
      </c>
      <c r="B1061" s="381">
        <v>398.25962770119531</v>
      </c>
      <c r="C1061" s="381">
        <v>1029.7715641664872</v>
      </c>
      <c r="D1061" s="382">
        <v>0.96224183195514557</v>
      </c>
      <c r="E1061" s="382">
        <v>1.0465986897032933</v>
      </c>
      <c r="F1061" s="382">
        <v>1.1304240390774249</v>
      </c>
      <c r="G1061" s="382">
        <v>1.1984886958217658</v>
      </c>
      <c r="H1061" s="382">
        <v>1.2498518200050801</v>
      </c>
      <c r="M1061" s="386">
        <v>0.21099999999999999</v>
      </c>
    </row>
    <row r="1062" spans="1:13" ht="11.65" customHeight="1">
      <c r="A1062" s="372">
        <v>1056</v>
      </c>
      <c r="B1062" s="381">
        <v>399.37386242140656</v>
      </c>
      <c r="C1062" s="381">
        <v>1031.252943034322</v>
      </c>
      <c r="D1062" s="382">
        <v>0.96224564990806583</v>
      </c>
      <c r="E1062" s="382">
        <v>1.0465988014487153</v>
      </c>
      <c r="F1062" s="382">
        <v>1.1304251453616283</v>
      </c>
      <c r="G1062" s="382">
        <v>1.1985154623361527</v>
      </c>
      <c r="H1062" s="382">
        <v>1.2499776585199724</v>
      </c>
      <c r="M1062" s="386">
        <v>0.2112</v>
      </c>
    </row>
    <row r="1063" spans="1:13" ht="11.65" customHeight="1">
      <c r="A1063" s="372">
        <v>1057</v>
      </c>
      <c r="B1063" s="381">
        <v>400.12858352275452</v>
      </c>
      <c r="C1063" s="381">
        <v>1032.1889316873257</v>
      </c>
      <c r="D1063" s="382">
        <v>0.96225081228124631</v>
      </c>
      <c r="E1063" s="382">
        <v>1.0466132356564175</v>
      </c>
      <c r="F1063" s="382">
        <v>1.1304472910864822</v>
      </c>
      <c r="G1063" s="382">
        <v>1.1987845859383628</v>
      </c>
      <c r="H1063" s="382">
        <v>1.2500496085025676</v>
      </c>
      <c r="M1063" s="386">
        <v>0.2114</v>
      </c>
    </row>
    <row r="1064" spans="1:13" ht="11.65" customHeight="1">
      <c r="A1064" s="372">
        <v>1058</v>
      </c>
      <c r="B1064" s="381">
        <v>401.61764144418339</v>
      </c>
      <c r="C1064" s="381">
        <v>1033.2363724233037</v>
      </c>
      <c r="D1064" s="382">
        <v>0.96227686136143575</v>
      </c>
      <c r="E1064" s="382">
        <v>1.0466377453394502</v>
      </c>
      <c r="F1064" s="382">
        <v>1.1304759642416065</v>
      </c>
      <c r="G1064" s="382">
        <v>1.198911668160312</v>
      </c>
      <c r="H1064" s="382">
        <v>1.2500702615597525</v>
      </c>
      <c r="M1064" s="386">
        <v>0.21160000000000001</v>
      </c>
    </row>
    <row r="1065" spans="1:13" ht="11.65" customHeight="1">
      <c r="A1065" s="372">
        <v>1059</v>
      </c>
      <c r="B1065" s="381">
        <v>402.8120355651572</v>
      </c>
      <c r="C1065" s="381">
        <v>1033.2658007798746</v>
      </c>
      <c r="D1065" s="382">
        <v>0.96229053385990504</v>
      </c>
      <c r="E1065" s="382">
        <v>1.0466512401907564</v>
      </c>
      <c r="F1065" s="382">
        <v>1.1305201947600652</v>
      </c>
      <c r="G1065" s="382">
        <v>1.1989141511399262</v>
      </c>
      <c r="H1065" s="382">
        <v>1.2501291114792246</v>
      </c>
      <c r="M1065" s="386">
        <v>0.21179999999999999</v>
      </c>
    </row>
    <row r="1066" spans="1:13" ht="11.65" customHeight="1">
      <c r="A1066" s="372">
        <v>1060</v>
      </c>
      <c r="B1066" s="381">
        <v>403.20945841232606</v>
      </c>
      <c r="C1066" s="381">
        <v>1033.547187308046</v>
      </c>
      <c r="D1066" s="382">
        <v>0.96229864224956574</v>
      </c>
      <c r="E1066" s="382">
        <v>1.0466686982674085</v>
      </c>
      <c r="F1066" s="382">
        <v>1.130548638789171</v>
      </c>
      <c r="G1066" s="382">
        <v>1.1989154317833683</v>
      </c>
      <c r="H1066" s="382">
        <v>1.2504968651419641</v>
      </c>
      <c r="M1066" s="386">
        <v>0.21199999999999999</v>
      </c>
    </row>
    <row r="1067" spans="1:13" ht="11.65" customHeight="1">
      <c r="A1067" s="372">
        <v>1061</v>
      </c>
      <c r="B1067" s="381">
        <v>405.00238746391278</v>
      </c>
      <c r="C1067" s="381">
        <v>1033.5648225839032</v>
      </c>
      <c r="D1067" s="382">
        <v>0.96232399054689888</v>
      </c>
      <c r="E1067" s="382">
        <v>1.0467237386825767</v>
      </c>
      <c r="F1067" s="382">
        <v>1.1305586033057695</v>
      </c>
      <c r="G1067" s="382">
        <v>1.1989288856773685</v>
      </c>
      <c r="H1067" s="382">
        <v>1.2505345049683136</v>
      </c>
      <c r="M1067" s="386">
        <v>0.2122</v>
      </c>
    </row>
    <row r="1068" spans="1:13" ht="11.65" customHeight="1">
      <c r="A1068" s="372">
        <v>1062</v>
      </c>
      <c r="B1068" s="381">
        <v>405.17850525059657</v>
      </c>
      <c r="C1068" s="381">
        <v>1033.6191941387169</v>
      </c>
      <c r="D1068" s="382">
        <v>0.96232649628871436</v>
      </c>
      <c r="E1068" s="382">
        <v>1.0467567242260256</v>
      </c>
      <c r="F1068" s="382">
        <v>1.1305766095061762</v>
      </c>
      <c r="G1068" s="382">
        <v>1.1989336592383122</v>
      </c>
      <c r="H1068" s="382">
        <v>1.2508347182612325</v>
      </c>
      <c r="M1068" s="386">
        <v>0.21240000000000001</v>
      </c>
    </row>
    <row r="1069" spans="1:13" ht="11.65" customHeight="1">
      <c r="A1069" s="372">
        <v>1063</v>
      </c>
      <c r="B1069" s="381">
        <v>405.30179496997516</v>
      </c>
      <c r="C1069" s="381">
        <v>1035.4248245688977</v>
      </c>
      <c r="D1069" s="382">
        <v>0.96234654553383725</v>
      </c>
      <c r="E1069" s="382">
        <v>1.0467980782656443</v>
      </c>
      <c r="F1069" s="382">
        <v>1.130584467835275</v>
      </c>
      <c r="G1069" s="382">
        <v>1.1991291086131708</v>
      </c>
      <c r="H1069" s="382">
        <v>1.2509985468340894</v>
      </c>
      <c r="M1069" s="386">
        <v>0.21260000000000001</v>
      </c>
    </row>
    <row r="1070" spans="1:13" ht="11.65" customHeight="1">
      <c r="A1070" s="372">
        <v>1064</v>
      </c>
      <c r="B1070" s="381">
        <v>405.33268218416288</v>
      </c>
      <c r="C1070" s="381">
        <v>1035.9660908670976</v>
      </c>
      <c r="D1070" s="382">
        <v>0.962367578867109</v>
      </c>
      <c r="E1070" s="382">
        <v>1.0468255999180456</v>
      </c>
      <c r="F1070" s="382">
        <v>1.1305991603282319</v>
      </c>
      <c r="G1070" s="382">
        <v>1.1991536439745765</v>
      </c>
      <c r="H1070" s="382">
        <v>1.2510000068888836</v>
      </c>
      <c r="M1070" s="386">
        <v>0.21279999999999999</v>
      </c>
    </row>
    <row r="1071" spans="1:13" ht="11.65" customHeight="1">
      <c r="A1071" s="372">
        <v>1065</v>
      </c>
      <c r="B1071" s="381">
        <v>405.69399329592852</v>
      </c>
      <c r="C1071" s="381">
        <v>1036.1399167461113</v>
      </c>
      <c r="D1071" s="382">
        <v>0.96236793358422024</v>
      </c>
      <c r="E1071" s="382">
        <v>1.0468301661069375</v>
      </c>
      <c r="F1071" s="382">
        <v>1.1306361151109749</v>
      </c>
      <c r="G1071" s="382">
        <v>1.1991638587120548</v>
      </c>
      <c r="H1071" s="382">
        <v>1.2511321891155018</v>
      </c>
      <c r="M1071" s="386">
        <v>0.21299999999999999</v>
      </c>
    </row>
    <row r="1072" spans="1:13" ht="11.65" customHeight="1">
      <c r="A1072" s="372">
        <v>1066</v>
      </c>
      <c r="B1072" s="381">
        <v>406.10079703518386</v>
      </c>
      <c r="C1072" s="381">
        <v>1036.8538794992055</v>
      </c>
      <c r="D1072" s="382">
        <v>0.96237947437137972</v>
      </c>
      <c r="E1072" s="382">
        <v>1.0468740893231383</v>
      </c>
      <c r="F1072" s="382">
        <v>1.1306700192728059</v>
      </c>
      <c r="G1072" s="382">
        <v>1.1991993444202833</v>
      </c>
      <c r="H1072" s="382">
        <v>1.2512395087703241</v>
      </c>
      <c r="M1072" s="386">
        <v>0.2132</v>
      </c>
    </row>
    <row r="1073" spans="1:13" ht="11.65" customHeight="1">
      <c r="A1073" s="372">
        <v>1067</v>
      </c>
      <c r="B1073" s="381">
        <v>406.63390826511568</v>
      </c>
      <c r="C1073" s="381">
        <v>1037.3356201332372</v>
      </c>
      <c r="D1073" s="382">
        <v>0.96240869898673076</v>
      </c>
      <c r="E1073" s="382">
        <v>1.0469207865498551</v>
      </c>
      <c r="F1073" s="382">
        <v>1.1306766789659022</v>
      </c>
      <c r="G1073" s="382">
        <v>1.1992778247582743</v>
      </c>
      <c r="H1073" s="382">
        <v>1.2513554564336158</v>
      </c>
      <c r="M1073" s="386">
        <v>0.21340000000000001</v>
      </c>
    </row>
    <row r="1074" spans="1:13" ht="11.65" customHeight="1">
      <c r="A1074" s="372">
        <v>1068</v>
      </c>
      <c r="B1074" s="381">
        <v>407.13030750905364</v>
      </c>
      <c r="C1074" s="381">
        <v>1037.437859222202</v>
      </c>
      <c r="D1074" s="382">
        <v>0.96241503981905929</v>
      </c>
      <c r="E1074" s="382">
        <v>1.0469378833072718</v>
      </c>
      <c r="F1074" s="382">
        <v>1.1307026411289964</v>
      </c>
      <c r="G1074" s="382">
        <v>1.1993387732520222</v>
      </c>
      <c r="H1074" s="382">
        <v>1.2514151121223218</v>
      </c>
      <c r="M1074" s="386">
        <v>0.21360000000000001</v>
      </c>
    </row>
    <row r="1075" spans="1:13" ht="11.65" customHeight="1">
      <c r="A1075" s="372">
        <v>1069</v>
      </c>
      <c r="B1075" s="381">
        <v>407.78217372785457</v>
      </c>
      <c r="C1075" s="381">
        <v>1037.8334930493293</v>
      </c>
      <c r="D1075" s="382">
        <v>0.96246274378434493</v>
      </c>
      <c r="E1075" s="382">
        <v>1.0469641877249942</v>
      </c>
      <c r="F1075" s="382">
        <v>1.130721307946831</v>
      </c>
      <c r="G1075" s="382">
        <v>1.199424431070818</v>
      </c>
      <c r="H1075" s="382">
        <v>1.2514168125274576</v>
      </c>
      <c r="M1075" s="386">
        <v>0.21379999999999999</v>
      </c>
    </row>
    <row r="1076" spans="1:13" ht="11.65" customHeight="1">
      <c r="A1076" s="372">
        <v>1070</v>
      </c>
      <c r="B1076" s="381">
        <v>407.81975049056746</v>
      </c>
      <c r="C1076" s="381">
        <v>1038.2576842994695</v>
      </c>
      <c r="D1076" s="382">
        <v>0.96254422485113744</v>
      </c>
      <c r="E1076" s="382">
        <v>1.0469717983101523</v>
      </c>
      <c r="F1076" s="382">
        <v>1.1307852128001732</v>
      </c>
      <c r="G1076" s="382">
        <v>1.1994595975802635</v>
      </c>
      <c r="H1076" s="382">
        <v>1.2514256381491506</v>
      </c>
      <c r="M1076" s="386">
        <v>0.214</v>
      </c>
    </row>
    <row r="1077" spans="1:13" ht="11.65" customHeight="1">
      <c r="A1077" s="372">
        <v>1071</v>
      </c>
      <c r="B1077" s="381">
        <v>407.98212046717799</v>
      </c>
      <c r="C1077" s="381">
        <v>1038.9963087152373</v>
      </c>
      <c r="D1077" s="382">
        <v>0.96254726707818239</v>
      </c>
      <c r="E1077" s="382">
        <v>1.046972618177884</v>
      </c>
      <c r="F1077" s="382">
        <v>1.130788953471374</v>
      </c>
      <c r="G1077" s="382">
        <v>1.1995444537700382</v>
      </c>
      <c r="H1077" s="382">
        <v>1.2516426372792193</v>
      </c>
      <c r="M1077" s="386">
        <v>0.2142</v>
      </c>
    </row>
    <row r="1078" spans="1:13" ht="11.65" customHeight="1">
      <c r="A1078" s="372">
        <v>1072</v>
      </c>
      <c r="B1078" s="381">
        <v>408.40954615323335</v>
      </c>
      <c r="C1078" s="381">
        <v>1039.0210547245206</v>
      </c>
      <c r="D1078" s="382">
        <v>0.96255968339941256</v>
      </c>
      <c r="E1078" s="382">
        <v>1.0469852182744128</v>
      </c>
      <c r="F1078" s="382">
        <v>1.130796391470138</v>
      </c>
      <c r="G1078" s="382">
        <v>1.1995858020770152</v>
      </c>
      <c r="H1078" s="382">
        <v>1.2516687952146888</v>
      </c>
      <c r="M1078" s="386">
        <v>0.21440000000000001</v>
      </c>
    </row>
    <row r="1079" spans="1:13" ht="11.65" customHeight="1">
      <c r="A1079" s="372">
        <v>1073</v>
      </c>
      <c r="B1079" s="381">
        <v>410.14760597392979</v>
      </c>
      <c r="C1079" s="381">
        <v>1041.7048995374826</v>
      </c>
      <c r="D1079" s="382">
        <v>0.96256488378786487</v>
      </c>
      <c r="E1079" s="382">
        <v>1.0469864684962371</v>
      </c>
      <c r="F1079" s="382">
        <v>1.1308461312073343</v>
      </c>
      <c r="G1079" s="382">
        <v>1.1996357215499669</v>
      </c>
      <c r="H1079" s="382">
        <v>1.2516726781930669</v>
      </c>
      <c r="M1079" s="386">
        <v>0.21460000000000001</v>
      </c>
    </row>
    <row r="1080" spans="1:13" ht="11.65" customHeight="1">
      <c r="A1080" s="372">
        <v>1074</v>
      </c>
      <c r="B1080" s="381">
        <v>412.90479862815209</v>
      </c>
      <c r="C1080" s="381">
        <v>1042.4220409131249</v>
      </c>
      <c r="D1080" s="382">
        <v>0.96257302946367218</v>
      </c>
      <c r="E1080" s="382">
        <v>1.0470166272974908</v>
      </c>
      <c r="F1080" s="382">
        <v>1.130989444293012</v>
      </c>
      <c r="G1080" s="382">
        <v>1.1996561029788164</v>
      </c>
      <c r="H1080" s="382">
        <v>1.2516919323988676</v>
      </c>
      <c r="M1080" s="386">
        <v>0.21479999999999999</v>
      </c>
    </row>
    <row r="1081" spans="1:13" ht="11.65" customHeight="1">
      <c r="A1081" s="372">
        <v>1075</v>
      </c>
      <c r="B1081" s="381">
        <v>413.6285533384771</v>
      </c>
      <c r="C1081" s="381">
        <v>1043.3609998642314</v>
      </c>
      <c r="D1081" s="382">
        <v>0.96257901750889918</v>
      </c>
      <c r="E1081" s="382">
        <v>1.0470534508877416</v>
      </c>
      <c r="F1081" s="382">
        <v>1.131029739887933</v>
      </c>
      <c r="G1081" s="382">
        <v>1.1996731266073093</v>
      </c>
      <c r="H1081" s="382">
        <v>1.2517461234279188</v>
      </c>
      <c r="M1081" s="386">
        <v>0.215</v>
      </c>
    </row>
    <row r="1082" spans="1:13" ht="11.65" customHeight="1">
      <c r="A1082" s="372">
        <v>1076</v>
      </c>
      <c r="B1082" s="381">
        <v>415.05306161648059</v>
      </c>
      <c r="C1082" s="381">
        <v>1043.3741387413847</v>
      </c>
      <c r="D1082" s="382">
        <v>0.96260317262196227</v>
      </c>
      <c r="E1082" s="382">
        <v>1.0471269711459164</v>
      </c>
      <c r="F1082" s="382">
        <v>1.1310689481182177</v>
      </c>
      <c r="G1082" s="382">
        <v>1.1997539243389037</v>
      </c>
      <c r="H1082" s="382">
        <v>1.2517721179043129</v>
      </c>
      <c r="M1082" s="386">
        <v>0.2152</v>
      </c>
    </row>
    <row r="1083" spans="1:13" ht="11.65" customHeight="1">
      <c r="A1083" s="372">
        <v>1077</v>
      </c>
      <c r="B1083" s="381">
        <v>415.12382439575595</v>
      </c>
      <c r="C1083" s="381">
        <v>1044.4702560465485</v>
      </c>
      <c r="D1083" s="382">
        <v>0.96265939295431002</v>
      </c>
      <c r="E1083" s="382">
        <v>1.0471632344606985</v>
      </c>
      <c r="F1083" s="382">
        <v>1.1310842242135581</v>
      </c>
      <c r="G1083" s="382">
        <v>1.199758495929411</v>
      </c>
      <c r="H1083" s="382">
        <v>1.2517764254591275</v>
      </c>
      <c r="M1083" s="386">
        <v>0.21540000000000001</v>
      </c>
    </row>
    <row r="1084" spans="1:13" ht="11.65" customHeight="1">
      <c r="A1084" s="372">
        <v>1078</v>
      </c>
      <c r="B1084" s="381">
        <v>415.1415372503825</v>
      </c>
      <c r="C1084" s="381">
        <v>1044.8922123624325</v>
      </c>
      <c r="D1084" s="382">
        <v>0.96266403256878441</v>
      </c>
      <c r="E1084" s="382">
        <v>1.0472214283662358</v>
      </c>
      <c r="F1084" s="382">
        <v>1.1311834557905189</v>
      </c>
      <c r="G1084" s="382">
        <v>1.1997734562757834</v>
      </c>
      <c r="H1084" s="382">
        <v>1.251854707344084</v>
      </c>
      <c r="M1084" s="386">
        <v>0.21560000000000001</v>
      </c>
    </row>
    <row r="1085" spans="1:13" ht="11.65" customHeight="1">
      <c r="A1085" s="372">
        <v>1079</v>
      </c>
      <c r="B1085" s="381">
        <v>415.18164646228252</v>
      </c>
      <c r="C1085" s="381">
        <v>1045.6372191394348</v>
      </c>
      <c r="D1085" s="382">
        <v>0.96268509442372729</v>
      </c>
      <c r="E1085" s="382">
        <v>1.0472600622520705</v>
      </c>
      <c r="F1085" s="382">
        <v>1.1314257800562069</v>
      </c>
      <c r="G1085" s="382">
        <v>1.1997954284399797</v>
      </c>
      <c r="H1085" s="382">
        <v>1.2518834756249992</v>
      </c>
      <c r="M1085" s="386">
        <v>0.21579999999999999</v>
      </c>
    </row>
    <row r="1086" spans="1:13" ht="11.65" customHeight="1">
      <c r="A1086" s="372">
        <v>1080</v>
      </c>
      <c r="B1086" s="381">
        <v>415.27398782337241</v>
      </c>
      <c r="C1086" s="381">
        <v>1046.0349627696014</v>
      </c>
      <c r="D1086" s="382">
        <v>0.96272806809290989</v>
      </c>
      <c r="E1086" s="382">
        <v>1.0472953148194428</v>
      </c>
      <c r="F1086" s="382">
        <v>1.1314398547563438</v>
      </c>
      <c r="G1086" s="382">
        <v>1.1998169513470891</v>
      </c>
      <c r="H1086" s="382">
        <v>1.2519199626622943</v>
      </c>
      <c r="M1086" s="386">
        <v>0.216</v>
      </c>
    </row>
    <row r="1087" spans="1:13" ht="11.65" customHeight="1">
      <c r="A1087" s="372">
        <v>1081</v>
      </c>
      <c r="B1087" s="381">
        <v>415.41653011635117</v>
      </c>
      <c r="C1087" s="381">
        <v>1048.7417111145423</v>
      </c>
      <c r="D1087" s="382">
        <v>0.96276027911087714</v>
      </c>
      <c r="E1087" s="382">
        <v>1.0474564118489937</v>
      </c>
      <c r="F1087" s="382">
        <v>1.1315368645922701</v>
      </c>
      <c r="G1087" s="382">
        <v>1.1998306864973367</v>
      </c>
      <c r="H1087" s="382">
        <v>1.2521499893038561</v>
      </c>
      <c r="M1087" s="386">
        <v>0.2162</v>
      </c>
    </row>
    <row r="1088" spans="1:13" ht="11.65" customHeight="1">
      <c r="A1088" s="372">
        <v>1082</v>
      </c>
      <c r="B1088" s="381">
        <v>415.91467196733447</v>
      </c>
      <c r="C1088" s="381">
        <v>1048.9503595796341</v>
      </c>
      <c r="D1088" s="382">
        <v>0.96279821017396439</v>
      </c>
      <c r="E1088" s="382">
        <v>1.0475035597401521</v>
      </c>
      <c r="F1088" s="382">
        <v>1.1315431678018726</v>
      </c>
      <c r="G1088" s="382">
        <v>1.1998317888473347</v>
      </c>
      <c r="H1088" s="382">
        <v>1.2522670158998535</v>
      </c>
      <c r="M1088" s="386">
        <v>0.21640000000000001</v>
      </c>
    </row>
    <row r="1089" spans="1:13" ht="11.65" customHeight="1">
      <c r="A1089" s="372">
        <v>1083</v>
      </c>
      <c r="B1089" s="381">
        <v>416.07571174477835</v>
      </c>
      <c r="C1089" s="381">
        <v>1048.9711991378244</v>
      </c>
      <c r="D1089" s="382">
        <v>0.96285168975109903</v>
      </c>
      <c r="E1089" s="382">
        <v>1.0475698722600859</v>
      </c>
      <c r="F1089" s="382">
        <v>1.1316004989504245</v>
      </c>
      <c r="G1089" s="382">
        <v>1.1998531724916095</v>
      </c>
      <c r="H1089" s="382">
        <v>1.2522994616685146</v>
      </c>
      <c r="M1089" s="386">
        <v>0.21659999999999999</v>
      </c>
    </row>
    <row r="1090" spans="1:13" ht="11.65" customHeight="1">
      <c r="A1090" s="372">
        <v>1084</v>
      </c>
      <c r="B1090" s="381">
        <v>416.16053969319364</v>
      </c>
      <c r="C1090" s="381">
        <v>1049.1578754405509</v>
      </c>
      <c r="D1090" s="382">
        <v>0.96285998122770777</v>
      </c>
      <c r="E1090" s="382">
        <v>1.0476341812516823</v>
      </c>
      <c r="F1090" s="382">
        <v>1.1316584975823518</v>
      </c>
      <c r="G1090" s="382">
        <v>1.199872022726558</v>
      </c>
      <c r="H1090" s="382">
        <v>1.2523204451123118</v>
      </c>
      <c r="M1090" s="386">
        <v>0.21679999999999999</v>
      </c>
    </row>
    <row r="1091" spans="1:13" ht="11.65" customHeight="1">
      <c r="A1091" s="372">
        <v>1085</v>
      </c>
      <c r="B1091" s="381">
        <v>416.82054971028901</v>
      </c>
      <c r="C1091" s="381">
        <v>1049.9545382968736</v>
      </c>
      <c r="D1091" s="382">
        <v>0.96289200824486765</v>
      </c>
      <c r="E1091" s="382">
        <v>1.0476641528551269</v>
      </c>
      <c r="F1091" s="382">
        <v>1.1316768528733943</v>
      </c>
      <c r="G1091" s="382">
        <v>1.1998948903813973</v>
      </c>
      <c r="H1091" s="382">
        <v>1.2523495532698761</v>
      </c>
      <c r="M1091" s="386">
        <v>0.217</v>
      </c>
    </row>
    <row r="1092" spans="1:13" ht="11.65" customHeight="1">
      <c r="A1092" s="372">
        <v>1086</v>
      </c>
      <c r="B1092" s="381">
        <v>417.17926398187228</v>
      </c>
      <c r="C1092" s="381">
        <v>1049.9755859687029</v>
      </c>
      <c r="D1092" s="382">
        <v>0.96291182115629281</v>
      </c>
      <c r="E1092" s="382">
        <v>1.0476727551508753</v>
      </c>
      <c r="F1092" s="382">
        <v>1.1316990219097627</v>
      </c>
      <c r="G1092" s="382">
        <v>1.1999484001646357</v>
      </c>
      <c r="H1092" s="382">
        <v>1.2525115581823227</v>
      </c>
      <c r="M1092" s="386">
        <v>0.2172</v>
      </c>
    </row>
    <row r="1093" spans="1:13" ht="11.65" customHeight="1">
      <c r="A1093" s="372">
        <v>1087</v>
      </c>
      <c r="B1093" s="381">
        <v>417.69005299193577</v>
      </c>
      <c r="C1093" s="381">
        <v>1050.4549105845708</v>
      </c>
      <c r="D1093" s="382">
        <v>0.9629229137471379</v>
      </c>
      <c r="E1093" s="382">
        <v>1.0476860632950071</v>
      </c>
      <c r="F1093" s="382">
        <v>1.1317435199973194</v>
      </c>
      <c r="G1093" s="382">
        <v>1.2000712441256844</v>
      </c>
      <c r="H1093" s="382">
        <v>1.2525303009693551</v>
      </c>
      <c r="M1093" s="386">
        <v>0.21740000000000001</v>
      </c>
    </row>
    <row r="1094" spans="1:13" ht="11.65" customHeight="1">
      <c r="A1094" s="372">
        <v>1088</v>
      </c>
      <c r="B1094" s="381">
        <v>417.87384688119255</v>
      </c>
      <c r="C1094" s="381">
        <v>1050.8054156905346</v>
      </c>
      <c r="D1094" s="382">
        <v>0.96292691170192468</v>
      </c>
      <c r="E1094" s="382">
        <v>1.047753093494274</v>
      </c>
      <c r="F1094" s="382">
        <v>1.1317933373140403</v>
      </c>
      <c r="G1094" s="382">
        <v>1.2000844320794635</v>
      </c>
      <c r="H1094" s="382">
        <v>1.2526963653665215</v>
      </c>
      <c r="M1094" s="386">
        <v>0.21759999999999999</v>
      </c>
    </row>
    <row r="1095" spans="1:13" ht="11.65" customHeight="1">
      <c r="A1095" s="372">
        <v>1089</v>
      </c>
      <c r="B1095" s="381">
        <v>418.79498840458564</v>
      </c>
      <c r="C1095" s="381">
        <v>1052.0349539987892</v>
      </c>
      <c r="D1095" s="382">
        <v>0.96293733909577739</v>
      </c>
      <c r="E1095" s="382">
        <v>1.047826071664552</v>
      </c>
      <c r="F1095" s="382">
        <v>1.1318732013253008</v>
      </c>
      <c r="G1095" s="382">
        <v>1.2001097711191029</v>
      </c>
      <c r="H1095" s="382">
        <v>1.252740697447881</v>
      </c>
      <c r="M1095" s="386">
        <v>0.21779999999999999</v>
      </c>
    </row>
    <row r="1096" spans="1:13" ht="11.65" customHeight="1">
      <c r="A1096" s="372">
        <v>1090</v>
      </c>
      <c r="B1096" s="381">
        <v>419.16054335011631</v>
      </c>
      <c r="C1096" s="381">
        <v>1052.3540375688917</v>
      </c>
      <c r="D1096" s="382">
        <v>0.96297659885472509</v>
      </c>
      <c r="E1096" s="382">
        <v>1.0478397475109853</v>
      </c>
      <c r="F1096" s="382">
        <v>1.13187535247977</v>
      </c>
      <c r="G1096" s="382">
        <v>1.2001189913987886</v>
      </c>
      <c r="H1096" s="382">
        <v>1.2527611446314795</v>
      </c>
      <c r="M1096" s="386">
        <v>0.218</v>
      </c>
    </row>
    <row r="1097" spans="1:13" ht="11.65" customHeight="1">
      <c r="A1097" s="372">
        <v>1091</v>
      </c>
      <c r="B1097" s="381">
        <v>419.88926235326744</v>
      </c>
      <c r="C1097" s="381">
        <v>1052.3814016646411</v>
      </c>
      <c r="D1097" s="382">
        <v>0.96301215454390343</v>
      </c>
      <c r="E1097" s="382">
        <v>1.0478818660017266</v>
      </c>
      <c r="F1097" s="382">
        <v>1.1318821916416688</v>
      </c>
      <c r="G1097" s="382">
        <v>1.2001490861705528</v>
      </c>
      <c r="H1097" s="382">
        <v>1.252824819544031</v>
      </c>
      <c r="M1097" s="386">
        <v>0.21820000000000001</v>
      </c>
    </row>
    <row r="1098" spans="1:13" ht="11.65" customHeight="1">
      <c r="A1098" s="372">
        <v>1092</v>
      </c>
      <c r="B1098" s="381">
        <v>421.63535577812854</v>
      </c>
      <c r="C1098" s="381">
        <v>1053.4342792344014</v>
      </c>
      <c r="D1098" s="382">
        <v>0.96302641269181588</v>
      </c>
      <c r="E1098" s="382">
        <v>1.0478852099973586</v>
      </c>
      <c r="F1098" s="382">
        <v>1.1319145153988743</v>
      </c>
      <c r="G1098" s="382">
        <v>1.2001508094145839</v>
      </c>
      <c r="H1098" s="382">
        <v>1.2529301615212656</v>
      </c>
      <c r="M1098" s="386">
        <v>0.21840000000000001</v>
      </c>
    </row>
    <row r="1099" spans="1:13" ht="11.65" customHeight="1">
      <c r="A1099" s="372">
        <v>1093</v>
      </c>
      <c r="B1099" s="381">
        <v>422.33841964132444</v>
      </c>
      <c r="C1099" s="381">
        <v>1053.6854192142182</v>
      </c>
      <c r="D1099" s="382">
        <v>0.96302733310866406</v>
      </c>
      <c r="E1099" s="382">
        <v>1.0479700632854685</v>
      </c>
      <c r="F1099" s="382">
        <v>1.1319184632726378</v>
      </c>
      <c r="G1099" s="382">
        <v>1.2002624930883568</v>
      </c>
      <c r="H1099" s="382">
        <v>1.2529777792493924</v>
      </c>
      <c r="M1099" s="386">
        <v>0.21859999999999999</v>
      </c>
    </row>
    <row r="1100" spans="1:13" ht="11.65" customHeight="1">
      <c r="A1100" s="372">
        <v>1094</v>
      </c>
      <c r="B1100" s="381">
        <v>423.75638740752311</v>
      </c>
      <c r="C1100" s="381">
        <v>1053.7248669951987</v>
      </c>
      <c r="D1100" s="382">
        <v>0.96304274613232277</v>
      </c>
      <c r="E1100" s="382">
        <v>1.0480159698002689</v>
      </c>
      <c r="F1100" s="382">
        <v>1.1319482669763474</v>
      </c>
      <c r="G1100" s="382">
        <v>1.200332268409168</v>
      </c>
      <c r="H1100" s="382">
        <v>1.253032172234835</v>
      </c>
      <c r="M1100" s="386">
        <v>0.21879999999999999</v>
      </c>
    </row>
    <row r="1101" spans="1:13" ht="11.65" customHeight="1">
      <c r="A1101" s="372">
        <v>1095</v>
      </c>
      <c r="B1101" s="381">
        <v>424.16335267321938</v>
      </c>
      <c r="C1101" s="381">
        <v>1054.5442110400036</v>
      </c>
      <c r="D1101" s="382">
        <v>0.96305557192360169</v>
      </c>
      <c r="E1101" s="382">
        <v>1.0480397693520611</v>
      </c>
      <c r="F1101" s="382">
        <v>1.1319623336193376</v>
      </c>
      <c r="G1101" s="382">
        <v>1.200345057782904</v>
      </c>
      <c r="H1101" s="382">
        <v>1.2530560067904206</v>
      </c>
      <c r="M1101" s="386">
        <v>0.219</v>
      </c>
    </row>
    <row r="1102" spans="1:13" ht="11.65" customHeight="1">
      <c r="A1102" s="372">
        <v>1096</v>
      </c>
      <c r="B1102" s="381">
        <v>425.31936879968544</v>
      </c>
      <c r="C1102" s="381">
        <v>1055.6266882404816</v>
      </c>
      <c r="D1102" s="382">
        <v>0.96306871837999031</v>
      </c>
      <c r="E1102" s="382">
        <v>1.0480743598740461</v>
      </c>
      <c r="F1102" s="382">
        <v>1.1319699747250624</v>
      </c>
      <c r="G1102" s="382">
        <v>1.2003450669704969</v>
      </c>
      <c r="H1102" s="382">
        <v>1.253187795085873</v>
      </c>
      <c r="M1102" s="386">
        <v>0.21920000000000001</v>
      </c>
    </row>
    <row r="1103" spans="1:13" ht="11.65" customHeight="1">
      <c r="A1103" s="372">
        <v>1097</v>
      </c>
      <c r="B1103" s="381">
        <v>425.63944997839371</v>
      </c>
      <c r="C1103" s="381">
        <v>1055.7847743169314</v>
      </c>
      <c r="D1103" s="382">
        <v>0.96308579214095424</v>
      </c>
      <c r="E1103" s="382">
        <v>1.0481045310749604</v>
      </c>
      <c r="F1103" s="382">
        <v>1.1320015908943979</v>
      </c>
      <c r="G1103" s="382">
        <v>1.2004319783603723</v>
      </c>
      <c r="H1103" s="382">
        <v>1.2532473176674219</v>
      </c>
      <c r="M1103" s="386">
        <v>0.21940000000000001</v>
      </c>
    </row>
    <row r="1104" spans="1:13" ht="11.65" customHeight="1">
      <c r="A1104" s="372">
        <v>1098</v>
      </c>
      <c r="B1104" s="381">
        <v>426.29194108305364</v>
      </c>
      <c r="C1104" s="381">
        <v>1056.136771135134</v>
      </c>
      <c r="D1104" s="382">
        <v>0.96310766760468014</v>
      </c>
      <c r="E1104" s="382">
        <v>1.0481097355351825</v>
      </c>
      <c r="F1104" s="382">
        <v>1.1321063478658524</v>
      </c>
      <c r="G1104" s="382">
        <v>1.2006314622634926</v>
      </c>
      <c r="H1104" s="382">
        <v>1.2532894079931109</v>
      </c>
      <c r="M1104" s="386">
        <v>0.21959999999999999</v>
      </c>
    </row>
    <row r="1105" spans="1:13" ht="11.65" customHeight="1">
      <c r="A1105" s="372">
        <v>1099</v>
      </c>
      <c r="B1105" s="381">
        <v>426.61189429304159</v>
      </c>
      <c r="C1105" s="381">
        <v>1056.2963670384161</v>
      </c>
      <c r="D1105" s="382">
        <v>0.96311583469478879</v>
      </c>
      <c r="E1105" s="382">
        <v>1.048112618470008</v>
      </c>
      <c r="F1105" s="382">
        <v>1.1321843122267776</v>
      </c>
      <c r="G1105" s="382">
        <v>1.2006614823320538</v>
      </c>
      <c r="H1105" s="382">
        <v>1.2533445688381355</v>
      </c>
      <c r="M1105" s="386">
        <v>0.2198</v>
      </c>
    </row>
    <row r="1106" spans="1:13" ht="11.65" customHeight="1">
      <c r="A1106" s="372">
        <v>1100</v>
      </c>
      <c r="B1106" s="381">
        <v>426.63410742273481</v>
      </c>
      <c r="C1106" s="381">
        <v>1056.9240744088984</v>
      </c>
      <c r="D1106" s="382">
        <v>0.96315369663526074</v>
      </c>
      <c r="E1106" s="382">
        <v>1.0481765559269305</v>
      </c>
      <c r="F1106" s="382">
        <v>1.1322027120358369</v>
      </c>
      <c r="G1106" s="382">
        <v>1.2006930154417153</v>
      </c>
      <c r="H1106" s="382">
        <v>1.253352438496717</v>
      </c>
      <c r="M1106" s="386">
        <v>0.22</v>
      </c>
    </row>
    <row r="1107" spans="1:13" ht="11.65" customHeight="1">
      <c r="A1107" s="372">
        <v>1101</v>
      </c>
      <c r="B1107" s="381">
        <v>427.66262901784467</v>
      </c>
      <c r="C1107" s="381">
        <v>1056.9765053559313</v>
      </c>
      <c r="D1107" s="382">
        <v>0.96318472751450324</v>
      </c>
      <c r="E1107" s="382">
        <v>1.0481801830635706</v>
      </c>
      <c r="F1107" s="382">
        <v>1.1322727097602541</v>
      </c>
      <c r="G1107" s="382">
        <v>1.2006947974756568</v>
      </c>
      <c r="H1107" s="382">
        <v>1.2533553966834587</v>
      </c>
      <c r="M1107" s="386">
        <v>0.22020000000000001</v>
      </c>
    </row>
    <row r="1108" spans="1:13" ht="11.65" customHeight="1">
      <c r="A1108" s="372">
        <v>1102</v>
      </c>
      <c r="B1108" s="381">
        <v>428.35211658180833</v>
      </c>
      <c r="C1108" s="381">
        <v>1058.1777615803203</v>
      </c>
      <c r="D1108" s="382">
        <v>0.96319052224027457</v>
      </c>
      <c r="E1108" s="382">
        <v>1.0482139322446773</v>
      </c>
      <c r="F1108" s="382">
        <v>1.1323871109665853</v>
      </c>
      <c r="G1108" s="382">
        <v>1.2009084871469853</v>
      </c>
      <c r="H1108" s="382">
        <v>1.2533997168249322</v>
      </c>
      <c r="M1108" s="386">
        <v>0.22040000000000001</v>
      </c>
    </row>
    <row r="1109" spans="1:13" ht="11.65" customHeight="1">
      <c r="A1109" s="372">
        <v>1103</v>
      </c>
      <c r="B1109" s="381">
        <v>428.44983881551798</v>
      </c>
      <c r="C1109" s="381">
        <v>1058.3651359112519</v>
      </c>
      <c r="D1109" s="382">
        <v>0.96319745835785242</v>
      </c>
      <c r="E1109" s="382">
        <v>1.0482964996861306</v>
      </c>
      <c r="F1109" s="382">
        <v>1.1324485551681376</v>
      </c>
      <c r="G1109" s="382">
        <v>1.2011871963472474</v>
      </c>
      <c r="H1109" s="382">
        <v>1.2534382901403522</v>
      </c>
      <c r="M1109" s="386">
        <v>0.22059999999999999</v>
      </c>
    </row>
    <row r="1110" spans="1:13" ht="11.65" customHeight="1">
      <c r="A1110" s="372">
        <v>1104</v>
      </c>
      <c r="B1110" s="381">
        <v>428.61230901520503</v>
      </c>
      <c r="C1110" s="381">
        <v>1058.5375823134855</v>
      </c>
      <c r="D1110" s="382">
        <v>0.96321916024113308</v>
      </c>
      <c r="E1110" s="382">
        <v>1.0483003932959096</v>
      </c>
      <c r="F1110" s="382">
        <v>1.1324496887415025</v>
      </c>
      <c r="G1110" s="382">
        <v>1.201265184996787</v>
      </c>
      <c r="H1110" s="382">
        <v>1.2535035229325606</v>
      </c>
      <c r="M1110" s="386">
        <v>0.2208</v>
      </c>
    </row>
    <row r="1111" spans="1:13" ht="11.65" customHeight="1">
      <c r="A1111" s="372">
        <v>1105</v>
      </c>
      <c r="B1111" s="381">
        <v>429.25333835524361</v>
      </c>
      <c r="C1111" s="381">
        <v>1058.8747382809252</v>
      </c>
      <c r="D1111" s="382">
        <v>0.9632972953964839</v>
      </c>
      <c r="E1111" s="382">
        <v>1.0483179071316229</v>
      </c>
      <c r="F1111" s="382">
        <v>1.1324665831410312</v>
      </c>
      <c r="G1111" s="382">
        <v>1.2014170627739849</v>
      </c>
      <c r="H1111" s="382">
        <v>1.2535500408062776</v>
      </c>
      <c r="M1111" s="386">
        <v>0.221</v>
      </c>
    </row>
    <row r="1112" spans="1:13" ht="11.65" customHeight="1">
      <c r="A1112" s="372">
        <v>1106</v>
      </c>
      <c r="B1112" s="381">
        <v>431.18202807740454</v>
      </c>
      <c r="C1112" s="381">
        <v>1058.9290717989879</v>
      </c>
      <c r="D1112" s="382">
        <v>0.96329758984980351</v>
      </c>
      <c r="E1112" s="382">
        <v>1.0483195242792198</v>
      </c>
      <c r="F1112" s="382">
        <v>1.1324689639529646</v>
      </c>
      <c r="G1112" s="382">
        <v>1.2014673932454765</v>
      </c>
      <c r="H1112" s="382">
        <v>1.2535840496614006</v>
      </c>
      <c r="M1112" s="386">
        <v>0.22120000000000001</v>
      </c>
    </row>
    <row r="1113" spans="1:13" ht="11.65" customHeight="1">
      <c r="A1113" s="372">
        <v>1107</v>
      </c>
      <c r="B1113" s="381">
        <v>431.21701346799364</v>
      </c>
      <c r="C1113" s="381">
        <v>1059.1938238256498</v>
      </c>
      <c r="D1113" s="382">
        <v>0.96334119205829116</v>
      </c>
      <c r="E1113" s="382">
        <v>1.0483376180092334</v>
      </c>
      <c r="F1113" s="382">
        <v>1.132475617409737</v>
      </c>
      <c r="G1113" s="382">
        <v>1.2015849104353262</v>
      </c>
      <c r="H1113" s="382">
        <v>1.2537254819133485</v>
      </c>
      <c r="M1113" s="386">
        <v>0.22140000000000001</v>
      </c>
    </row>
    <row r="1114" spans="1:13" ht="11.65" customHeight="1">
      <c r="A1114" s="372">
        <v>1108</v>
      </c>
      <c r="B1114" s="381">
        <v>431.28297310453763</v>
      </c>
      <c r="C1114" s="381">
        <v>1060.3147820120575</v>
      </c>
      <c r="D1114" s="382">
        <v>0.96335443318932079</v>
      </c>
      <c r="E1114" s="382">
        <v>1.0484278631217749</v>
      </c>
      <c r="F1114" s="382">
        <v>1.1324937962303405</v>
      </c>
      <c r="G1114" s="382">
        <v>1.2015958134419853</v>
      </c>
      <c r="H1114" s="382">
        <v>1.2537321840656188</v>
      </c>
      <c r="M1114" s="386">
        <v>0.22159999999999999</v>
      </c>
    </row>
    <row r="1115" spans="1:13" ht="11.65" customHeight="1">
      <c r="A1115" s="372">
        <v>1109</v>
      </c>
      <c r="B1115" s="381">
        <v>431.45696132956073</v>
      </c>
      <c r="C1115" s="381">
        <v>1060.3487344038167</v>
      </c>
      <c r="D1115" s="382">
        <v>0.96336533123248569</v>
      </c>
      <c r="E1115" s="382">
        <v>1.0484504532327472</v>
      </c>
      <c r="F1115" s="382">
        <v>1.132508243282204</v>
      </c>
      <c r="G1115" s="382">
        <v>1.2015987050206633</v>
      </c>
      <c r="H1115" s="382">
        <v>1.2537717660211172</v>
      </c>
      <c r="M1115" s="386">
        <v>0.2218</v>
      </c>
    </row>
    <row r="1116" spans="1:13" ht="11.65" customHeight="1">
      <c r="A1116" s="372">
        <v>1110</v>
      </c>
      <c r="B1116" s="381">
        <v>431.61854914059768</v>
      </c>
      <c r="C1116" s="381">
        <v>1061.6268567293246</v>
      </c>
      <c r="D1116" s="382">
        <v>0.96338287633570852</v>
      </c>
      <c r="E1116" s="382">
        <v>1.048469095540189</v>
      </c>
      <c r="F1116" s="382">
        <v>1.1325314218343654</v>
      </c>
      <c r="G1116" s="382">
        <v>1.2016981983390214</v>
      </c>
      <c r="H1116" s="382">
        <v>1.2538409182388042</v>
      </c>
      <c r="M1116" s="386">
        <v>0.222</v>
      </c>
    </row>
    <row r="1117" spans="1:13" ht="11.65" customHeight="1">
      <c r="A1117" s="372">
        <v>1111</v>
      </c>
      <c r="B1117" s="381">
        <v>432.29470504851452</v>
      </c>
      <c r="C1117" s="381">
        <v>1062.0501274574435</v>
      </c>
      <c r="D1117" s="382">
        <v>0.96338426373422481</v>
      </c>
      <c r="E1117" s="382">
        <v>1.0484856073318776</v>
      </c>
      <c r="F1117" s="382">
        <v>1.1326407945298276</v>
      </c>
      <c r="G1117" s="382">
        <v>1.2017910293887637</v>
      </c>
      <c r="H1117" s="382">
        <v>1.2538644225584066</v>
      </c>
      <c r="M1117" s="386">
        <v>0.22220000000000001</v>
      </c>
    </row>
    <row r="1118" spans="1:13" ht="11.65" customHeight="1">
      <c r="A1118" s="372">
        <v>1112</v>
      </c>
      <c r="B1118" s="381">
        <v>432.42731900648778</v>
      </c>
      <c r="C1118" s="381">
        <v>1062.1722590923055</v>
      </c>
      <c r="D1118" s="382">
        <v>0.96339807431942215</v>
      </c>
      <c r="E1118" s="382">
        <v>1.048530753635661</v>
      </c>
      <c r="F1118" s="382">
        <v>1.1326486017627149</v>
      </c>
      <c r="G1118" s="382">
        <v>1.2018408285658879</v>
      </c>
      <c r="H1118" s="382">
        <v>1.2539280699844166</v>
      </c>
      <c r="M1118" s="386">
        <v>0.22239999999999999</v>
      </c>
    </row>
    <row r="1119" spans="1:13" ht="11.65" customHeight="1">
      <c r="A1119" s="372">
        <v>1113</v>
      </c>
      <c r="B1119" s="381">
        <v>432.66245560233347</v>
      </c>
      <c r="C1119" s="381">
        <v>1062.6481804302875</v>
      </c>
      <c r="D1119" s="382">
        <v>0.96345300871781936</v>
      </c>
      <c r="E1119" s="382">
        <v>1.0485609351455893</v>
      </c>
      <c r="F1119" s="382">
        <v>1.132672726335588</v>
      </c>
      <c r="G1119" s="382">
        <v>1.2018419876691788</v>
      </c>
      <c r="H1119" s="382">
        <v>1.2540708089681301</v>
      </c>
      <c r="M1119" s="386">
        <v>0.22259999999999999</v>
      </c>
    </row>
    <row r="1120" spans="1:13" ht="11.65" customHeight="1">
      <c r="A1120" s="372">
        <v>1114</v>
      </c>
      <c r="B1120" s="381">
        <v>433.15261446835302</v>
      </c>
      <c r="C1120" s="381">
        <v>1062.9823626482448</v>
      </c>
      <c r="D1120" s="382">
        <v>0.96345854659713881</v>
      </c>
      <c r="E1120" s="382">
        <v>1.0485675906407441</v>
      </c>
      <c r="F1120" s="382">
        <v>1.1326830946659525</v>
      </c>
      <c r="G1120" s="382">
        <v>1.2018482795874694</v>
      </c>
      <c r="H1120" s="382">
        <v>1.254190768067418</v>
      </c>
      <c r="M1120" s="386">
        <v>0.2228</v>
      </c>
    </row>
    <row r="1121" spans="1:13" ht="11.65" customHeight="1">
      <c r="A1121" s="372">
        <v>1115</v>
      </c>
      <c r="B1121" s="381">
        <v>433.30242463503055</v>
      </c>
      <c r="C1121" s="381">
        <v>1062.9865784685771</v>
      </c>
      <c r="D1121" s="382">
        <v>0.96346507043653895</v>
      </c>
      <c r="E1121" s="382">
        <v>1.0485966562243645</v>
      </c>
      <c r="F1121" s="382">
        <v>1.1326844395574587</v>
      </c>
      <c r="G1121" s="382">
        <v>1.2018667040008464</v>
      </c>
      <c r="H1121" s="382">
        <v>1.2541917198926551</v>
      </c>
      <c r="M1121" s="386">
        <v>0.223</v>
      </c>
    </row>
    <row r="1122" spans="1:13" ht="11.65" customHeight="1">
      <c r="A1122" s="372">
        <v>1116</v>
      </c>
      <c r="B1122" s="381">
        <v>433.68571760130999</v>
      </c>
      <c r="C1122" s="381">
        <v>1063.8383648748986</v>
      </c>
      <c r="D1122" s="382">
        <v>0.96356933514161602</v>
      </c>
      <c r="E1122" s="382">
        <v>1.0486234569102939</v>
      </c>
      <c r="F1122" s="382">
        <v>1.1328795935455291</v>
      </c>
      <c r="G1122" s="382">
        <v>1.2019108509859082</v>
      </c>
      <c r="H1122" s="382">
        <v>1.2542095000381281</v>
      </c>
      <c r="M1122" s="386">
        <v>0.22320000000000001</v>
      </c>
    </row>
    <row r="1123" spans="1:13" ht="11.65" customHeight="1">
      <c r="A1123" s="372">
        <v>1117</v>
      </c>
      <c r="B1123" s="381">
        <v>434.27059795757941</v>
      </c>
      <c r="C1123" s="381">
        <v>1063.9651015247109</v>
      </c>
      <c r="D1123" s="382">
        <v>0.96358543959665033</v>
      </c>
      <c r="E1123" s="382">
        <v>1.0486465475059794</v>
      </c>
      <c r="F1123" s="382">
        <v>1.1329695170264431</v>
      </c>
      <c r="G1123" s="382">
        <v>1.2020574027423767</v>
      </c>
      <c r="H1123" s="382">
        <v>1.2542097282843423</v>
      </c>
      <c r="M1123" s="386">
        <v>0.22339999999999999</v>
      </c>
    </row>
    <row r="1124" spans="1:13" ht="11.65" customHeight="1">
      <c r="A1124" s="372">
        <v>1118</v>
      </c>
      <c r="B1124" s="381">
        <v>434.5879574792034</v>
      </c>
      <c r="C1124" s="381">
        <v>1064.7973756950032</v>
      </c>
      <c r="D1124" s="382">
        <v>0.96360318075585061</v>
      </c>
      <c r="E1124" s="382">
        <v>1.0487335344758435</v>
      </c>
      <c r="F1124" s="382">
        <v>1.1330350992638285</v>
      </c>
      <c r="G1124" s="382">
        <v>1.2021774703891051</v>
      </c>
      <c r="H1124" s="382">
        <v>1.2542707394612815</v>
      </c>
      <c r="M1124" s="386">
        <v>0.22359999999999999</v>
      </c>
    </row>
    <row r="1125" spans="1:13" ht="11.65" customHeight="1">
      <c r="A1125" s="372">
        <v>1119</v>
      </c>
      <c r="B1125" s="381">
        <v>434.58960584081797</v>
      </c>
      <c r="C1125" s="381">
        <v>1064.8040530422004</v>
      </c>
      <c r="D1125" s="382">
        <v>0.96363911985066253</v>
      </c>
      <c r="E1125" s="382">
        <v>1.0487823427621206</v>
      </c>
      <c r="F1125" s="382">
        <v>1.1330623409614151</v>
      </c>
      <c r="G1125" s="382">
        <v>1.2022817028475188</v>
      </c>
      <c r="H1125" s="382">
        <v>1.2543883967960687</v>
      </c>
      <c r="M1125" s="386">
        <v>0.2238</v>
      </c>
    </row>
    <row r="1126" spans="1:13" ht="11.65" customHeight="1">
      <c r="A1126" s="372">
        <v>1120</v>
      </c>
      <c r="B1126" s="381">
        <v>434.81185159222787</v>
      </c>
      <c r="C1126" s="381">
        <v>1065.5896741180441</v>
      </c>
      <c r="D1126" s="382">
        <v>0.96364072944824997</v>
      </c>
      <c r="E1126" s="382">
        <v>1.0487823913433272</v>
      </c>
      <c r="F1126" s="382">
        <v>1.1330886434917562</v>
      </c>
      <c r="G1126" s="382">
        <v>1.2023297790527023</v>
      </c>
      <c r="H1126" s="382">
        <v>1.2544069758325773</v>
      </c>
      <c r="M1126" s="386">
        <v>0.224</v>
      </c>
    </row>
    <row r="1127" spans="1:13" ht="11.65" customHeight="1">
      <c r="A1127" s="372">
        <v>1121</v>
      </c>
      <c r="B1127" s="381">
        <v>435.63192407141651</v>
      </c>
      <c r="C1127" s="381">
        <v>1065.7883246737001</v>
      </c>
      <c r="D1127" s="382">
        <v>0.96365903708615852</v>
      </c>
      <c r="E1127" s="382">
        <v>1.0487865387672071</v>
      </c>
      <c r="F1127" s="382">
        <v>1.1331382110329276</v>
      </c>
      <c r="G1127" s="382">
        <v>1.2023902107288043</v>
      </c>
      <c r="H1127" s="382">
        <v>1.2544589396084824</v>
      </c>
      <c r="M1127" s="386">
        <v>0.22420000000000001</v>
      </c>
    </row>
    <row r="1128" spans="1:13" ht="11.65" customHeight="1">
      <c r="A1128" s="372">
        <v>1122</v>
      </c>
      <c r="B1128" s="381">
        <v>435.7261957095352</v>
      </c>
      <c r="C1128" s="381">
        <v>1066.5302728197312</v>
      </c>
      <c r="D1128" s="382">
        <v>0.96367112907586772</v>
      </c>
      <c r="E1128" s="382">
        <v>1.048897738595614</v>
      </c>
      <c r="F1128" s="382">
        <v>1.1331469569878334</v>
      </c>
      <c r="G1128" s="382">
        <v>1.2024505184193985</v>
      </c>
      <c r="H1128" s="382">
        <v>1.2544788326719229</v>
      </c>
      <c r="M1128" s="386">
        <v>0.22439999999999999</v>
      </c>
    </row>
    <row r="1129" spans="1:13" ht="11.65" customHeight="1">
      <c r="A1129" s="372">
        <v>1123</v>
      </c>
      <c r="B1129" s="381">
        <v>436.19428401607274</v>
      </c>
      <c r="C1129" s="381">
        <v>1067.1925778141631</v>
      </c>
      <c r="D1129" s="382">
        <v>0.96367153839352115</v>
      </c>
      <c r="E1129" s="382">
        <v>1.0489449872535972</v>
      </c>
      <c r="F1129" s="382">
        <v>1.1332695061518157</v>
      </c>
      <c r="G1129" s="382">
        <v>1.2024573413842496</v>
      </c>
      <c r="H1129" s="382">
        <v>1.2545246796925964</v>
      </c>
      <c r="M1129" s="386">
        <v>0.22459999999999999</v>
      </c>
    </row>
    <row r="1130" spans="1:13" ht="11.65" customHeight="1">
      <c r="A1130" s="372">
        <v>1124</v>
      </c>
      <c r="B1130" s="381">
        <v>436.34076225446643</v>
      </c>
      <c r="C1130" s="381">
        <v>1067.1990027845295</v>
      </c>
      <c r="D1130" s="382">
        <v>0.9636842397620905</v>
      </c>
      <c r="E1130" s="382">
        <v>1.0489596181743128</v>
      </c>
      <c r="F1130" s="382">
        <v>1.1332890104404407</v>
      </c>
      <c r="G1130" s="382">
        <v>1.2024912995099823</v>
      </c>
      <c r="H1130" s="382">
        <v>1.2545507628928692</v>
      </c>
      <c r="M1130" s="386">
        <v>0.2248</v>
      </c>
    </row>
    <row r="1131" spans="1:13" ht="11.65" customHeight="1">
      <c r="A1131" s="372">
        <v>1125</v>
      </c>
      <c r="B1131" s="381">
        <v>436.54866465256509</v>
      </c>
      <c r="C1131" s="381">
        <v>1067.3829653696775</v>
      </c>
      <c r="D1131" s="382">
        <v>0.96369525946335099</v>
      </c>
      <c r="E1131" s="382">
        <v>1.0489607453496428</v>
      </c>
      <c r="F1131" s="382">
        <v>1.1332976590602364</v>
      </c>
      <c r="G1131" s="382">
        <v>1.2025636307416769</v>
      </c>
      <c r="H1131" s="382">
        <v>1.2546334316555772</v>
      </c>
      <c r="M1131" s="386">
        <v>0.22500000000000001</v>
      </c>
    </row>
    <row r="1132" spans="1:13" ht="11.65" customHeight="1">
      <c r="A1132" s="372">
        <v>1126</v>
      </c>
      <c r="B1132" s="381">
        <v>436.97813587350447</v>
      </c>
      <c r="C1132" s="381">
        <v>1067.5652040997138</v>
      </c>
      <c r="D1132" s="382">
        <v>0.9637173624836628</v>
      </c>
      <c r="E1132" s="382">
        <v>1.048988651113842</v>
      </c>
      <c r="F1132" s="382">
        <v>1.1333357908208079</v>
      </c>
      <c r="G1132" s="382">
        <v>1.2025783679573319</v>
      </c>
      <c r="H1132" s="382">
        <v>1.2546626997945751</v>
      </c>
      <c r="M1132" s="386">
        <v>0.22520000000000001</v>
      </c>
    </row>
    <row r="1133" spans="1:13" ht="11.65" customHeight="1">
      <c r="A1133" s="372">
        <v>1127</v>
      </c>
      <c r="B1133" s="381">
        <v>437.52728763857249</v>
      </c>
      <c r="C1133" s="381">
        <v>1068.6058436931853</v>
      </c>
      <c r="D1133" s="382">
        <v>0.96373205707358778</v>
      </c>
      <c r="E1133" s="382">
        <v>1.0490096815513201</v>
      </c>
      <c r="F1133" s="382">
        <v>1.1333505188885924</v>
      </c>
      <c r="G1133" s="382">
        <v>1.2025964573360859</v>
      </c>
      <c r="H1133" s="382">
        <v>1.2547046858860642</v>
      </c>
      <c r="M1133" s="386">
        <v>0.22539999999999999</v>
      </c>
    </row>
    <row r="1134" spans="1:13" ht="11.65" customHeight="1">
      <c r="A1134" s="372">
        <v>1128</v>
      </c>
      <c r="B1134" s="381">
        <v>438.45653591074552</v>
      </c>
      <c r="C1134" s="381">
        <v>1068.6989186101528</v>
      </c>
      <c r="D1134" s="382">
        <v>0.96376656303374231</v>
      </c>
      <c r="E1134" s="382">
        <v>1.0490325682305428</v>
      </c>
      <c r="F1134" s="382">
        <v>1.1333763452696508</v>
      </c>
      <c r="G1134" s="382">
        <v>1.2026321848454826</v>
      </c>
      <c r="H1134" s="382">
        <v>1.2547082956523798</v>
      </c>
      <c r="M1134" s="386">
        <v>0.22559999999999999</v>
      </c>
    </row>
    <row r="1135" spans="1:13" ht="11.65" customHeight="1">
      <c r="A1135" s="372">
        <v>1129</v>
      </c>
      <c r="B1135" s="381">
        <v>438.5965973634211</v>
      </c>
      <c r="C1135" s="381">
        <v>1069.0638492340859</v>
      </c>
      <c r="D1135" s="382">
        <v>0.96376710662039322</v>
      </c>
      <c r="E1135" s="382">
        <v>1.049052579100068</v>
      </c>
      <c r="F1135" s="382">
        <v>1.1334005354672938</v>
      </c>
      <c r="G1135" s="382">
        <v>1.2026478363909809</v>
      </c>
      <c r="H1135" s="382">
        <v>1.2547683522477309</v>
      </c>
      <c r="M1135" s="386">
        <v>0.2258</v>
      </c>
    </row>
    <row r="1136" spans="1:13" ht="11.65" customHeight="1">
      <c r="A1136" s="372">
        <v>1130</v>
      </c>
      <c r="B1136" s="381">
        <v>439.56951408522764</v>
      </c>
      <c r="C1136" s="381">
        <v>1069.2270482872973</v>
      </c>
      <c r="D1136" s="382">
        <v>0.96382676686691759</v>
      </c>
      <c r="E1136" s="382">
        <v>1.0491103876113039</v>
      </c>
      <c r="F1136" s="382">
        <v>1.1334642480594737</v>
      </c>
      <c r="G1136" s="382">
        <v>1.20271538560325</v>
      </c>
      <c r="H1136" s="382">
        <v>1.2548474739726898</v>
      </c>
      <c r="M1136" s="386">
        <v>0.22600000000000001</v>
      </c>
    </row>
    <row r="1137" spans="1:13" ht="11.65" customHeight="1">
      <c r="A1137" s="372">
        <v>1131</v>
      </c>
      <c r="B1137" s="381">
        <v>439.66932457073017</v>
      </c>
      <c r="C1137" s="381">
        <v>1069.7403563499192</v>
      </c>
      <c r="D1137" s="382">
        <v>0.96384427004502038</v>
      </c>
      <c r="E1137" s="382">
        <v>1.0491488672254901</v>
      </c>
      <c r="F1137" s="382">
        <v>1.1334680865182896</v>
      </c>
      <c r="G1137" s="382">
        <v>1.2027319507278587</v>
      </c>
      <c r="H1137" s="382">
        <v>1.2548719571386302</v>
      </c>
      <c r="M1137" s="386">
        <v>0.22620000000000001</v>
      </c>
    </row>
    <row r="1138" spans="1:13" ht="11.65" customHeight="1">
      <c r="A1138" s="372">
        <v>1132</v>
      </c>
      <c r="B1138" s="381">
        <v>440.12861017008254</v>
      </c>
      <c r="C1138" s="381">
        <v>1070.5937213582365</v>
      </c>
      <c r="D1138" s="382">
        <v>0.96386933552855025</v>
      </c>
      <c r="E1138" s="382">
        <v>1.0491852964316799</v>
      </c>
      <c r="F1138" s="382">
        <v>1.1334952897405255</v>
      </c>
      <c r="G1138" s="382">
        <v>1.2027863625429704</v>
      </c>
      <c r="H1138" s="382">
        <v>1.2549073877711472</v>
      </c>
      <c r="M1138" s="386">
        <v>0.22639999999999999</v>
      </c>
    </row>
    <row r="1139" spans="1:13" ht="11.65" customHeight="1">
      <c r="A1139" s="372">
        <v>1133</v>
      </c>
      <c r="B1139" s="381">
        <v>440.4211244195958</v>
      </c>
      <c r="C1139" s="381">
        <v>1072.192714002209</v>
      </c>
      <c r="D1139" s="382">
        <v>0.9638696392675653</v>
      </c>
      <c r="E1139" s="382">
        <v>1.0492502590021626</v>
      </c>
      <c r="F1139" s="382">
        <v>1.1335438939535476</v>
      </c>
      <c r="G1139" s="382">
        <v>1.2027990892603788</v>
      </c>
      <c r="H1139" s="382">
        <v>1.254999509756912</v>
      </c>
      <c r="M1139" s="386">
        <v>0.2266</v>
      </c>
    </row>
    <row r="1140" spans="1:13" ht="11.65" customHeight="1">
      <c r="A1140" s="372">
        <v>1134</v>
      </c>
      <c r="B1140" s="381">
        <v>441.43023988845471</v>
      </c>
      <c r="C1140" s="381">
        <v>1073.163402069893</v>
      </c>
      <c r="D1140" s="382">
        <v>0.96389193938353401</v>
      </c>
      <c r="E1140" s="382">
        <v>1.0493546434291476</v>
      </c>
      <c r="F1140" s="382">
        <v>1.1337029096387556</v>
      </c>
      <c r="G1140" s="382">
        <v>1.202813877832194</v>
      </c>
      <c r="H1140" s="382">
        <v>1.2550784052513511</v>
      </c>
      <c r="M1140" s="386">
        <v>0.2268</v>
      </c>
    </row>
    <row r="1141" spans="1:13" ht="11.65" customHeight="1">
      <c r="A1141" s="372">
        <v>1135</v>
      </c>
      <c r="B1141" s="381">
        <v>442.42586467746696</v>
      </c>
      <c r="C1141" s="381">
        <v>1073.6448825688731</v>
      </c>
      <c r="D1141" s="382">
        <v>0.96393617563095224</v>
      </c>
      <c r="E1141" s="382">
        <v>1.0493685833987398</v>
      </c>
      <c r="F1141" s="382">
        <v>1.1337243048274246</v>
      </c>
      <c r="G1141" s="382">
        <v>1.2029177240774871</v>
      </c>
      <c r="H1141" s="382">
        <v>1.2551452648680825</v>
      </c>
      <c r="M1141" s="386">
        <v>0.22700000000000001</v>
      </c>
    </row>
    <row r="1142" spans="1:13" ht="11.65" customHeight="1">
      <c r="A1142" s="372">
        <v>1136</v>
      </c>
      <c r="B1142" s="381">
        <v>442.85188106356236</v>
      </c>
      <c r="C1142" s="381">
        <v>1073.7776138532754</v>
      </c>
      <c r="D1142" s="382">
        <v>0.96395358994360381</v>
      </c>
      <c r="E1142" s="382">
        <v>1.0493772811510036</v>
      </c>
      <c r="F1142" s="382">
        <v>1.1337523610165965</v>
      </c>
      <c r="G1142" s="382">
        <v>1.2029607236698447</v>
      </c>
      <c r="H1142" s="382">
        <v>1.2551685070779406</v>
      </c>
      <c r="M1142" s="386">
        <v>0.22720000000000001</v>
      </c>
    </row>
    <row r="1143" spans="1:13" ht="11.65" customHeight="1">
      <c r="A1143" s="372">
        <v>1137</v>
      </c>
      <c r="B1143" s="381">
        <v>443.28978694015132</v>
      </c>
      <c r="C1143" s="381">
        <v>1075.8148856077078</v>
      </c>
      <c r="D1143" s="382">
        <v>0.96395610218079164</v>
      </c>
      <c r="E1143" s="382">
        <v>1.0494014273939312</v>
      </c>
      <c r="F1143" s="382">
        <v>1.1337928702829414</v>
      </c>
      <c r="G1143" s="382">
        <v>1.2030347553974643</v>
      </c>
      <c r="H1143" s="382">
        <v>1.2552160351409296</v>
      </c>
      <c r="M1143" s="386">
        <v>0.22739999999999999</v>
      </c>
    </row>
    <row r="1144" spans="1:13" ht="11.65" customHeight="1">
      <c r="A1144" s="372">
        <v>1138</v>
      </c>
      <c r="B1144" s="381">
        <v>443.38230532786383</v>
      </c>
      <c r="C1144" s="381">
        <v>1076.4341155593211</v>
      </c>
      <c r="D1144" s="382">
        <v>0.96396306030170931</v>
      </c>
      <c r="E1144" s="382">
        <v>1.0494233961345596</v>
      </c>
      <c r="F1144" s="382">
        <v>1.1338521141729967</v>
      </c>
      <c r="G1144" s="382">
        <v>1.2030544504790135</v>
      </c>
      <c r="H1144" s="382">
        <v>1.2552221647557229</v>
      </c>
      <c r="M1144" s="386">
        <v>0.2276</v>
      </c>
    </row>
    <row r="1145" spans="1:13" ht="11.65" customHeight="1">
      <c r="A1145" s="372">
        <v>1139</v>
      </c>
      <c r="B1145" s="381">
        <v>445.1695234548406</v>
      </c>
      <c r="C1145" s="381">
        <v>1076.4905238543724</v>
      </c>
      <c r="D1145" s="382">
        <v>0.96397621121232024</v>
      </c>
      <c r="E1145" s="382">
        <v>1.0494880245200702</v>
      </c>
      <c r="F1145" s="382">
        <v>1.1339857213805986</v>
      </c>
      <c r="G1145" s="382">
        <v>1.203075302894792</v>
      </c>
      <c r="H1145" s="382">
        <v>1.2552241760234097</v>
      </c>
      <c r="M1145" s="386">
        <v>0.2278</v>
      </c>
    </row>
    <row r="1146" spans="1:13" ht="11.65" customHeight="1">
      <c r="A1146" s="372">
        <v>1140</v>
      </c>
      <c r="B1146" s="381">
        <v>445.35870341884129</v>
      </c>
      <c r="C1146" s="381">
        <v>1076.9564801563265</v>
      </c>
      <c r="D1146" s="382">
        <v>0.96397777936937157</v>
      </c>
      <c r="E1146" s="382">
        <v>1.0494982019707686</v>
      </c>
      <c r="F1146" s="382">
        <v>1.1340397293831026</v>
      </c>
      <c r="G1146" s="382">
        <v>1.2031482144287775</v>
      </c>
      <c r="H1146" s="382">
        <v>1.255340138401283</v>
      </c>
      <c r="M1146" s="386">
        <v>0.22800000000000001</v>
      </c>
    </row>
    <row r="1147" spans="1:13" ht="11.65" customHeight="1">
      <c r="A1147" s="372">
        <v>1141</v>
      </c>
      <c r="B1147" s="381">
        <v>445.72456313912789</v>
      </c>
      <c r="C1147" s="381">
        <v>1076.986366278119</v>
      </c>
      <c r="D1147" s="382">
        <v>0.96398209242637722</v>
      </c>
      <c r="E1147" s="382">
        <v>1.0495152810142765</v>
      </c>
      <c r="F1147" s="382">
        <v>1.1341200969531424</v>
      </c>
      <c r="G1147" s="382">
        <v>1.2031596721011986</v>
      </c>
      <c r="H1147" s="382">
        <v>1.2553806855515994</v>
      </c>
      <c r="M1147" s="386">
        <v>0.22819999999999999</v>
      </c>
    </row>
    <row r="1148" spans="1:13" ht="11.65" customHeight="1">
      <c r="A1148" s="372">
        <v>1142</v>
      </c>
      <c r="B1148" s="381">
        <v>446.76424842764209</v>
      </c>
      <c r="C1148" s="381">
        <v>1077.5217936358658</v>
      </c>
      <c r="D1148" s="382">
        <v>0.96400375182986364</v>
      </c>
      <c r="E1148" s="382">
        <v>1.0495343416987315</v>
      </c>
      <c r="F1148" s="382">
        <v>1.1341324751276283</v>
      </c>
      <c r="G1148" s="382">
        <v>1.2031637105232462</v>
      </c>
      <c r="H1148" s="382">
        <v>1.2553821858012408</v>
      </c>
      <c r="M1148" s="386">
        <v>0.22839999999999999</v>
      </c>
    </row>
    <row r="1149" spans="1:13" ht="11.65" customHeight="1">
      <c r="A1149" s="372">
        <v>1143</v>
      </c>
      <c r="B1149" s="381">
        <v>447.31883687756181</v>
      </c>
      <c r="C1149" s="381">
        <v>1077.7578892958209</v>
      </c>
      <c r="D1149" s="382">
        <v>0.96401566079455081</v>
      </c>
      <c r="E1149" s="382">
        <v>1.0495359374668141</v>
      </c>
      <c r="F1149" s="382">
        <v>1.1341506237993813</v>
      </c>
      <c r="G1149" s="382">
        <v>1.2031652461985352</v>
      </c>
      <c r="H1149" s="382">
        <v>1.2554670727643722</v>
      </c>
      <c r="M1149" s="386">
        <v>0.2286</v>
      </c>
    </row>
    <row r="1150" spans="1:13" ht="11.65" customHeight="1">
      <c r="A1150" s="372">
        <v>1144</v>
      </c>
      <c r="B1150" s="381">
        <v>447.98711602561343</v>
      </c>
      <c r="C1150" s="381">
        <v>1079.5572881224707</v>
      </c>
      <c r="D1150" s="382">
        <v>0.9640325118271249</v>
      </c>
      <c r="E1150" s="382">
        <v>1.0495613402152919</v>
      </c>
      <c r="F1150" s="382">
        <v>1.1341932157058705</v>
      </c>
      <c r="G1150" s="382">
        <v>1.2032135618602364</v>
      </c>
      <c r="H1150" s="382">
        <v>1.2555271799764185</v>
      </c>
      <c r="M1150" s="386">
        <v>0.2288</v>
      </c>
    </row>
    <row r="1151" spans="1:13" ht="11.65" customHeight="1">
      <c r="A1151" s="372">
        <v>1145</v>
      </c>
      <c r="B1151" s="381">
        <v>448.65355306158108</v>
      </c>
      <c r="C1151" s="381">
        <v>1079.5759768053558</v>
      </c>
      <c r="D1151" s="382">
        <v>0.96403456105477958</v>
      </c>
      <c r="E1151" s="382">
        <v>1.0495613469324443</v>
      </c>
      <c r="F1151" s="382">
        <v>1.1341935129303353</v>
      </c>
      <c r="G1151" s="382">
        <v>1.2032223936734767</v>
      </c>
      <c r="H1151" s="382">
        <v>1.2555393183368231</v>
      </c>
      <c r="M1151" s="386">
        <v>0.22900000000000001</v>
      </c>
    </row>
    <row r="1152" spans="1:13" ht="11.65" customHeight="1">
      <c r="A1152" s="372">
        <v>1146</v>
      </c>
      <c r="B1152" s="381">
        <v>448.88580176925461</v>
      </c>
      <c r="C1152" s="381">
        <v>1080.1635516674196</v>
      </c>
      <c r="D1152" s="382">
        <v>0.96403862965453724</v>
      </c>
      <c r="E1152" s="382">
        <v>1.0495789922303698</v>
      </c>
      <c r="F1152" s="382">
        <v>1.1342266232227745</v>
      </c>
      <c r="G1152" s="382">
        <v>1.2032277850997937</v>
      </c>
      <c r="H1152" s="382">
        <v>1.2555505673585101</v>
      </c>
      <c r="M1152" s="386">
        <v>0.22919999999999999</v>
      </c>
    </row>
    <row r="1153" spans="1:13" ht="11.65" customHeight="1">
      <c r="A1153" s="372">
        <v>1147</v>
      </c>
      <c r="B1153" s="381">
        <v>449.04570153281293</v>
      </c>
      <c r="C1153" s="381">
        <v>1080.7066772249364</v>
      </c>
      <c r="D1153" s="382">
        <v>0.96405070925728875</v>
      </c>
      <c r="E1153" s="382">
        <v>1.0496011579398032</v>
      </c>
      <c r="F1153" s="382">
        <v>1.1342527842509198</v>
      </c>
      <c r="G1153" s="382">
        <v>1.2032764897546151</v>
      </c>
      <c r="H1153" s="382">
        <v>1.2555935790056898</v>
      </c>
      <c r="M1153" s="386">
        <v>0.22939999999999999</v>
      </c>
    </row>
    <row r="1154" spans="1:13" ht="11.65" customHeight="1">
      <c r="A1154" s="372">
        <v>1148</v>
      </c>
      <c r="B1154" s="381">
        <v>449.60315479708242</v>
      </c>
      <c r="C1154" s="381">
        <v>1081.1499423204932</v>
      </c>
      <c r="D1154" s="382">
        <v>0.96405285139319707</v>
      </c>
      <c r="E1154" s="382">
        <v>1.0496054047051109</v>
      </c>
      <c r="F1154" s="382">
        <v>1.1343203181949466</v>
      </c>
      <c r="G1154" s="382">
        <v>1.2033593063262762</v>
      </c>
      <c r="H1154" s="382">
        <v>1.2556235509171696</v>
      </c>
      <c r="M1154" s="386">
        <v>0.2296</v>
      </c>
    </row>
    <row r="1155" spans="1:13" ht="11.65" customHeight="1">
      <c r="A1155" s="372">
        <v>1149</v>
      </c>
      <c r="B1155" s="381">
        <v>449.60401434523919</v>
      </c>
      <c r="C1155" s="381">
        <v>1082.3745557333386</v>
      </c>
      <c r="D1155" s="382">
        <v>0.9640597933286944</v>
      </c>
      <c r="E1155" s="382">
        <v>1.049688414533066</v>
      </c>
      <c r="F1155" s="382">
        <v>1.1343365807609149</v>
      </c>
      <c r="G1155" s="382">
        <v>1.2033979491317082</v>
      </c>
      <c r="H1155" s="382">
        <v>1.2557724768403016</v>
      </c>
      <c r="M1155" s="386">
        <v>0.2298</v>
      </c>
    </row>
    <row r="1156" spans="1:13" ht="11.65" customHeight="1">
      <c r="A1156" s="372">
        <v>1150</v>
      </c>
      <c r="B1156" s="381">
        <v>450.17875716553226</v>
      </c>
      <c r="C1156" s="381">
        <v>1083.174931600217</v>
      </c>
      <c r="D1156" s="382">
        <v>0.96408566857809763</v>
      </c>
      <c r="E1156" s="382">
        <v>1.0497106140396597</v>
      </c>
      <c r="F1156" s="382">
        <v>1.1344950167121488</v>
      </c>
      <c r="G1156" s="382">
        <v>1.2034055606780962</v>
      </c>
      <c r="H1156" s="382">
        <v>1.2558293499478648</v>
      </c>
      <c r="M1156" s="386">
        <v>0.23</v>
      </c>
    </row>
    <row r="1157" spans="1:13" ht="11.65" customHeight="1">
      <c r="A1157" s="372">
        <v>1151</v>
      </c>
      <c r="B1157" s="381">
        <v>450.35866512804751</v>
      </c>
      <c r="C1157" s="381">
        <v>1083.4086785900927</v>
      </c>
      <c r="D1157" s="382">
        <v>0.96408930402284698</v>
      </c>
      <c r="E1157" s="382">
        <v>1.049747223820293</v>
      </c>
      <c r="F1157" s="382">
        <v>1.1344958131421661</v>
      </c>
      <c r="G1157" s="382">
        <v>1.2034105648244069</v>
      </c>
      <c r="H1157" s="382">
        <v>1.2558504115429587</v>
      </c>
      <c r="M1157" s="386">
        <v>0.23019999999999999</v>
      </c>
    </row>
    <row r="1158" spans="1:13" ht="11.65" customHeight="1">
      <c r="A1158" s="372">
        <v>1152</v>
      </c>
      <c r="B1158" s="381">
        <v>452.01103931190391</v>
      </c>
      <c r="C1158" s="381">
        <v>1083.8286701055767</v>
      </c>
      <c r="D1158" s="382">
        <v>0.96410767173562373</v>
      </c>
      <c r="E1158" s="382">
        <v>1.0497635597233743</v>
      </c>
      <c r="F1158" s="382">
        <v>1.1345793581039851</v>
      </c>
      <c r="G1158" s="382">
        <v>1.2034257129410604</v>
      </c>
      <c r="H1158" s="382">
        <v>1.2559456471880224</v>
      </c>
      <c r="M1158" s="386">
        <v>0.23039999999999999</v>
      </c>
    </row>
    <row r="1159" spans="1:13" ht="11.65" customHeight="1">
      <c r="A1159" s="372">
        <v>1153</v>
      </c>
      <c r="B1159" s="381">
        <v>452.01857762897816</v>
      </c>
      <c r="C1159" s="381">
        <v>1084.9531557597074</v>
      </c>
      <c r="D1159" s="382">
        <v>0.96410816840439362</v>
      </c>
      <c r="E1159" s="382">
        <v>1.0498083411224279</v>
      </c>
      <c r="F1159" s="382">
        <v>1.1345931757107495</v>
      </c>
      <c r="G1159" s="382">
        <v>1.2034356725871507</v>
      </c>
      <c r="H1159" s="382">
        <v>1.2559505759218133</v>
      </c>
      <c r="M1159" s="386">
        <v>0.2306</v>
      </c>
    </row>
    <row r="1160" spans="1:13" ht="11.65" customHeight="1">
      <c r="A1160" s="372">
        <v>1154</v>
      </c>
      <c r="B1160" s="381">
        <v>452.07246125733582</v>
      </c>
      <c r="C1160" s="381">
        <v>1085.6795701938754</v>
      </c>
      <c r="D1160" s="382">
        <v>0.96415076633253272</v>
      </c>
      <c r="E1160" s="382">
        <v>1.0498586137113539</v>
      </c>
      <c r="F1160" s="382">
        <v>1.1347054768868432</v>
      </c>
      <c r="G1160" s="382">
        <v>1.2035787213797109</v>
      </c>
      <c r="H1160" s="382">
        <v>1.2559566708560452</v>
      </c>
      <c r="M1160" s="386">
        <v>0.23080000000000001</v>
      </c>
    </row>
    <row r="1161" spans="1:13" ht="11.65" customHeight="1">
      <c r="A1161" s="372">
        <v>1155</v>
      </c>
      <c r="B1161" s="381">
        <v>452.14807069727522</v>
      </c>
      <c r="C1161" s="381">
        <v>1087.8192410475367</v>
      </c>
      <c r="D1161" s="382">
        <v>0.96415869515287234</v>
      </c>
      <c r="E1161" s="382">
        <v>1.0498633211003541</v>
      </c>
      <c r="F1161" s="382">
        <v>1.134708444487974</v>
      </c>
      <c r="G1161" s="382">
        <v>1.203789939010129</v>
      </c>
      <c r="H1161" s="382">
        <v>1.2559601135230896</v>
      </c>
      <c r="M1161" s="386">
        <v>0.23100000000000001</v>
      </c>
    </row>
    <row r="1162" spans="1:13" ht="11.65" customHeight="1">
      <c r="A1162" s="372">
        <v>1156</v>
      </c>
      <c r="B1162" s="381">
        <v>452.46847613633872</v>
      </c>
      <c r="C1162" s="381">
        <v>1087.8690349476565</v>
      </c>
      <c r="D1162" s="382">
        <v>0.96418693154420465</v>
      </c>
      <c r="E1162" s="382">
        <v>1.0499185977245438</v>
      </c>
      <c r="F1162" s="382">
        <v>1.1347189571421163</v>
      </c>
      <c r="G1162" s="382">
        <v>1.2037974433394223</v>
      </c>
      <c r="H1162" s="382">
        <v>1.2560049732919436</v>
      </c>
      <c r="M1162" s="386">
        <v>0.23119999999999999</v>
      </c>
    </row>
    <row r="1163" spans="1:13" ht="11.65" customHeight="1">
      <c r="A1163" s="372">
        <v>1157</v>
      </c>
      <c r="B1163" s="381">
        <v>452.91340630542254</v>
      </c>
      <c r="C1163" s="381">
        <v>1088.1210410786807</v>
      </c>
      <c r="D1163" s="382">
        <v>0.96418711879509378</v>
      </c>
      <c r="E1163" s="382">
        <v>1.0499204470528287</v>
      </c>
      <c r="F1163" s="382">
        <v>1.1348882200788619</v>
      </c>
      <c r="G1163" s="382">
        <v>1.2039208002797139</v>
      </c>
      <c r="H1163" s="382">
        <v>1.2560431204006866</v>
      </c>
      <c r="M1163" s="386">
        <v>0.23139999999999999</v>
      </c>
    </row>
    <row r="1164" spans="1:13" ht="11.65" customHeight="1">
      <c r="A1164" s="372">
        <v>1158</v>
      </c>
      <c r="B1164" s="381">
        <v>453.00801570323529</v>
      </c>
      <c r="C1164" s="381">
        <v>1088.7848845449444</v>
      </c>
      <c r="D1164" s="382">
        <v>0.96420487854589143</v>
      </c>
      <c r="E1164" s="382">
        <v>1.0499350197232553</v>
      </c>
      <c r="F1164" s="382">
        <v>1.1350330475691668</v>
      </c>
      <c r="G1164" s="382">
        <v>1.2039560194160401</v>
      </c>
      <c r="H1164" s="382">
        <v>1.2560524186513755</v>
      </c>
      <c r="M1164" s="386">
        <v>0.2316</v>
      </c>
    </row>
    <row r="1165" spans="1:13" ht="11.65" customHeight="1">
      <c r="A1165" s="372">
        <v>1159</v>
      </c>
      <c r="B1165" s="381">
        <v>453.2172068906475</v>
      </c>
      <c r="C1165" s="381">
        <v>1089.1851269974522</v>
      </c>
      <c r="D1165" s="382">
        <v>0.9642054649807128</v>
      </c>
      <c r="E1165" s="382">
        <v>1.0499469766673049</v>
      </c>
      <c r="F1165" s="382">
        <v>1.135091407401903</v>
      </c>
      <c r="G1165" s="382">
        <v>1.2039800618359411</v>
      </c>
      <c r="H1165" s="382">
        <v>1.2561695498456615</v>
      </c>
      <c r="M1165" s="386">
        <v>0.23180000000000001</v>
      </c>
    </row>
    <row r="1166" spans="1:13" ht="11.65" customHeight="1">
      <c r="A1166" s="372">
        <v>1160</v>
      </c>
      <c r="B1166" s="381">
        <v>453.26414495003064</v>
      </c>
      <c r="C1166" s="381">
        <v>1089.6009515151018</v>
      </c>
      <c r="D1166" s="382">
        <v>0.96420608486629145</v>
      </c>
      <c r="E1166" s="382">
        <v>1.050023018459368</v>
      </c>
      <c r="F1166" s="382">
        <v>1.1352267648712224</v>
      </c>
      <c r="G1166" s="382">
        <v>1.203997476913363</v>
      </c>
      <c r="H1166" s="382">
        <v>1.2562059070301974</v>
      </c>
      <c r="M1166" s="386">
        <v>0.23200000000000001</v>
      </c>
    </row>
    <row r="1167" spans="1:13" ht="11.65" customHeight="1">
      <c r="A1167" s="372">
        <v>1161</v>
      </c>
      <c r="B1167" s="381">
        <v>453.47302431137086</v>
      </c>
      <c r="C1167" s="381">
        <v>1089.8834157582314</v>
      </c>
      <c r="D1167" s="382">
        <v>0.96426069881984211</v>
      </c>
      <c r="E1167" s="382">
        <v>1.0500262537638523</v>
      </c>
      <c r="F1167" s="382">
        <v>1.1352786110410416</v>
      </c>
      <c r="G1167" s="382">
        <v>1.2040397513883523</v>
      </c>
      <c r="H1167" s="382">
        <v>1.2562722565749667</v>
      </c>
      <c r="M1167" s="386">
        <v>0.23219999999999999</v>
      </c>
    </row>
    <row r="1168" spans="1:13" ht="11.65" customHeight="1">
      <c r="A1168" s="372">
        <v>1162</v>
      </c>
      <c r="B1168" s="381">
        <v>454.54629159294655</v>
      </c>
      <c r="C1168" s="381">
        <v>1090.3417322424102</v>
      </c>
      <c r="D1168" s="382">
        <v>0.96431385536019587</v>
      </c>
      <c r="E1168" s="382">
        <v>1.0500341409246703</v>
      </c>
      <c r="F1168" s="382">
        <v>1.1353554854344845</v>
      </c>
      <c r="G1168" s="382">
        <v>1.2040605181221573</v>
      </c>
      <c r="H1168" s="382">
        <v>1.2562760497743177</v>
      </c>
      <c r="M1168" s="386">
        <v>0.2324</v>
      </c>
    </row>
    <row r="1169" spans="1:13" ht="11.65" customHeight="1">
      <c r="A1169" s="372">
        <v>1163</v>
      </c>
      <c r="B1169" s="381">
        <v>454.88873016064645</v>
      </c>
      <c r="C1169" s="381">
        <v>1090.3965047936308</v>
      </c>
      <c r="D1169" s="382">
        <v>0.96431411592718363</v>
      </c>
      <c r="E1169" s="382">
        <v>1.0500824599898417</v>
      </c>
      <c r="F1169" s="382">
        <v>1.1354030873838421</v>
      </c>
      <c r="G1169" s="382">
        <v>1.2041347265945859</v>
      </c>
      <c r="H1169" s="382">
        <v>1.2562839646713437</v>
      </c>
      <c r="M1169" s="386">
        <v>0.2326</v>
      </c>
    </row>
    <row r="1170" spans="1:13" ht="11.65" customHeight="1">
      <c r="A1170" s="372">
        <v>1164</v>
      </c>
      <c r="B1170" s="381">
        <v>455.75187807212387</v>
      </c>
      <c r="C1170" s="381">
        <v>1090.9300818233423</v>
      </c>
      <c r="D1170" s="382">
        <v>0.96432464914848681</v>
      </c>
      <c r="E1170" s="382">
        <v>1.0501116298149062</v>
      </c>
      <c r="F1170" s="382">
        <v>1.1354959864988434</v>
      </c>
      <c r="G1170" s="382">
        <v>1.2041446178646376</v>
      </c>
      <c r="H1170" s="382">
        <v>1.2563412950200508</v>
      </c>
      <c r="M1170" s="386">
        <v>0.23280000000000001</v>
      </c>
    </row>
    <row r="1171" spans="1:13" ht="11.65" customHeight="1">
      <c r="A1171" s="372">
        <v>1165</v>
      </c>
      <c r="B1171" s="381">
        <v>456.30041300294943</v>
      </c>
      <c r="C1171" s="381">
        <v>1091.9520231691731</v>
      </c>
      <c r="D1171" s="382">
        <v>0.9643253277295486</v>
      </c>
      <c r="E1171" s="382">
        <v>1.05012016907328</v>
      </c>
      <c r="F1171" s="382">
        <v>1.1355260845162267</v>
      </c>
      <c r="G1171" s="382">
        <v>1.2041745014805052</v>
      </c>
      <c r="H1171" s="382">
        <v>1.2565701658244137</v>
      </c>
      <c r="M1171" s="386">
        <v>0.23300000000000001</v>
      </c>
    </row>
    <row r="1172" spans="1:13" ht="11.65" customHeight="1">
      <c r="A1172" s="372">
        <v>1166</v>
      </c>
      <c r="B1172" s="381">
        <v>456.47822643127529</v>
      </c>
      <c r="C1172" s="381">
        <v>1091.9883826406349</v>
      </c>
      <c r="D1172" s="382">
        <v>0.96435574310969274</v>
      </c>
      <c r="E1172" s="382">
        <v>1.0502576294511892</v>
      </c>
      <c r="F1172" s="382">
        <v>1.1356019527880783</v>
      </c>
      <c r="G1172" s="382">
        <v>1.2041954161070751</v>
      </c>
      <c r="H1172" s="382">
        <v>1.2566812915483343</v>
      </c>
      <c r="M1172" s="386">
        <v>0.23319999999999999</v>
      </c>
    </row>
    <row r="1173" spans="1:13" ht="11.65" customHeight="1">
      <c r="A1173" s="372">
        <v>1167</v>
      </c>
      <c r="B1173" s="381">
        <v>456.67166478744002</v>
      </c>
      <c r="C1173" s="381">
        <v>1092.4967428263444</v>
      </c>
      <c r="D1173" s="382">
        <v>0.96436950435299873</v>
      </c>
      <c r="E1173" s="382">
        <v>1.0502852186549745</v>
      </c>
      <c r="F1173" s="382">
        <v>1.135602575189637</v>
      </c>
      <c r="G1173" s="382">
        <v>1.204261477378169</v>
      </c>
      <c r="H1173" s="382">
        <v>1.2567632805742972</v>
      </c>
      <c r="M1173" s="386">
        <v>0.2334</v>
      </c>
    </row>
    <row r="1174" spans="1:13" ht="11.65" customHeight="1">
      <c r="A1174" s="372">
        <v>1168</v>
      </c>
      <c r="B1174" s="381">
        <v>457.09831262839907</v>
      </c>
      <c r="C1174" s="381">
        <v>1093.4045930291959</v>
      </c>
      <c r="D1174" s="382">
        <v>0.9643791038498134</v>
      </c>
      <c r="E1174" s="382">
        <v>1.050287452070745</v>
      </c>
      <c r="F1174" s="382">
        <v>1.1356182834977071</v>
      </c>
      <c r="G1174" s="382">
        <v>1.2042980656936639</v>
      </c>
      <c r="H1174" s="382">
        <v>1.2567775525898159</v>
      </c>
      <c r="M1174" s="386">
        <v>0.2336</v>
      </c>
    </row>
    <row r="1175" spans="1:13" ht="11.65" customHeight="1">
      <c r="A1175" s="372">
        <v>1169</v>
      </c>
      <c r="B1175" s="381">
        <v>457.14718019012253</v>
      </c>
      <c r="C1175" s="381">
        <v>1094.4218088663074</v>
      </c>
      <c r="D1175" s="382">
        <v>0.96447807309653966</v>
      </c>
      <c r="E1175" s="382">
        <v>1.0503172366190423</v>
      </c>
      <c r="F1175" s="382">
        <v>1.1356931644974364</v>
      </c>
      <c r="G1175" s="382">
        <v>1.2043017110703973</v>
      </c>
      <c r="H1175" s="382">
        <v>1.256919304084545</v>
      </c>
      <c r="M1175" s="386">
        <v>0.23380000000000001</v>
      </c>
    </row>
    <row r="1176" spans="1:13" ht="11.65" customHeight="1">
      <c r="A1176" s="372">
        <v>1170</v>
      </c>
      <c r="B1176" s="381">
        <v>457.23237384940057</v>
      </c>
      <c r="C1176" s="381">
        <v>1094.839231684562</v>
      </c>
      <c r="D1176" s="382">
        <v>0.96449756488783034</v>
      </c>
      <c r="E1176" s="382">
        <v>1.0503592659318843</v>
      </c>
      <c r="F1176" s="382">
        <v>1.1357289387425036</v>
      </c>
      <c r="G1176" s="382">
        <v>1.2043811487630394</v>
      </c>
      <c r="H1176" s="382">
        <v>1.2569804934338034</v>
      </c>
      <c r="M1176" s="386">
        <v>0.23400000000000001</v>
      </c>
    </row>
    <row r="1177" spans="1:13" ht="11.65" customHeight="1">
      <c r="A1177" s="372">
        <v>1171</v>
      </c>
      <c r="B1177" s="381">
        <v>457.4826967722629</v>
      </c>
      <c r="C1177" s="381">
        <v>1096.8651596106865</v>
      </c>
      <c r="D1177" s="382">
        <v>0.96452780677141381</v>
      </c>
      <c r="E1177" s="382">
        <v>1.0504106769968462</v>
      </c>
      <c r="F1177" s="382">
        <v>1.1357736004833265</v>
      </c>
      <c r="G1177" s="382">
        <v>1.2043874314244536</v>
      </c>
      <c r="H1177" s="382">
        <v>1.2570430180228203</v>
      </c>
      <c r="M1177" s="386">
        <v>0.23419999999999999</v>
      </c>
    </row>
    <row r="1178" spans="1:13" ht="11.65" customHeight="1">
      <c r="A1178" s="372">
        <v>1172</v>
      </c>
      <c r="B1178" s="381">
        <v>458.60995471344177</v>
      </c>
      <c r="C1178" s="381">
        <v>1097.1172591925242</v>
      </c>
      <c r="D1178" s="382">
        <v>0.96456831613470873</v>
      </c>
      <c r="E1178" s="382">
        <v>1.0504423352464343</v>
      </c>
      <c r="F1178" s="382">
        <v>1.1359148141825022</v>
      </c>
      <c r="G1178" s="382">
        <v>1.2044378093646309</v>
      </c>
      <c r="H1178" s="382">
        <v>1.2570878363643874</v>
      </c>
      <c r="M1178" s="386">
        <v>0.2344</v>
      </c>
    </row>
    <row r="1179" spans="1:13" ht="11.65" customHeight="1">
      <c r="A1179" s="372">
        <v>1173</v>
      </c>
      <c r="B1179" s="381">
        <v>458.63771521235321</v>
      </c>
      <c r="C1179" s="381">
        <v>1097.2972821201784</v>
      </c>
      <c r="D1179" s="382">
        <v>0.96457074985716529</v>
      </c>
      <c r="E1179" s="382">
        <v>1.050447967471865</v>
      </c>
      <c r="F1179" s="382">
        <v>1.1359168176089836</v>
      </c>
      <c r="G1179" s="382">
        <v>1.2044641670808869</v>
      </c>
      <c r="H1179" s="382">
        <v>1.2571063520426469</v>
      </c>
      <c r="M1179" s="386">
        <v>0.2346</v>
      </c>
    </row>
    <row r="1180" spans="1:13" ht="11.65" customHeight="1">
      <c r="A1180" s="372">
        <v>1174</v>
      </c>
      <c r="B1180" s="381">
        <v>459.16525049803568</v>
      </c>
      <c r="C1180" s="381">
        <v>1097.9171764452185</v>
      </c>
      <c r="D1180" s="382">
        <v>0.96462582343302972</v>
      </c>
      <c r="E1180" s="382">
        <v>1.0505172846791462</v>
      </c>
      <c r="F1180" s="382">
        <v>1.1359184037487513</v>
      </c>
      <c r="G1180" s="382">
        <v>1.2045027643156068</v>
      </c>
      <c r="H1180" s="382">
        <v>1.2571089255216774</v>
      </c>
      <c r="M1180" s="386">
        <v>0.23480000000000001</v>
      </c>
    </row>
    <row r="1181" spans="1:13" ht="11.65" customHeight="1">
      <c r="A1181" s="372">
        <v>1175</v>
      </c>
      <c r="B1181" s="381">
        <v>459.86096131103477</v>
      </c>
      <c r="C1181" s="381">
        <v>1098.1016444251181</v>
      </c>
      <c r="D1181" s="382">
        <v>0.96467456549202735</v>
      </c>
      <c r="E1181" s="382">
        <v>1.0506104661051356</v>
      </c>
      <c r="F1181" s="382">
        <v>1.135946569340597</v>
      </c>
      <c r="G1181" s="382">
        <v>1.2046096548153873</v>
      </c>
      <c r="H1181" s="382">
        <v>1.2571876257355894</v>
      </c>
      <c r="M1181" s="386">
        <v>0.23499999999999999</v>
      </c>
    </row>
    <row r="1182" spans="1:13" ht="11.65" customHeight="1">
      <c r="A1182" s="372">
        <v>1176</v>
      </c>
      <c r="B1182" s="381">
        <v>460.37079718456152</v>
      </c>
      <c r="C1182" s="381">
        <v>1100.7198412385333</v>
      </c>
      <c r="D1182" s="382">
        <v>0.96469504539691564</v>
      </c>
      <c r="E1182" s="382">
        <v>1.050658674312736</v>
      </c>
      <c r="F1182" s="382">
        <v>1.1359710687778581</v>
      </c>
      <c r="G1182" s="382">
        <v>1.2046422864941071</v>
      </c>
      <c r="H1182" s="382">
        <v>1.2571928464548145</v>
      </c>
      <c r="M1182" s="386">
        <v>0.23519999999999999</v>
      </c>
    </row>
    <row r="1183" spans="1:13" ht="11.65" customHeight="1">
      <c r="A1183" s="372">
        <v>1177</v>
      </c>
      <c r="B1183" s="381">
        <v>461.42107535951254</v>
      </c>
      <c r="C1183" s="381">
        <v>1102.2182982797949</v>
      </c>
      <c r="D1183" s="382">
        <v>0.96472729271890989</v>
      </c>
      <c r="E1183" s="382">
        <v>1.0506634149080396</v>
      </c>
      <c r="F1183" s="382">
        <v>1.1360121137910113</v>
      </c>
      <c r="G1183" s="382">
        <v>1.2047061722367627</v>
      </c>
      <c r="H1183" s="382">
        <v>1.257195682576582</v>
      </c>
      <c r="M1183" s="386">
        <v>0.2354</v>
      </c>
    </row>
    <row r="1184" spans="1:13" ht="11.65" customHeight="1">
      <c r="A1184" s="372">
        <v>1178</v>
      </c>
      <c r="B1184" s="381">
        <v>461.91808210959334</v>
      </c>
      <c r="C1184" s="381">
        <v>1102.334113846262</v>
      </c>
      <c r="D1184" s="382">
        <v>0.96473464412387488</v>
      </c>
      <c r="E1184" s="382">
        <v>1.0507094595195261</v>
      </c>
      <c r="F1184" s="382">
        <v>1.1360912079072012</v>
      </c>
      <c r="G1184" s="382">
        <v>1.204718788600021</v>
      </c>
      <c r="H1184" s="382">
        <v>1.2572488069381136</v>
      </c>
      <c r="M1184" s="386">
        <v>0.2356</v>
      </c>
    </row>
    <row r="1185" spans="1:13" ht="11.65" customHeight="1">
      <c r="A1185" s="372">
        <v>1179</v>
      </c>
      <c r="B1185" s="381">
        <v>464.04217073090786</v>
      </c>
      <c r="C1185" s="381">
        <v>1102.9002564580751</v>
      </c>
      <c r="D1185" s="382">
        <v>0.96474182157792387</v>
      </c>
      <c r="E1185" s="382">
        <v>1.0507264533113694</v>
      </c>
      <c r="F1185" s="382">
        <v>1.1361585543156851</v>
      </c>
      <c r="G1185" s="382">
        <v>1.2047482612860161</v>
      </c>
      <c r="H1185" s="382">
        <v>1.2572518808281139</v>
      </c>
      <c r="M1185" s="386">
        <v>0.23580000000000001</v>
      </c>
    </row>
    <row r="1186" spans="1:13" ht="11.65" customHeight="1">
      <c r="A1186" s="372">
        <v>1180</v>
      </c>
      <c r="B1186" s="381">
        <v>464.79413549533547</v>
      </c>
      <c r="C1186" s="381">
        <v>1103.1306433113496</v>
      </c>
      <c r="D1186" s="382">
        <v>0.96475437564652067</v>
      </c>
      <c r="E1186" s="382">
        <v>1.0507641176003386</v>
      </c>
      <c r="F1186" s="382">
        <v>1.1361679170779777</v>
      </c>
      <c r="G1186" s="382">
        <v>1.2047484581770769</v>
      </c>
      <c r="H1186" s="382">
        <v>1.2572524583282776</v>
      </c>
      <c r="M1186" s="386">
        <v>0.23599999999999999</v>
      </c>
    </row>
    <row r="1187" spans="1:13" ht="11.65" customHeight="1">
      <c r="A1187" s="372">
        <v>1181</v>
      </c>
      <c r="B1187" s="381">
        <v>465.15311190306966</v>
      </c>
      <c r="C1187" s="381">
        <v>1104.5055924261815</v>
      </c>
      <c r="D1187" s="382">
        <v>0.96483123976922491</v>
      </c>
      <c r="E1187" s="382">
        <v>1.0507995132681995</v>
      </c>
      <c r="F1187" s="382">
        <v>1.1361723905778645</v>
      </c>
      <c r="G1187" s="382">
        <v>1.2047547405004138</v>
      </c>
      <c r="H1187" s="382">
        <v>1.2573315485763834</v>
      </c>
      <c r="M1187" s="386">
        <v>0.23619999999999999</v>
      </c>
    </row>
    <row r="1188" spans="1:13" ht="11.65" customHeight="1">
      <c r="A1188" s="372">
        <v>1182</v>
      </c>
      <c r="B1188" s="381">
        <v>465.59103948461689</v>
      </c>
      <c r="C1188" s="381">
        <v>1104.6155104668833</v>
      </c>
      <c r="D1188" s="382">
        <v>0.96483415599708089</v>
      </c>
      <c r="E1188" s="382">
        <v>1.0508280779395951</v>
      </c>
      <c r="F1188" s="382">
        <v>1.1361764159085987</v>
      </c>
      <c r="G1188" s="382">
        <v>1.2048026859711629</v>
      </c>
      <c r="H1188" s="382">
        <v>1.2574011399945821</v>
      </c>
      <c r="M1188" s="386">
        <v>0.2364</v>
      </c>
    </row>
    <row r="1189" spans="1:13" ht="11.65" customHeight="1">
      <c r="A1189" s="372">
        <v>1183</v>
      </c>
      <c r="B1189" s="381">
        <v>466.27651509738826</v>
      </c>
      <c r="C1189" s="381">
        <v>1104.6709042185812</v>
      </c>
      <c r="D1189" s="382">
        <v>0.9648386842661244</v>
      </c>
      <c r="E1189" s="382">
        <v>1.0508616495588086</v>
      </c>
      <c r="F1189" s="382">
        <v>1.1363523824257222</v>
      </c>
      <c r="G1189" s="382">
        <v>1.2048613085525899</v>
      </c>
      <c r="H1189" s="382">
        <v>1.2574984918821535</v>
      </c>
      <c r="M1189" s="386">
        <v>0.2366</v>
      </c>
    </row>
    <row r="1190" spans="1:13" ht="11.65" customHeight="1">
      <c r="A1190" s="372">
        <v>1184</v>
      </c>
      <c r="B1190" s="381">
        <v>468.73800800525896</v>
      </c>
      <c r="C1190" s="381">
        <v>1104.8139965045266</v>
      </c>
      <c r="D1190" s="382">
        <v>0.96484208850072861</v>
      </c>
      <c r="E1190" s="382">
        <v>1.0508634209110144</v>
      </c>
      <c r="F1190" s="382">
        <v>1.1363926988972222</v>
      </c>
      <c r="G1190" s="382">
        <v>1.2048750420756777</v>
      </c>
      <c r="H1190" s="382">
        <v>1.2575717499370862</v>
      </c>
      <c r="M1190" s="386">
        <v>0.23680000000000001</v>
      </c>
    </row>
    <row r="1191" spans="1:13" ht="11.65" customHeight="1">
      <c r="A1191" s="372">
        <v>1185</v>
      </c>
      <c r="B1191" s="381">
        <v>469.46531572898675</v>
      </c>
      <c r="C1191" s="381">
        <v>1105.9002390158348</v>
      </c>
      <c r="D1191" s="382">
        <v>0.96487214244501829</v>
      </c>
      <c r="E1191" s="382">
        <v>1.0508843079488255</v>
      </c>
      <c r="F1191" s="382">
        <v>1.1363997822281955</v>
      </c>
      <c r="G1191" s="382">
        <v>1.2049506664653584</v>
      </c>
      <c r="H1191" s="382">
        <v>1.2575741091701287</v>
      </c>
      <c r="M1191" s="386">
        <v>0.23699999999999999</v>
      </c>
    </row>
    <row r="1192" spans="1:13" ht="11.65" customHeight="1">
      <c r="A1192" s="372">
        <v>1186</v>
      </c>
      <c r="B1192" s="381">
        <v>470.51086547707382</v>
      </c>
      <c r="C1192" s="381">
        <v>1106.4930196592941</v>
      </c>
      <c r="D1192" s="382">
        <v>0.96487770105339599</v>
      </c>
      <c r="E1192" s="382">
        <v>1.0508910178773365</v>
      </c>
      <c r="F1192" s="382">
        <v>1.1364220135426606</v>
      </c>
      <c r="G1192" s="382">
        <v>1.2050669739860436</v>
      </c>
      <c r="H1192" s="382">
        <v>1.2576109796541952</v>
      </c>
      <c r="M1192" s="386">
        <v>0.23719999999999999</v>
      </c>
    </row>
    <row r="1193" spans="1:13" ht="11.65" customHeight="1">
      <c r="A1193" s="372">
        <v>1187</v>
      </c>
      <c r="B1193" s="381">
        <v>472.37068471582552</v>
      </c>
      <c r="C1193" s="381">
        <v>1108.519922086407</v>
      </c>
      <c r="D1193" s="382">
        <v>0.96488354795169806</v>
      </c>
      <c r="E1193" s="382">
        <v>1.0509355459621226</v>
      </c>
      <c r="F1193" s="382">
        <v>1.1364457809283546</v>
      </c>
      <c r="G1193" s="382">
        <v>1.2051008208600453</v>
      </c>
      <c r="H1193" s="382">
        <v>1.2576904411902619</v>
      </c>
      <c r="M1193" s="386">
        <v>0.2374</v>
      </c>
    </row>
    <row r="1194" spans="1:13" ht="11.65" customHeight="1">
      <c r="A1194" s="372">
        <v>1188</v>
      </c>
      <c r="B1194" s="381">
        <v>472.60530746169934</v>
      </c>
      <c r="C1194" s="381">
        <v>1109.3041917687988</v>
      </c>
      <c r="D1194" s="382">
        <v>0.96491822351061618</v>
      </c>
      <c r="E1194" s="382">
        <v>1.0509632593202889</v>
      </c>
      <c r="F1194" s="382">
        <v>1.1364684160218073</v>
      </c>
      <c r="G1194" s="382">
        <v>1.2051869987468551</v>
      </c>
      <c r="H1194" s="382">
        <v>1.2577063403901776</v>
      </c>
      <c r="M1194" s="386">
        <v>0.23760000000000001</v>
      </c>
    </row>
    <row r="1195" spans="1:13" ht="11.65" customHeight="1">
      <c r="A1195" s="372">
        <v>1189</v>
      </c>
      <c r="B1195" s="381">
        <v>473.30498278125742</v>
      </c>
      <c r="C1195" s="381">
        <v>1109.4037360377533</v>
      </c>
      <c r="D1195" s="382">
        <v>0.9649743922213232</v>
      </c>
      <c r="E1195" s="382">
        <v>1.0509742007734075</v>
      </c>
      <c r="F1195" s="382">
        <v>1.1364694318080282</v>
      </c>
      <c r="G1195" s="382">
        <v>1.2052093547400964</v>
      </c>
      <c r="H1195" s="382">
        <v>1.2577087137575804</v>
      </c>
      <c r="M1195" s="386">
        <v>0.23780000000000001</v>
      </c>
    </row>
    <row r="1196" spans="1:13" ht="11.65" customHeight="1">
      <c r="A1196" s="372">
        <v>1190</v>
      </c>
      <c r="B1196" s="381">
        <v>474.62540486562193</v>
      </c>
      <c r="C1196" s="381">
        <v>1109.8996048784229</v>
      </c>
      <c r="D1196" s="382">
        <v>0.96497781155359696</v>
      </c>
      <c r="E1196" s="382">
        <v>1.0510056008260655</v>
      </c>
      <c r="F1196" s="382">
        <v>1.1364990795128018</v>
      </c>
      <c r="G1196" s="382">
        <v>1.2052448695462608</v>
      </c>
      <c r="H1196" s="382">
        <v>1.2577108371059385</v>
      </c>
      <c r="M1196" s="386">
        <v>0.23799999999999999</v>
      </c>
    </row>
    <row r="1197" spans="1:13" ht="11.65" customHeight="1">
      <c r="A1197" s="372">
        <v>1191</v>
      </c>
      <c r="B1197" s="381">
        <v>474.70350988766586</v>
      </c>
      <c r="C1197" s="381">
        <v>1111.0141950137149</v>
      </c>
      <c r="D1197" s="382">
        <v>0.96501800895581658</v>
      </c>
      <c r="E1197" s="382">
        <v>1.0510069346891795</v>
      </c>
      <c r="F1197" s="382">
        <v>1.1365123689640926</v>
      </c>
      <c r="G1197" s="382">
        <v>1.2052644183810204</v>
      </c>
      <c r="H1197" s="382">
        <v>1.2577145364993878</v>
      </c>
      <c r="M1197" s="386">
        <v>0.2382</v>
      </c>
    </row>
    <row r="1198" spans="1:13" ht="11.65" customHeight="1">
      <c r="A1198" s="372">
        <v>1192</v>
      </c>
      <c r="B1198" s="381">
        <v>474.94817270625572</v>
      </c>
      <c r="C1198" s="381">
        <v>1111.3927038653419</v>
      </c>
      <c r="D1198" s="382">
        <v>0.96506801853980206</v>
      </c>
      <c r="E1198" s="382">
        <v>1.0510637110226932</v>
      </c>
      <c r="F1198" s="382">
        <v>1.1365178214056151</v>
      </c>
      <c r="G1198" s="382">
        <v>1.2053357412736101</v>
      </c>
      <c r="H1198" s="382">
        <v>1.2577777346204571</v>
      </c>
      <c r="M1198" s="386">
        <v>0.2384</v>
      </c>
    </row>
    <row r="1199" spans="1:13" ht="11.65" customHeight="1">
      <c r="A1199" s="372">
        <v>1193</v>
      </c>
      <c r="B1199" s="381">
        <v>475.4406791832871</v>
      </c>
      <c r="C1199" s="381">
        <v>1112.5430835247407</v>
      </c>
      <c r="D1199" s="382">
        <v>0.96507253391318881</v>
      </c>
      <c r="E1199" s="382">
        <v>1.0511364804571401</v>
      </c>
      <c r="F1199" s="382">
        <v>1.1366818704461576</v>
      </c>
      <c r="G1199" s="382">
        <v>1.2054142301144528</v>
      </c>
      <c r="H1199" s="382">
        <v>1.2578860108081977</v>
      </c>
      <c r="M1199" s="386">
        <v>0.23860000000000001</v>
      </c>
    </row>
    <row r="1200" spans="1:13" ht="11.65" customHeight="1">
      <c r="A1200" s="372">
        <v>1194</v>
      </c>
      <c r="B1200" s="381">
        <v>475.46007164978164</v>
      </c>
      <c r="C1200" s="381">
        <v>1113.4322062079027</v>
      </c>
      <c r="D1200" s="382">
        <v>0.96508113665051465</v>
      </c>
      <c r="E1200" s="382">
        <v>1.0511671047553697</v>
      </c>
      <c r="F1200" s="382">
        <v>1.1367272659612382</v>
      </c>
      <c r="G1200" s="382">
        <v>1.2054234022006116</v>
      </c>
      <c r="H1200" s="382">
        <v>1.2578993471996962</v>
      </c>
      <c r="M1200" s="386">
        <v>0.23880000000000001</v>
      </c>
    </row>
    <row r="1201" spans="1:13" ht="11.65" customHeight="1">
      <c r="A1201" s="372">
        <v>1195</v>
      </c>
      <c r="B1201" s="381">
        <v>476.03540926411733</v>
      </c>
      <c r="C1201" s="381">
        <v>1113.446553770058</v>
      </c>
      <c r="D1201" s="382">
        <v>0.96508412604675009</v>
      </c>
      <c r="E1201" s="382">
        <v>1.0512684146175149</v>
      </c>
      <c r="F1201" s="382">
        <v>1.1367308773951101</v>
      </c>
      <c r="G1201" s="382">
        <v>1.2054847921873901</v>
      </c>
      <c r="H1201" s="382">
        <v>1.2579555249006342</v>
      </c>
      <c r="M1201" s="386">
        <v>0.23899999999999999</v>
      </c>
    </row>
    <row r="1202" spans="1:13" ht="11.65" customHeight="1">
      <c r="A1202" s="372">
        <v>1196</v>
      </c>
      <c r="B1202" s="381">
        <v>476.63910158995532</v>
      </c>
      <c r="C1202" s="381">
        <v>1113.8445451033203</v>
      </c>
      <c r="D1202" s="382">
        <v>0.96509351977662838</v>
      </c>
      <c r="E1202" s="382">
        <v>1.0512767316530909</v>
      </c>
      <c r="F1202" s="382">
        <v>1.1367531507111654</v>
      </c>
      <c r="G1202" s="382">
        <v>1.2054900769467094</v>
      </c>
      <c r="H1202" s="382">
        <v>1.2580824287111219</v>
      </c>
      <c r="M1202" s="386">
        <v>0.2392</v>
      </c>
    </row>
    <row r="1203" spans="1:13" ht="11.65" customHeight="1">
      <c r="A1203" s="372">
        <v>1197</v>
      </c>
      <c r="B1203" s="381">
        <v>478.13759792874589</v>
      </c>
      <c r="C1203" s="381">
        <v>1114.7460409404594</v>
      </c>
      <c r="D1203" s="382">
        <v>0.96509860381787715</v>
      </c>
      <c r="E1203" s="382">
        <v>1.0513113249843038</v>
      </c>
      <c r="F1203" s="382">
        <v>1.1368187203823239</v>
      </c>
      <c r="G1203" s="382">
        <v>1.205546060482058</v>
      </c>
      <c r="H1203" s="382">
        <v>1.2580850913202657</v>
      </c>
      <c r="M1203" s="386">
        <v>0.2394</v>
      </c>
    </row>
    <row r="1204" spans="1:13" ht="11.65" customHeight="1">
      <c r="A1204" s="372">
        <v>1198</v>
      </c>
      <c r="B1204" s="381">
        <v>479.00707624561528</v>
      </c>
      <c r="C1204" s="381">
        <v>1116.1584545754431</v>
      </c>
      <c r="D1204" s="382">
        <v>0.96510772442788373</v>
      </c>
      <c r="E1204" s="382">
        <v>1.0513371218648535</v>
      </c>
      <c r="F1204" s="382">
        <v>1.13697370786489</v>
      </c>
      <c r="G1204" s="382">
        <v>1.2055965981754495</v>
      </c>
      <c r="H1204" s="382">
        <v>1.2581137984225959</v>
      </c>
      <c r="M1204" s="386">
        <v>0.23960000000000001</v>
      </c>
    </row>
    <row r="1205" spans="1:13" ht="11.65" customHeight="1">
      <c r="A1205" s="372">
        <v>1199</v>
      </c>
      <c r="B1205" s="381">
        <v>479.16521287059186</v>
      </c>
      <c r="C1205" s="381">
        <v>1116.302374011766</v>
      </c>
      <c r="D1205" s="382">
        <v>0.96512112288473795</v>
      </c>
      <c r="E1205" s="382">
        <v>1.0513468120143925</v>
      </c>
      <c r="F1205" s="382">
        <v>1.1369773958544511</v>
      </c>
      <c r="G1205" s="382">
        <v>1.20564014745998</v>
      </c>
      <c r="H1205" s="382">
        <v>1.2581253584175427</v>
      </c>
      <c r="M1205" s="386">
        <v>0.23980000000000001</v>
      </c>
    </row>
    <row r="1206" spans="1:13" ht="11.65" customHeight="1">
      <c r="A1206" s="372">
        <v>1200</v>
      </c>
      <c r="B1206" s="381">
        <v>479.69249357734498</v>
      </c>
      <c r="C1206" s="381">
        <v>1116.7305417285643</v>
      </c>
      <c r="D1206" s="382">
        <v>0.9651582772965539</v>
      </c>
      <c r="E1206" s="382">
        <v>1.0513807516397153</v>
      </c>
      <c r="F1206" s="382">
        <v>1.1370383152263654</v>
      </c>
      <c r="G1206" s="382">
        <v>1.2057717748835672</v>
      </c>
      <c r="H1206" s="382">
        <v>1.2582241247306194</v>
      </c>
      <c r="M1206" s="386">
        <v>0.24</v>
      </c>
    </row>
    <row r="1207" spans="1:13" ht="11.65" customHeight="1">
      <c r="A1207" s="372">
        <v>1201</v>
      </c>
      <c r="B1207" s="381">
        <v>479.95384600931811</v>
      </c>
      <c r="C1207" s="381">
        <v>1117.9851716044741</v>
      </c>
      <c r="D1207" s="382">
        <v>0.96517112159658192</v>
      </c>
      <c r="E1207" s="382">
        <v>1.0514037445703415</v>
      </c>
      <c r="F1207" s="382">
        <v>1.13704395952658</v>
      </c>
      <c r="G1207" s="382">
        <v>1.2058681937771913</v>
      </c>
      <c r="H1207" s="382">
        <v>1.2582391097772445</v>
      </c>
      <c r="M1207" s="386">
        <v>0.2402</v>
      </c>
    </row>
    <row r="1208" spans="1:13" ht="11.65" customHeight="1">
      <c r="A1208" s="372">
        <v>1202</v>
      </c>
      <c r="B1208" s="381">
        <v>481.92749693908172</v>
      </c>
      <c r="C1208" s="381">
        <v>1118.1262083083529</v>
      </c>
      <c r="D1208" s="382">
        <v>0.96518527316606373</v>
      </c>
      <c r="E1208" s="382">
        <v>1.0514358499126311</v>
      </c>
      <c r="F1208" s="382">
        <v>1.1370967845999775</v>
      </c>
      <c r="G1208" s="382">
        <v>1.2058714540370998</v>
      </c>
      <c r="H1208" s="382">
        <v>1.2582562957932404</v>
      </c>
      <c r="M1208" s="386">
        <v>0.2404</v>
      </c>
    </row>
    <row r="1209" spans="1:13" ht="11.65" customHeight="1">
      <c r="A1209" s="372">
        <v>1203</v>
      </c>
      <c r="B1209" s="381">
        <v>482.90867201840138</v>
      </c>
      <c r="C1209" s="381">
        <v>1118.3108404861177</v>
      </c>
      <c r="D1209" s="382">
        <v>0.96519859263294561</v>
      </c>
      <c r="E1209" s="382">
        <v>1.0514857592071276</v>
      </c>
      <c r="F1209" s="382">
        <v>1.1370977858042119</v>
      </c>
      <c r="G1209" s="382">
        <v>1.2058977391267314</v>
      </c>
      <c r="H1209" s="382">
        <v>1.2583090961876671</v>
      </c>
      <c r="M1209" s="386">
        <v>0.24060000000000001</v>
      </c>
    </row>
    <row r="1210" spans="1:13" ht="11.65" customHeight="1">
      <c r="A1210" s="372">
        <v>1204</v>
      </c>
      <c r="B1210" s="381">
        <v>483.08550521125562</v>
      </c>
      <c r="C1210" s="381">
        <v>1118.4399479878866</v>
      </c>
      <c r="D1210" s="382">
        <v>0.96522221699884092</v>
      </c>
      <c r="E1210" s="382">
        <v>1.0515447367131558</v>
      </c>
      <c r="F1210" s="382">
        <v>1.1371181244645763</v>
      </c>
      <c r="G1210" s="382">
        <v>1.2059544628381818</v>
      </c>
      <c r="H1210" s="382">
        <v>1.2583702940559078</v>
      </c>
      <c r="M1210" s="386">
        <v>0.24079999999999999</v>
      </c>
    </row>
    <row r="1211" spans="1:13" ht="11.65" customHeight="1">
      <c r="A1211" s="372">
        <v>1205</v>
      </c>
      <c r="B1211" s="381">
        <v>483.499498434413</v>
      </c>
      <c r="C1211" s="381">
        <v>1118.8301420137777</v>
      </c>
      <c r="D1211" s="382">
        <v>0.96523675430200506</v>
      </c>
      <c r="E1211" s="382">
        <v>1.0515861892336358</v>
      </c>
      <c r="F1211" s="382">
        <v>1.1371214918532944</v>
      </c>
      <c r="G1211" s="382">
        <v>1.2059645542056141</v>
      </c>
      <c r="H1211" s="382">
        <v>1.2585243931604804</v>
      </c>
      <c r="M1211" s="386">
        <v>0.24099999999999999</v>
      </c>
    </row>
    <row r="1212" spans="1:13" ht="11.65" customHeight="1">
      <c r="A1212" s="372">
        <v>1206</v>
      </c>
      <c r="B1212" s="381">
        <v>484.69145844940522</v>
      </c>
      <c r="C1212" s="381">
        <v>1119.1068029646194</v>
      </c>
      <c r="D1212" s="382">
        <v>0.965276713044668</v>
      </c>
      <c r="E1212" s="382">
        <v>1.0516005459203379</v>
      </c>
      <c r="F1212" s="382">
        <v>1.1371523724074413</v>
      </c>
      <c r="G1212" s="382">
        <v>1.206040432423898</v>
      </c>
      <c r="H1212" s="382">
        <v>1.2585315200779379</v>
      </c>
      <c r="M1212" s="386">
        <v>0.2412</v>
      </c>
    </row>
    <row r="1213" spans="1:13" ht="11.65" customHeight="1">
      <c r="A1213" s="372">
        <v>1207</v>
      </c>
      <c r="B1213" s="381">
        <v>485.79800009981136</v>
      </c>
      <c r="C1213" s="381">
        <v>1120.8434051714648</v>
      </c>
      <c r="D1213" s="382">
        <v>0.9652788933082681</v>
      </c>
      <c r="E1213" s="382">
        <v>1.0516559758914035</v>
      </c>
      <c r="F1213" s="382">
        <v>1.1371802183128843</v>
      </c>
      <c r="G1213" s="382">
        <v>1.2060510261073685</v>
      </c>
      <c r="H1213" s="382">
        <v>1.258539086166852</v>
      </c>
      <c r="M1213" s="386">
        <v>0.2414</v>
      </c>
    </row>
    <row r="1214" spans="1:13" ht="11.65" customHeight="1">
      <c r="A1214" s="372">
        <v>1208</v>
      </c>
      <c r="B1214" s="381">
        <v>486.29012258136117</v>
      </c>
      <c r="C1214" s="381">
        <v>1121.8598418369984</v>
      </c>
      <c r="D1214" s="382">
        <v>0.9652867631424662</v>
      </c>
      <c r="E1214" s="382">
        <v>1.0516565999074992</v>
      </c>
      <c r="F1214" s="382">
        <v>1.1372026358894463</v>
      </c>
      <c r="G1214" s="382">
        <v>1.2061376283010095</v>
      </c>
      <c r="H1214" s="382">
        <v>1.2585621924464736</v>
      </c>
      <c r="M1214" s="386">
        <v>0.24160000000000001</v>
      </c>
    </row>
    <row r="1215" spans="1:13" ht="11.65" customHeight="1">
      <c r="A1215" s="372">
        <v>1209</v>
      </c>
      <c r="B1215" s="381">
        <v>486.55948201514457</v>
      </c>
      <c r="C1215" s="381">
        <v>1122.6448367476114</v>
      </c>
      <c r="D1215" s="382">
        <v>0.96530201348794664</v>
      </c>
      <c r="E1215" s="382">
        <v>1.0516867360864202</v>
      </c>
      <c r="F1215" s="382">
        <v>1.1373865975013133</v>
      </c>
      <c r="G1215" s="382">
        <v>1.2061430637549744</v>
      </c>
      <c r="H1215" s="382">
        <v>1.258581110821301</v>
      </c>
      <c r="M1215" s="386">
        <v>0.24179999999999999</v>
      </c>
    </row>
    <row r="1216" spans="1:13" ht="11.65" customHeight="1">
      <c r="A1216" s="372">
        <v>1210</v>
      </c>
      <c r="B1216" s="381">
        <v>486.8589298190991</v>
      </c>
      <c r="C1216" s="381">
        <v>1123.0319231423127</v>
      </c>
      <c r="D1216" s="382">
        <v>0.96531811764672826</v>
      </c>
      <c r="E1216" s="382">
        <v>1.0517046465059332</v>
      </c>
      <c r="F1216" s="382">
        <v>1.1374475742304728</v>
      </c>
      <c r="G1216" s="382">
        <v>1.2061529428484676</v>
      </c>
      <c r="H1216" s="382">
        <v>1.2586094099833507</v>
      </c>
      <c r="M1216" s="386">
        <v>0.24199999999999999</v>
      </c>
    </row>
    <row r="1217" spans="1:13" ht="11.65" customHeight="1">
      <c r="A1217" s="372">
        <v>1211</v>
      </c>
      <c r="B1217" s="381">
        <v>486.93294389895436</v>
      </c>
      <c r="C1217" s="381">
        <v>1123.1179837108757</v>
      </c>
      <c r="D1217" s="382">
        <v>0.96533436098896264</v>
      </c>
      <c r="E1217" s="382">
        <v>1.0517943598204191</v>
      </c>
      <c r="F1217" s="382">
        <v>1.1375110063681235</v>
      </c>
      <c r="G1217" s="382">
        <v>1.2062392584853885</v>
      </c>
      <c r="H1217" s="382">
        <v>1.2586388904364831</v>
      </c>
      <c r="M1217" s="386">
        <v>0.2422</v>
      </c>
    </row>
    <row r="1218" spans="1:13" ht="11.65" customHeight="1">
      <c r="A1218" s="372">
        <v>1212</v>
      </c>
      <c r="B1218" s="381">
        <v>487.39542956146852</v>
      </c>
      <c r="C1218" s="381">
        <v>1123.151035779023</v>
      </c>
      <c r="D1218" s="382">
        <v>0.96534471030337587</v>
      </c>
      <c r="E1218" s="382">
        <v>1.0518805756609397</v>
      </c>
      <c r="F1218" s="382">
        <v>1.1375587826327578</v>
      </c>
      <c r="G1218" s="382">
        <v>1.2063234529117843</v>
      </c>
      <c r="H1218" s="382">
        <v>1.2587028439664543</v>
      </c>
      <c r="M1218" s="386">
        <v>0.2424</v>
      </c>
    </row>
    <row r="1219" spans="1:13" ht="11.65" customHeight="1">
      <c r="A1219" s="372">
        <v>1213</v>
      </c>
      <c r="B1219" s="381">
        <v>487.90208572806387</v>
      </c>
      <c r="C1219" s="381">
        <v>1123.629181333803</v>
      </c>
      <c r="D1219" s="382">
        <v>0.96537338330723577</v>
      </c>
      <c r="E1219" s="382">
        <v>1.0518890539489194</v>
      </c>
      <c r="F1219" s="382">
        <v>1.137744593279957</v>
      </c>
      <c r="G1219" s="382">
        <v>1.2064496691678455</v>
      </c>
      <c r="H1219" s="382">
        <v>1.2587137169248099</v>
      </c>
      <c r="M1219" s="386">
        <v>0.24260000000000001</v>
      </c>
    </row>
    <row r="1220" spans="1:13" ht="11.65" customHeight="1">
      <c r="A1220" s="372">
        <v>1214</v>
      </c>
      <c r="B1220" s="381">
        <v>488.28161554777307</v>
      </c>
      <c r="C1220" s="381">
        <v>1123.7965762481217</v>
      </c>
      <c r="D1220" s="382">
        <v>0.96538164182165453</v>
      </c>
      <c r="E1220" s="382">
        <v>1.0519337065297387</v>
      </c>
      <c r="F1220" s="382">
        <v>1.1378167646191109</v>
      </c>
      <c r="G1220" s="382">
        <v>1.206632309057279</v>
      </c>
      <c r="H1220" s="382">
        <v>1.25878076540339</v>
      </c>
      <c r="M1220" s="386">
        <v>0.24279999999999999</v>
      </c>
    </row>
    <row r="1221" spans="1:13" ht="11.65" customHeight="1">
      <c r="A1221" s="372">
        <v>1215</v>
      </c>
      <c r="B1221" s="381">
        <v>488.42194437443959</v>
      </c>
      <c r="C1221" s="381">
        <v>1124.5575078766542</v>
      </c>
      <c r="D1221" s="382">
        <v>0.96539714175579772</v>
      </c>
      <c r="E1221" s="382">
        <v>1.0520133645244436</v>
      </c>
      <c r="F1221" s="382">
        <v>1.1378424713773865</v>
      </c>
      <c r="G1221" s="382">
        <v>1.2066574746110434</v>
      </c>
      <c r="H1221" s="382">
        <v>1.2589159734096069</v>
      </c>
      <c r="M1221" s="386">
        <v>0.24299999999999999</v>
      </c>
    </row>
    <row r="1222" spans="1:13" ht="11.65" customHeight="1">
      <c r="A1222" s="372">
        <v>1216</v>
      </c>
      <c r="B1222" s="381">
        <v>488.42265903175485</v>
      </c>
      <c r="C1222" s="381">
        <v>1124.8802053958243</v>
      </c>
      <c r="D1222" s="382">
        <v>0.96541430893146829</v>
      </c>
      <c r="E1222" s="382">
        <v>1.052019345303939</v>
      </c>
      <c r="F1222" s="382">
        <v>1.1378691652705097</v>
      </c>
      <c r="G1222" s="382">
        <v>1.2067323443007327</v>
      </c>
      <c r="H1222" s="382">
        <v>1.2589523231541235</v>
      </c>
      <c r="M1222" s="386">
        <v>0.2432</v>
      </c>
    </row>
    <row r="1223" spans="1:13" ht="11.65" customHeight="1">
      <c r="A1223" s="372">
        <v>1217</v>
      </c>
      <c r="B1223" s="381">
        <v>489.99097726062246</v>
      </c>
      <c r="C1223" s="381">
        <v>1125.2296515017551</v>
      </c>
      <c r="D1223" s="382">
        <v>0.96542551087350359</v>
      </c>
      <c r="E1223" s="382">
        <v>1.0520217941544969</v>
      </c>
      <c r="F1223" s="382">
        <v>1.1378716247152432</v>
      </c>
      <c r="G1223" s="382">
        <v>1.2067361117597144</v>
      </c>
      <c r="H1223" s="382">
        <v>1.2589747003374869</v>
      </c>
      <c r="M1223" s="386">
        <v>0.24340000000000001</v>
      </c>
    </row>
    <row r="1224" spans="1:13" ht="11.65" customHeight="1">
      <c r="A1224" s="372">
        <v>1218</v>
      </c>
      <c r="B1224" s="381">
        <v>490.0217053287015</v>
      </c>
      <c r="C1224" s="381">
        <v>1126.1458138153885</v>
      </c>
      <c r="D1224" s="382">
        <v>0.96544332488223106</v>
      </c>
      <c r="E1224" s="382">
        <v>1.0520391432265968</v>
      </c>
      <c r="F1224" s="382">
        <v>1.1378785285350681</v>
      </c>
      <c r="G1224" s="382">
        <v>1.2067391742553144</v>
      </c>
      <c r="H1224" s="382">
        <v>1.2590290999916984</v>
      </c>
      <c r="M1224" s="386">
        <v>0.24360000000000001</v>
      </c>
    </row>
    <row r="1225" spans="1:13" ht="11.65" customHeight="1">
      <c r="A1225" s="372">
        <v>1219</v>
      </c>
      <c r="B1225" s="381">
        <v>490.28923651356399</v>
      </c>
      <c r="C1225" s="381">
        <v>1126.6158634320655</v>
      </c>
      <c r="D1225" s="382">
        <v>0.96545990351830591</v>
      </c>
      <c r="E1225" s="382">
        <v>1.0521167778535305</v>
      </c>
      <c r="F1225" s="382">
        <v>1.1378806463872564</v>
      </c>
      <c r="G1225" s="382">
        <v>1.2070225641238108</v>
      </c>
      <c r="H1225" s="382">
        <v>1.2590795897971252</v>
      </c>
      <c r="M1225" s="386">
        <v>0.24379999999999999</v>
      </c>
    </row>
    <row r="1226" spans="1:13" ht="11.65" customHeight="1">
      <c r="A1226" s="372">
        <v>1220</v>
      </c>
      <c r="B1226" s="381">
        <v>492.04785326002093</v>
      </c>
      <c r="C1226" s="381">
        <v>1127.1079508758285</v>
      </c>
      <c r="D1226" s="382">
        <v>0.96546854506674762</v>
      </c>
      <c r="E1226" s="382">
        <v>1.0521196855521628</v>
      </c>
      <c r="F1226" s="382">
        <v>1.1378968483693546</v>
      </c>
      <c r="G1226" s="382">
        <v>1.2070379130031439</v>
      </c>
      <c r="H1226" s="382">
        <v>1.2590804373265274</v>
      </c>
      <c r="M1226" s="386">
        <v>0.24399999999999999</v>
      </c>
    </row>
    <row r="1227" spans="1:13" ht="11.65" customHeight="1">
      <c r="A1227" s="372">
        <v>1221</v>
      </c>
      <c r="B1227" s="381">
        <v>492.22494529920004</v>
      </c>
      <c r="C1227" s="381">
        <v>1128.3328516573329</v>
      </c>
      <c r="D1227" s="382">
        <v>0.96548222431340336</v>
      </c>
      <c r="E1227" s="382">
        <v>1.052149070823019</v>
      </c>
      <c r="F1227" s="382">
        <v>1.1379439334408694</v>
      </c>
      <c r="G1227" s="382">
        <v>1.2071099443371429</v>
      </c>
      <c r="H1227" s="382">
        <v>1.2591057659842535</v>
      </c>
      <c r="M1227" s="386">
        <v>0.2442</v>
      </c>
    </row>
    <row r="1228" spans="1:13" ht="11.65" customHeight="1">
      <c r="A1228" s="372">
        <v>1222</v>
      </c>
      <c r="B1228" s="381">
        <v>492.53629327524959</v>
      </c>
      <c r="C1228" s="381">
        <v>1129.7030949494565</v>
      </c>
      <c r="D1228" s="382">
        <v>0.96551203337784464</v>
      </c>
      <c r="E1228" s="382">
        <v>1.052192320814306</v>
      </c>
      <c r="F1228" s="382">
        <v>1.1379557365697122</v>
      </c>
      <c r="G1228" s="382">
        <v>1.2071785277663416</v>
      </c>
      <c r="H1228" s="382">
        <v>1.2591198839494691</v>
      </c>
      <c r="M1228" s="386">
        <v>0.24440000000000001</v>
      </c>
    </row>
    <row r="1229" spans="1:13" ht="11.65" customHeight="1">
      <c r="A1229" s="372">
        <v>1223</v>
      </c>
      <c r="B1229" s="381">
        <v>492.88828256813031</v>
      </c>
      <c r="C1229" s="381">
        <v>1130.6230510077075</v>
      </c>
      <c r="D1229" s="382">
        <v>0.96553822375206333</v>
      </c>
      <c r="E1229" s="382">
        <v>1.0522165609134388</v>
      </c>
      <c r="F1229" s="382">
        <v>1.1379645980797599</v>
      </c>
      <c r="G1229" s="382">
        <v>1.2073144795421975</v>
      </c>
      <c r="H1229" s="382">
        <v>1.2591234366969488</v>
      </c>
      <c r="M1229" s="386">
        <v>0.24460000000000001</v>
      </c>
    </row>
    <row r="1230" spans="1:13" ht="11.65" customHeight="1">
      <c r="A1230" s="372">
        <v>1224</v>
      </c>
      <c r="B1230" s="381">
        <v>494.13816118321665</v>
      </c>
      <c r="C1230" s="381">
        <v>1131.1073758775765</v>
      </c>
      <c r="D1230" s="382">
        <v>0.96554222363358122</v>
      </c>
      <c r="E1230" s="382">
        <v>1.0522630317657111</v>
      </c>
      <c r="F1230" s="382">
        <v>1.1379969684164062</v>
      </c>
      <c r="G1230" s="382">
        <v>1.2074243164026803</v>
      </c>
      <c r="H1230" s="382">
        <v>1.2591545664990971</v>
      </c>
      <c r="M1230" s="386">
        <v>0.24479999999999999</v>
      </c>
    </row>
    <row r="1231" spans="1:13" ht="11.65" customHeight="1">
      <c r="A1231" s="372">
        <v>1225</v>
      </c>
      <c r="B1231" s="381">
        <v>494.80689908266049</v>
      </c>
      <c r="C1231" s="381">
        <v>1132.5526956305148</v>
      </c>
      <c r="D1231" s="382">
        <v>0.96556155390251353</v>
      </c>
      <c r="E1231" s="382">
        <v>1.0522798588565081</v>
      </c>
      <c r="F1231" s="382">
        <v>1.1380114144056053</v>
      </c>
      <c r="G1231" s="382">
        <v>1.2074674401071444</v>
      </c>
      <c r="H1231" s="382">
        <v>1.2591704243826563</v>
      </c>
      <c r="M1231" s="386">
        <v>0.245</v>
      </c>
    </row>
    <row r="1232" spans="1:13" ht="11.65" customHeight="1">
      <c r="A1232" s="372">
        <v>1226</v>
      </c>
      <c r="B1232" s="381">
        <v>495.75593427187141</v>
      </c>
      <c r="C1232" s="381">
        <v>1132.806223279098</v>
      </c>
      <c r="D1232" s="382">
        <v>0.96559296929160543</v>
      </c>
      <c r="E1232" s="382">
        <v>1.0522985747553315</v>
      </c>
      <c r="F1232" s="382">
        <v>1.1380413893637589</v>
      </c>
      <c r="G1232" s="382">
        <v>1.2074925643789136</v>
      </c>
      <c r="H1232" s="382">
        <v>1.2592640994425079</v>
      </c>
      <c r="M1232" s="386">
        <v>0.2452</v>
      </c>
    </row>
    <row r="1233" spans="1:13" ht="11.65" customHeight="1">
      <c r="A1233" s="372">
        <v>1227</v>
      </c>
      <c r="B1233" s="381">
        <v>496.20645314227568</v>
      </c>
      <c r="C1233" s="381">
        <v>1134.7193735112269</v>
      </c>
      <c r="D1233" s="382">
        <v>0.965626553413375</v>
      </c>
      <c r="E1233" s="382">
        <v>1.0523015086902914</v>
      </c>
      <c r="F1233" s="382">
        <v>1.1380428496543304</v>
      </c>
      <c r="G1233" s="382">
        <v>1.2075261182007582</v>
      </c>
      <c r="H1233" s="382">
        <v>1.2592644845034981</v>
      </c>
      <c r="M1233" s="386">
        <v>0.24540000000000001</v>
      </c>
    </row>
    <row r="1234" spans="1:13" ht="11.65" customHeight="1">
      <c r="A1234" s="372">
        <v>1228</v>
      </c>
      <c r="B1234" s="381">
        <v>496.25487806197725</v>
      </c>
      <c r="C1234" s="381">
        <v>1134.7650869462032</v>
      </c>
      <c r="D1234" s="382">
        <v>0.96564951483566652</v>
      </c>
      <c r="E1234" s="382">
        <v>1.0523353055653208</v>
      </c>
      <c r="F1234" s="382">
        <v>1.1381018083081154</v>
      </c>
      <c r="G1234" s="382">
        <v>1.2075869789948241</v>
      </c>
      <c r="H1234" s="382">
        <v>1.2593291188799252</v>
      </c>
      <c r="M1234" s="386">
        <v>0.24560000000000001</v>
      </c>
    </row>
    <row r="1235" spans="1:13" ht="11.65" customHeight="1">
      <c r="A1235" s="372">
        <v>1229</v>
      </c>
      <c r="B1235" s="381">
        <v>496.75354040610091</v>
      </c>
      <c r="C1235" s="381">
        <v>1134.8987210117321</v>
      </c>
      <c r="D1235" s="382">
        <v>0.96568193707789474</v>
      </c>
      <c r="E1235" s="382">
        <v>1.0523673647979614</v>
      </c>
      <c r="F1235" s="382">
        <v>1.1381443608447026</v>
      </c>
      <c r="G1235" s="382">
        <v>1.2076488859182246</v>
      </c>
      <c r="H1235" s="382">
        <v>1.2593768175779885</v>
      </c>
      <c r="M1235" s="386">
        <v>0.24579999999999999</v>
      </c>
    </row>
    <row r="1236" spans="1:13" ht="11.65" customHeight="1">
      <c r="A1236" s="372">
        <v>1230</v>
      </c>
      <c r="B1236" s="381">
        <v>497.33097591051228</v>
      </c>
      <c r="C1236" s="381">
        <v>1135.1465065227821</v>
      </c>
      <c r="D1236" s="382">
        <v>0.96568727446293134</v>
      </c>
      <c r="E1236" s="382">
        <v>1.0524257520818838</v>
      </c>
      <c r="F1236" s="382">
        <v>1.1383006204102188</v>
      </c>
      <c r="G1236" s="382">
        <v>1.2077763779655317</v>
      </c>
      <c r="H1236" s="382">
        <v>1.2594778597599321</v>
      </c>
      <c r="M1236" s="386">
        <v>0.246</v>
      </c>
    </row>
    <row r="1237" spans="1:13" ht="11.65" customHeight="1">
      <c r="A1237" s="372">
        <v>1231</v>
      </c>
      <c r="B1237" s="381">
        <v>497.84529403660144</v>
      </c>
      <c r="C1237" s="381">
        <v>1136.1742186770571</v>
      </c>
      <c r="D1237" s="382">
        <v>0.96568816946167846</v>
      </c>
      <c r="E1237" s="382">
        <v>1.0524505619687863</v>
      </c>
      <c r="F1237" s="382">
        <v>1.1383128110725582</v>
      </c>
      <c r="G1237" s="382">
        <v>1.2078863873356784</v>
      </c>
      <c r="H1237" s="382">
        <v>1.2595625243628612</v>
      </c>
      <c r="M1237" s="386">
        <v>0.2462</v>
      </c>
    </row>
    <row r="1238" spans="1:13" ht="11.65" customHeight="1">
      <c r="A1238" s="372">
        <v>1232</v>
      </c>
      <c r="B1238" s="381">
        <v>498.52620487155673</v>
      </c>
      <c r="C1238" s="381">
        <v>1136.3589779878712</v>
      </c>
      <c r="D1238" s="382">
        <v>0.96570967390678175</v>
      </c>
      <c r="E1238" s="382">
        <v>1.0525138376991687</v>
      </c>
      <c r="F1238" s="382">
        <v>1.1383648951657681</v>
      </c>
      <c r="G1238" s="382">
        <v>1.2080789181585441</v>
      </c>
      <c r="H1238" s="382">
        <v>1.2596020620975548</v>
      </c>
      <c r="M1238" s="386">
        <v>0.24640000000000001</v>
      </c>
    </row>
    <row r="1239" spans="1:13" ht="11.65" customHeight="1">
      <c r="A1239" s="372">
        <v>1233</v>
      </c>
      <c r="B1239" s="381">
        <v>501.56450737291016</v>
      </c>
      <c r="C1239" s="381">
        <v>1136.4019192397154</v>
      </c>
      <c r="D1239" s="382">
        <v>0.96571513015720922</v>
      </c>
      <c r="E1239" s="382">
        <v>1.0525377642962286</v>
      </c>
      <c r="F1239" s="382">
        <v>1.1383909978624682</v>
      </c>
      <c r="G1239" s="382">
        <v>1.2081129203398977</v>
      </c>
      <c r="H1239" s="382">
        <v>1.2596937434050994</v>
      </c>
      <c r="M1239" s="386">
        <v>0.24660000000000001</v>
      </c>
    </row>
    <row r="1240" spans="1:13" ht="11.65" customHeight="1">
      <c r="A1240" s="372">
        <v>1234</v>
      </c>
      <c r="B1240" s="381">
        <v>501.6892523604447</v>
      </c>
      <c r="C1240" s="381">
        <v>1136.8471611033419</v>
      </c>
      <c r="D1240" s="382">
        <v>0.96573015369031534</v>
      </c>
      <c r="E1240" s="382">
        <v>1.0525385099769875</v>
      </c>
      <c r="F1240" s="382">
        <v>1.1384167080384673</v>
      </c>
      <c r="G1240" s="382">
        <v>1.2081314337385745</v>
      </c>
      <c r="H1240" s="382">
        <v>1.259732353016866</v>
      </c>
      <c r="M1240" s="386">
        <v>0.24679999999999999</v>
      </c>
    </row>
    <row r="1241" spans="1:13" ht="11.65" customHeight="1">
      <c r="A1241" s="372">
        <v>1235</v>
      </c>
      <c r="B1241" s="381">
        <v>502.15484349967392</v>
      </c>
      <c r="C1241" s="381">
        <v>1136.8590342514271</v>
      </c>
      <c r="D1241" s="382">
        <v>0.96573200168649775</v>
      </c>
      <c r="E1241" s="382">
        <v>1.0525566011272418</v>
      </c>
      <c r="F1241" s="382">
        <v>1.1384730500105389</v>
      </c>
      <c r="G1241" s="382">
        <v>1.2081575727644285</v>
      </c>
      <c r="H1241" s="382">
        <v>1.2597965345439106</v>
      </c>
      <c r="M1241" s="386">
        <v>0.247</v>
      </c>
    </row>
    <row r="1242" spans="1:13" ht="11.65" customHeight="1">
      <c r="A1242" s="372">
        <v>1236</v>
      </c>
      <c r="B1242" s="381">
        <v>502.16579074770289</v>
      </c>
      <c r="C1242" s="381">
        <v>1137.2867919955661</v>
      </c>
      <c r="D1242" s="382">
        <v>0.96585725080901386</v>
      </c>
      <c r="E1242" s="382">
        <v>1.0526276266825974</v>
      </c>
      <c r="F1242" s="382">
        <v>1.1384862930183333</v>
      </c>
      <c r="G1242" s="382">
        <v>1.2082339402287734</v>
      </c>
      <c r="H1242" s="382">
        <v>1.2598226598666447</v>
      </c>
      <c r="M1242" s="386">
        <v>0.2472</v>
      </c>
    </row>
    <row r="1243" spans="1:13" ht="11.65" customHeight="1">
      <c r="A1243" s="372">
        <v>1237</v>
      </c>
      <c r="B1243" s="381">
        <v>502.22539568454613</v>
      </c>
      <c r="C1243" s="381">
        <v>1137.5960090491444</v>
      </c>
      <c r="D1243" s="382">
        <v>0.96586378771305414</v>
      </c>
      <c r="E1243" s="382">
        <v>1.0526360164185733</v>
      </c>
      <c r="F1243" s="382">
        <v>1.1384935073490441</v>
      </c>
      <c r="G1243" s="382">
        <v>1.2084158870232513</v>
      </c>
      <c r="H1243" s="382">
        <v>1.2600146537370653</v>
      </c>
      <c r="M1243" s="386">
        <v>0.24740000000000001</v>
      </c>
    </row>
    <row r="1244" spans="1:13" ht="11.65" customHeight="1">
      <c r="A1244" s="372">
        <v>1238</v>
      </c>
      <c r="B1244" s="381">
        <v>502.38081644086651</v>
      </c>
      <c r="C1244" s="381">
        <v>1138.6144480574003</v>
      </c>
      <c r="D1244" s="382">
        <v>0.96586564864909996</v>
      </c>
      <c r="E1244" s="382">
        <v>1.05264570796139</v>
      </c>
      <c r="F1244" s="382">
        <v>1.1384941899827166</v>
      </c>
      <c r="G1244" s="382">
        <v>1.2085019711988652</v>
      </c>
      <c r="H1244" s="382">
        <v>1.260035311678297</v>
      </c>
      <c r="M1244" s="386">
        <v>0.24759999999999999</v>
      </c>
    </row>
    <row r="1245" spans="1:13" ht="11.65" customHeight="1">
      <c r="A1245" s="372">
        <v>1239</v>
      </c>
      <c r="B1245" s="381">
        <v>502.80683288468026</v>
      </c>
      <c r="C1245" s="381">
        <v>1139.496595472021</v>
      </c>
      <c r="D1245" s="382">
        <v>0.96587449383734159</v>
      </c>
      <c r="E1245" s="382">
        <v>1.0526756100171311</v>
      </c>
      <c r="F1245" s="382">
        <v>1.1385595961393238</v>
      </c>
      <c r="G1245" s="382">
        <v>1.2085267557284625</v>
      </c>
      <c r="H1245" s="382">
        <v>1.2600958462441654</v>
      </c>
      <c r="M1245" s="386">
        <v>0.24779999999999999</v>
      </c>
    </row>
    <row r="1246" spans="1:13" ht="11.65" customHeight="1">
      <c r="A1246" s="372">
        <v>1240</v>
      </c>
      <c r="B1246" s="381">
        <v>502.9952203180319</v>
      </c>
      <c r="C1246" s="381">
        <v>1140.635636197394</v>
      </c>
      <c r="D1246" s="382">
        <v>0.96589197074276201</v>
      </c>
      <c r="E1246" s="382">
        <v>1.0526790414512506</v>
      </c>
      <c r="F1246" s="382">
        <v>1.1386212040705093</v>
      </c>
      <c r="G1246" s="382">
        <v>1.2087206569066971</v>
      </c>
      <c r="H1246" s="382">
        <v>1.2601164404994494</v>
      </c>
      <c r="M1246" s="386">
        <v>0.248</v>
      </c>
    </row>
    <row r="1247" spans="1:13" ht="11.65" customHeight="1">
      <c r="A1247" s="372">
        <v>1241</v>
      </c>
      <c r="B1247" s="381">
        <v>503.64424092657464</v>
      </c>
      <c r="C1247" s="381">
        <v>1142.559453924905</v>
      </c>
      <c r="D1247" s="382">
        <v>0.96589360077838615</v>
      </c>
      <c r="E1247" s="382">
        <v>1.0526810351532738</v>
      </c>
      <c r="F1247" s="382">
        <v>1.1386467872881951</v>
      </c>
      <c r="G1247" s="382">
        <v>1.2087223424370195</v>
      </c>
      <c r="H1247" s="382">
        <v>1.2601536266503026</v>
      </c>
      <c r="M1247" s="386">
        <v>0.2482</v>
      </c>
    </row>
    <row r="1248" spans="1:13" ht="11.65" customHeight="1">
      <c r="A1248" s="372">
        <v>1242</v>
      </c>
      <c r="B1248" s="381">
        <v>503.69045167146032</v>
      </c>
      <c r="C1248" s="381">
        <v>1142.8351363803067</v>
      </c>
      <c r="D1248" s="382">
        <v>0.96589406671731481</v>
      </c>
      <c r="E1248" s="382">
        <v>1.0526839908418846</v>
      </c>
      <c r="F1248" s="382">
        <v>1.1387601629053803</v>
      </c>
      <c r="G1248" s="382">
        <v>1.2087293649431181</v>
      </c>
      <c r="H1248" s="382">
        <v>1.2601974808517964</v>
      </c>
      <c r="M1248" s="386">
        <v>0.24840000000000001</v>
      </c>
    </row>
    <row r="1249" spans="1:13" ht="11.65" customHeight="1">
      <c r="A1249" s="372">
        <v>1243</v>
      </c>
      <c r="B1249" s="381">
        <v>503.79491046788735</v>
      </c>
      <c r="C1249" s="381">
        <v>1143.0454215909613</v>
      </c>
      <c r="D1249" s="382">
        <v>0.96589871919198267</v>
      </c>
      <c r="E1249" s="382">
        <v>1.0527036877433174</v>
      </c>
      <c r="F1249" s="382">
        <v>1.1387695382708918</v>
      </c>
      <c r="G1249" s="382">
        <v>1.2087683846244017</v>
      </c>
      <c r="H1249" s="382">
        <v>1.2602169928409177</v>
      </c>
      <c r="M1249" s="386">
        <v>0.24859999999999999</v>
      </c>
    </row>
    <row r="1250" spans="1:13" ht="11.65" customHeight="1">
      <c r="A1250" s="372">
        <v>1244</v>
      </c>
      <c r="B1250" s="381">
        <v>504.03742842329302</v>
      </c>
      <c r="C1250" s="381">
        <v>1143.4742137842568</v>
      </c>
      <c r="D1250" s="382">
        <v>0.96590405565036463</v>
      </c>
      <c r="E1250" s="382">
        <v>1.0527100155167117</v>
      </c>
      <c r="F1250" s="382">
        <v>1.1388818827089884</v>
      </c>
      <c r="G1250" s="382">
        <v>1.2087692032567769</v>
      </c>
      <c r="H1250" s="382">
        <v>1.2602372259260215</v>
      </c>
      <c r="M1250" s="386">
        <v>0.24879999999999999</v>
      </c>
    </row>
    <row r="1251" spans="1:13" ht="11.65" customHeight="1">
      <c r="A1251" s="372">
        <v>1245</v>
      </c>
      <c r="B1251" s="381">
        <v>504.81649533321979</v>
      </c>
      <c r="C1251" s="381">
        <v>1144.5655005413846</v>
      </c>
      <c r="D1251" s="382">
        <v>0.96593547449341555</v>
      </c>
      <c r="E1251" s="382">
        <v>1.0527141840665843</v>
      </c>
      <c r="F1251" s="382">
        <v>1.1388870442366148</v>
      </c>
      <c r="G1251" s="382">
        <v>1.2087720030398732</v>
      </c>
      <c r="H1251" s="382">
        <v>1.2602700744119371</v>
      </c>
      <c r="M1251" s="386">
        <v>0.249</v>
      </c>
    </row>
    <row r="1252" spans="1:13" ht="11.65" customHeight="1">
      <c r="A1252" s="372">
        <v>1246</v>
      </c>
      <c r="B1252" s="381">
        <v>505.2218757928913</v>
      </c>
      <c r="C1252" s="381">
        <v>1144.9371255076458</v>
      </c>
      <c r="D1252" s="382">
        <v>0.96595325432123025</v>
      </c>
      <c r="E1252" s="382">
        <v>1.0527521955838712</v>
      </c>
      <c r="F1252" s="382">
        <v>1.1389513386142207</v>
      </c>
      <c r="G1252" s="382">
        <v>1.2088208179740938</v>
      </c>
      <c r="H1252" s="382">
        <v>1.2603343015876096</v>
      </c>
      <c r="M1252" s="386">
        <v>0.2492</v>
      </c>
    </row>
    <row r="1253" spans="1:13" ht="11.65" customHeight="1">
      <c r="A1253" s="372">
        <v>1247</v>
      </c>
      <c r="B1253" s="381">
        <v>506.18425970970475</v>
      </c>
      <c r="C1253" s="381">
        <v>1145.3845286541709</v>
      </c>
      <c r="D1253" s="382">
        <v>0.96596988034780129</v>
      </c>
      <c r="E1253" s="382">
        <v>1.0527905591956317</v>
      </c>
      <c r="F1253" s="382">
        <v>1.1389937101935261</v>
      </c>
      <c r="G1253" s="382">
        <v>1.2088655644604376</v>
      </c>
      <c r="H1253" s="382">
        <v>1.2603929120879054</v>
      </c>
      <c r="M1253" s="386">
        <v>0.24940000000000001</v>
      </c>
    </row>
    <row r="1254" spans="1:13" ht="11.65" customHeight="1">
      <c r="A1254" s="372">
        <v>1248</v>
      </c>
      <c r="B1254" s="381">
        <v>506.48690697694292</v>
      </c>
      <c r="C1254" s="381">
        <v>1146.0283475636916</v>
      </c>
      <c r="D1254" s="382">
        <v>0.96597691084425485</v>
      </c>
      <c r="E1254" s="382">
        <v>1.0528208985717591</v>
      </c>
      <c r="F1254" s="382">
        <v>1.1389937605635865</v>
      </c>
      <c r="G1254" s="382">
        <v>1.2088696787694757</v>
      </c>
      <c r="H1254" s="382">
        <v>1.2604089653374697</v>
      </c>
      <c r="M1254" s="386">
        <v>0.24959999999999999</v>
      </c>
    </row>
    <row r="1255" spans="1:13" ht="11.65" customHeight="1">
      <c r="A1255" s="372">
        <v>1249</v>
      </c>
      <c r="B1255" s="381">
        <v>506.59956589120975</v>
      </c>
      <c r="C1255" s="381">
        <v>1146.9800858794242</v>
      </c>
      <c r="D1255" s="382">
        <v>0.9660128566266597</v>
      </c>
      <c r="E1255" s="382">
        <v>1.0528232949570102</v>
      </c>
      <c r="F1255" s="382">
        <v>1.1390478851071935</v>
      </c>
      <c r="G1255" s="382">
        <v>1.2088818651361424</v>
      </c>
      <c r="H1255" s="382">
        <v>1.2604508084480663</v>
      </c>
      <c r="M1255" s="386">
        <v>0.24979999999999999</v>
      </c>
    </row>
    <row r="1256" spans="1:13" ht="11.65" customHeight="1">
      <c r="A1256" s="372">
        <v>1250</v>
      </c>
      <c r="B1256" s="381">
        <v>507.04455659810264</v>
      </c>
      <c r="C1256" s="381">
        <v>1147.9486659186532</v>
      </c>
      <c r="D1256" s="382">
        <v>0.96602852549377782</v>
      </c>
      <c r="E1256" s="382">
        <v>1.0528267253260739</v>
      </c>
      <c r="F1256" s="382">
        <v>1.1390953185462198</v>
      </c>
      <c r="G1256" s="382">
        <v>1.2088982799697519</v>
      </c>
      <c r="H1256" s="382">
        <v>1.2605202049228168</v>
      </c>
      <c r="M1256" s="386">
        <v>0.25</v>
      </c>
    </row>
    <row r="1257" spans="1:13" ht="11.65" customHeight="1">
      <c r="A1257" s="372">
        <v>1251</v>
      </c>
      <c r="B1257" s="381">
        <v>507.08807981916925</v>
      </c>
      <c r="C1257" s="381">
        <v>1148.5027345544368</v>
      </c>
      <c r="D1257" s="382">
        <v>0.96603584357446282</v>
      </c>
      <c r="E1257" s="382">
        <v>1.0528480836251213</v>
      </c>
      <c r="F1257" s="382">
        <v>1.1391001344200811</v>
      </c>
      <c r="G1257" s="382">
        <v>1.2089655191595838</v>
      </c>
      <c r="H1257" s="382">
        <v>1.2607410801381818</v>
      </c>
      <c r="M1257" s="386">
        <v>0.25019999999999998</v>
      </c>
    </row>
    <row r="1258" spans="1:13" ht="11.65" customHeight="1">
      <c r="A1258" s="372">
        <v>1252</v>
      </c>
      <c r="B1258" s="381">
        <v>507.10080835518147</v>
      </c>
      <c r="C1258" s="381">
        <v>1149.0510869025693</v>
      </c>
      <c r="D1258" s="382">
        <v>0.9660386898112191</v>
      </c>
      <c r="E1258" s="382">
        <v>1.0528518805663616</v>
      </c>
      <c r="F1258" s="382">
        <v>1.1391232482148623</v>
      </c>
      <c r="G1258" s="382">
        <v>1.2090875767127327</v>
      </c>
      <c r="H1258" s="382">
        <v>1.2607845400524647</v>
      </c>
      <c r="M1258" s="386">
        <v>0.25040000000000001</v>
      </c>
    </row>
    <row r="1259" spans="1:13" ht="11.65" customHeight="1">
      <c r="A1259" s="372">
        <v>1253</v>
      </c>
      <c r="B1259" s="381">
        <v>507.54785331064886</v>
      </c>
      <c r="C1259" s="381">
        <v>1149.4314240461226</v>
      </c>
      <c r="D1259" s="382">
        <v>0.96604223203791939</v>
      </c>
      <c r="E1259" s="382">
        <v>1.0529034060720668</v>
      </c>
      <c r="F1259" s="382">
        <v>1.1391475336454699</v>
      </c>
      <c r="G1259" s="382">
        <v>1.2091035456507326</v>
      </c>
      <c r="H1259" s="382">
        <v>1.260842286251973</v>
      </c>
      <c r="M1259" s="386">
        <v>0.25059999999999999</v>
      </c>
    </row>
    <row r="1260" spans="1:13" ht="11.65" customHeight="1">
      <c r="A1260" s="372">
        <v>1254</v>
      </c>
      <c r="B1260" s="381">
        <v>507.66089691349043</v>
      </c>
      <c r="C1260" s="381">
        <v>1149.9578929600102</v>
      </c>
      <c r="D1260" s="382">
        <v>0.96605439927492454</v>
      </c>
      <c r="E1260" s="382">
        <v>1.0529069115217045</v>
      </c>
      <c r="F1260" s="382">
        <v>1.1392303859058612</v>
      </c>
      <c r="G1260" s="382">
        <v>1.2091080056804773</v>
      </c>
      <c r="H1260" s="382">
        <v>1.2608707602036366</v>
      </c>
      <c r="M1260" s="386">
        <v>0.25080000000000002</v>
      </c>
    </row>
    <row r="1261" spans="1:13" ht="11.65" customHeight="1">
      <c r="A1261" s="372">
        <v>1255</v>
      </c>
      <c r="B1261" s="381">
        <v>507.87429013280416</v>
      </c>
      <c r="C1261" s="381">
        <v>1150.333138218959</v>
      </c>
      <c r="D1261" s="382">
        <v>0.96607294231947194</v>
      </c>
      <c r="E1261" s="382">
        <v>1.0529166060989117</v>
      </c>
      <c r="F1261" s="382">
        <v>1.1392486181210575</v>
      </c>
      <c r="G1261" s="382">
        <v>1.2091244554691971</v>
      </c>
      <c r="H1261" s="382">
        <v>1.2609471774509229</v>
      </c>
      <c r="M1261" s="386">
        <v>0.251</v>
      </c>
    </row>
    <row r="1262" spans="1:13" ht="11.65" customHeight="1">
      <c r="A1262" s="372">
        <v>1256</v>
      </c>
      <c r="B1262" s="381">
        <v>508.21202443810853</v>
      </c>
      <c r="C1262" s="381">
        <v>1150.7040651525786</v>
      </c>
      <c r="D1262" s="382">
        <v>0.96609755961711552</v>
      </c>
      <c r="E1262" s="382">
        <v>1.0529922801489313</v>
      </c>
      <c r="F1262" s="382">
        <v>1.1393220309782912</v>
      </c>
      <c r="G1262" s="382">
        <v>1.2091727492100266</v>
      </c>
      <c r="H1262" s="382">
        <v>1.2609669675820401</v>
      </c>
      <c r="M1262" s="386">
        <v>0.25119999999999998</v>
      </c>
    </row>
    <row r="1263" spans="1:13" ht="11.65" customHeight="1">
      <c r="A1263" s="372">
        <v>1257</v>
      </c>
      <c r="B1263" s="381">
        <v>508.99771662095009</v>
      </c>
      <c r="C1263" s="381">
        <v>1151.7978313892745</v>
      </c>
      <c r="D1263" s="382">
        <v>0.96613658031903094</v>
      </c>
      <c r="E1263" s="382">
        <v>1.0530076684291534</v>
      </c>
      <c r="F1263" s="382">
        <v>1.139328559818708</v>
      </c>
      <c r="G1263" s="382">
        <v>1.2092541868836326</v>
      </c>
      <c r="H1263" s="382">
        <v>1.2609855711829827</v>
      </c>
      <c r="M1263" s="386">
        <v>0.25140000000000001</v>
      </c>
    </row>
    <row r="1264" spans="1:13" ht="11.65" customHeight="1">
      <c r="A1264" s="372">
        <v>1258</v>
      </c>
      <c r="B1264" s="381">
        <v>509.57582322034705</v>
      </c>
      <c r="C1264" s="381">
        <v>1151.8520211890591</v>
      </c>
      <c r="D1264" s="382">
        <v>0.96616544852625019</v>
      </c>
      <c r="E1264" s="382">
        <v>1.0530456029851241</v>
      </c>
      <c r="F1264" s="382">
        <v>1.13934426731121</v>
      </c>
      <c r="G1264" s="382">
        <v>1.2092556291197625</v>
      </c>
      <c r="H1264" s="382">
        <v>1.2611060710719966</v>
      </c>
      <c r="M1264" s="386">
        <v>0.25159999999999999</v>
      </c>
    </row>
    <row r="1265" spans="1:13" ht="11.65" customHeight="1">
      <c r="A1265" s="372">
        <v>1259</v>
      </c>
      <c r="B1265" s="381">
        <v>510.28408163770928</v>
      </c>
      <c r="C1265" s="381">
        <v>1151.9464593613156</v>
      </c>
      <c r="D1265" s="382">
        <v>0.96619478607006193</v>
      </c>
      <c r="E1265" s="382">
        <v>1.053056258613291</v>
      </c>
      <c r="F1265" s="382">
        <v>1.1394335195262491</v>
      </c>
      <c r="G1265" s="382">
        <v>1.209300004687724</v>
      </c>
      <c r="H1265" s="382">
        <v>1.2611489853974516</v>
      </c>
      <c r="M1265" s="386">
        <v>0.25180000000000002</v>
      </c>
    </row>
    <row r="1266" spans="1:13" ht="11.65" customHeight="1">
      <c r="A1266" s="372">
        <v>1260</v>
      </c>
      <c r="B1266" s="381">
        <v>510.69698143577625</v>
      </c>
      <c r="C1266" s="381">
        <v>1152.0572772858559</v>
      </c>
      <c r="D1266" s="382">
        <v>0.96620821970351778</v>
      </c>
      <c r="E1266" s="382">
        <v>1.0530949093059525</v>
      </c>
      <c r="F1266" s="382">
        <v>1.139436665938683</v>
      </c>
      <c r="G1266" s="382">
        <v>1.209356846971805</v>
      </c>
      <c r="H1266" s="382">
        <v>1.2611795913149157</v>
      </c>
      <c r="M1266" s="386">
        <v>0.252</v>
      </c>
    </row>
    <row r="1267" spans="1:13" ht="11.65" customHeight="1">
      <c r="A1267" s="372">
        <v>1261</v>
      </c>
      <c r="B1267" s="381">
        <v>511.69006052881196</v>
      </c>
      <c r="C1267" s="381">
        <v>1152.9984686606949</v>
      </c>
      <c r="D1267" s="382">
        <v>0.96622349031360544</v>
      </c>
      <c r="E1267" s="382">
        <v>1.0531211970579102</v>
      </c>
      <c r="F1267" s="382">
        <v>1.1395103595896494</v>
      </c>
      <c r="G1267" s="382">
        <v>1.2093623412330519</v>
      </c>
      <c r="H1267" s="382">
        <v>1.2612014620256078</v>
      </c>
      <c r="M1267" s="386">
        <v>0.25219999999999998</v>
      </c>
    </row>
    <row r="1268" spans="1:13" ht="11.65" customHeight="1">
      <c r="A1268" s="372">
        <v>1262</v>
      </c>
      <c r="B1268" s="381">
        <v>511.9134233760733</v>
      </c>
      <c r="C1268" s="381">
        <v>1153.9166046102673</v>
      </c>
      <c r="D1268" s="382">
        <v>0.96623173341538482</v>
      </c>
      <c r="E1268" s="382">
        <v>1.0531265542293049</v>
      </c>
      <c r="F1268" s="382">
        <v>1.1395123224075008</v>
      </c>
      <c r="G1268" s="382">
        <v>1.2094054368714307</v>
      </c>
      <c r="H1268" s="382">
        <v>1.2612466604483366</v>
      </c>
      <c r="M1268" s="386">
        <v>0.25240000000000001</v>
      </c>
    </row>
    <row r="1269" spans="1:13" ht="11.65" customHeight="1">
      <c r="A1269" s="372">
        <v>1263</v>
      </c>
      <c r="B1269" s="381">
        <v>512.71402460710942</v>
      </c>
      <c r="C1269" s="381">
        <v>1154.5658655520183</v>
      </c>
      <c r="D1269" s="382">
        <v>0.96623647810523661</v>
      </c>
      <c r="E1269" s="382">
        <v>1.0531686907616837</v>
      </c>
      <c r="F1269" s="382">
        <v>1.1395207360336941</v>
      </c>
      <c r="G1269" s="382">
        <v>1.2094380544003309</v>
      </c>
      <c r="H1269" s="382">
        <v>1.2613044810742426</v>
      </c>
      <c r="M1269" s="386">
        <v>0.25259999999999999</v>
      </c>
    </row>
    <row r="1270" spans="1:13" ht="11.65" customHeight="1">
      <c r="A1270" s="372">
        <v>1264</v>
      </c>
      <c r="B1270" s="381">
        <v>513.06528358838477</v>
      </c>
      <c r="C1270" s="381">
        <v>1155.1936908065491</v>
      </c>
      <c r="D1270" s="382">
        <v>0.96623731818490188</v>
      </c>
      <c r="E1270" s="382">
        <v>1.0531899575782679</v>
      </c>
      <c r="F1270" s="382">
        <v>1.139542904790865</v>
      </c>
      <c r="G1270" s="382">
        <v>1.2094450750579326</v>
      </c>
      <c r="H1270" s="382">
        <v>1.2613290066266756</v>
      </c>
      <c r="M1270" s="386">
        <v>0.25280000000000002</v>
      </c>
    </row>
    <row r="1271" spans="1:13" ht="11.65" customHeight="1">
      <c r="A1271" s="372">
        <v>1265</v>
      </c>
      <c r="B1271" s="381">
        <v>513.32569256350962</v>
      </c>
      <c r="C1271" s="381">
        <v>1156.8316762212507</v>
      </c>
      <c r="D1271" s="382">
        <v>0.9662418406731883</v>
      </c>
      <c r="E1271" s="382">
        <v>1.0532138844456715</v>
      </c>
      <c r="F1271" s="382">
        <v>1.1395943512510505</v>
      </c>
      <c r="G1271" s="382">
        <v>1.209465673738283</v>
      </c>
      <c r="H1271" s="382">
        <v>1.2613594367216068</v>
      </c>
      <c r="M1271" s="386">
        <v>0.253</v>
      </c>
    </row>
    <row r="1272" spans="1:13" ht="11.65" customHeight="1">
      <c r="A1272" s="372">
        <v>1266</v>
      </c>
      <c r="B1272" s="381">
        <v>513.71574607104685</v>
      </c>
      <c r="C1272" s="381">
        <v>1157.1932271259375</v>
      </c>
      <c r="D1272" s="382">
        <v>0.96625182675958243</v>
      </c>
      <c r="E1272" s="382">
        <v>1.0532910471007988</v>
      </c>
      <c r="F1272" s="382">
        <v>1.1396149856908573</v>
      </c>
      <c r="G1272" s="382">
        <v>1.2095057685119583</v>
      </c>
      <c r="H1272" s="382">
        <v>1.2614552746389711</v>
      </c>
      <c r="M1272" s="386">
        <v>0.25319999999999998</v>
      </c>
    </row>
    <row r="1273" spans="1:13" ht="11.65" customHeight="1">
      <c r="A1273" s="372">
        <v>1267</v>
      </c>
      <c r="B1273" s="381">
        <v>514.47094591127006</v>
      </c>
      <c r="C1273" s="381">
        <v>1159.5480522058915</v>
      </c>
      <c r="D1273" s="382">
        <v>0.9662652615287296</v>
      </c>
      <c r="E1273" s="382">
        <v>1.0533794974920487</v>
      </c>
      <c r="F1273" s="382">
        <v>1.1396530270741649</v>
      </c>
      <c r="G1273" s="382">
        <v>1.2096641786446229</v>
      </c>
      <c r="H1273" s="382">
        <v>1.261527368126697</v>
      </c>
      <c r="M1273" s="386">
        <v>0.25340000000000001</v>
      </c>
    </row>
    <row r="1274" spans="1:13" ht="11.65" customHeight="1">
      <c r="A1274" s="372">
        <v>1268</v>
      </c>
      <c r="B1274" s="381">
        <v>514.67995098419578</v>
      </c>
      <c r="C1274" s="381">
        <v>1160.7896787040645</v>
      </c>
      <c r="D1274" s="382">
        <v>0.96626749917573196</v>
      </c>
      <c r="E1274" s="382">
        <v>1.0533885193906214</v>
      </c>
      <c r="F1274" s="382">
        <v>1.1396664013200009</v>
      </c>
      <c r="G1274" s="382">
        <v>1.2097380960641511</v>
      </c>
      <c r="H1274" s="382">
        <v>1.2615521600639932</v>
      </c>
      <c r="M1274" s="386">
        <v>0.25359999999999999</v>
      </c>
    </row>
    <row r="1275" spans="1:13" ht="11.65" customHeight="1">
      <c r="A1275" s="372">
        <v>1269</v>
      </c>
      <c r="B1275" s="381">
        <v>514.75168712057894</v>
      </c>
      <c r="C1275" s="381">
        <v>1161.4166702370003</v>
      </c>
      <c r="D1275" s="382">
        <v>0.96629553891099595</v>
      </c>
      <c r="E1275" s="382">
        <v>1.0534018140672499</v>
      </c>
      <c r="F1275" s="382">
        <v>1.139714568426089</v>
      </c>
      <c r="G1275" s="382">
        <v>1.2097554668051724</v>
      </c>
      <c r="H1275" s="382">
        <v>1.2615644665783665</v>
      </c>
      <c r="M1275" s="386">
        <v>0.25380000000000003</v>
      </c>
    </row>
    <row r="1276" spans="1:13" ht="11.65" customHeight="1">
      <c r="A1276" s="372">
        <v>1270</v>
      </c>
      <c r="B1276" s="381">
        <v>514.78662394655112</v>
      </c>
      <c r="C1276" s="381">
        <v>1161.7301576170503</v>
      </c>
      <c r="D1276" s="382">
        <v>0.96629781516340685</v>
      </c>
      <c r="E1276" s="382">
        <v>1.05348502676224</v>
      </c>
      <c r="F1276" s="382">
        <v>1.1397224074035088</v>
      </c>
      <c r="G1276" s="382">
        <v>1.2097869916117221</v>
      </c>
      <c r="H1276" s="382">
        <v>1.2615962107699603</v>
      </c>
      <c r="M1276" s="386">
        <v>0.254</v>
      </c>
    </row>
    <row r="1277" spans="1:13" ht="11.65" customHeight="1">
      <c r="A1277" s="372">
        <v>1271</v>
      </c>
      <c r="B1277" s="381">
        <v>515.17428535674298</v>
      </c>
      <c r="C1277" s="381">
        <v>1161.7954885807503</v>
      </c>
      <c r="D1277" s="382">
        <v>0.96631207785607032</v>
      </c>
      <c r="E1277" s="382">
        <v>1.0535161656847529</v>
      </c>
      <c r="F1277" s="382">
        <v>1.1397815817216974</v>
      </c>
      <c r="G1277" s="382">
        <v>1.209837980136268</v>
      </c>
      <c r="H1277" s="382">
        <v>1.2615984685551473</v>
      </c>
      <c r="M1277" s="386">
        <v>0.25419999999999998</v>
      </c>
    </row>
    <row r="1278" spans="1:13" ht="11.65" customHeight="1">
      <c r="A1278" s="372">
        <v>1272</v>
      </c>
      <c r="B1278" s="381">
        <v>515.21219070818643</v>
      </c>
      <c r="C1278" s="381">
        <v>1163.0384598191049</v>
      </c>
      <c r="D1278" s="382">
        <v>0.96633361513173088</v>
      </c>
      <c r="E1278" s="382">
        <v>1.0535174487315073</v>
      </c>
      <c r="F1278" s="382">
        <v>1.1400070094698103</v>
      </c>
      <c r="G1278" s="382">
        <v>1.2098871012275849</v>
      </c>
      <c r="H1278" s="382">
        <v>1.2616137228798068</v>
      </c>
      <c r="M1278" s="386">
        <v>0.25440000000000002</v>
      </c>
    </row>
    <row r="1279" spans="1:13" ht="11.65" customHeight="1">
      <c r="A1279" s="372">
        <v>1273</v>
      </c>
      <c r="B1279" s="381">
        <v>515.98915060566014</v>
      </c>
      <c r="C1279" s="381">
        <v>1163.5057360161736</v>
      </c>
      <c r="D1279" s="382">
        <v>0.96636958311971655</v>
      </c>
      <c r="E1279" s="382">
        <v>1.0535735598291847</v>
      </c>
      <c r="F1279" s="382">
        <v>1.1400206587007091</v>
      </c>
      <c r="G1279" s="382">
        <v>1.2100340167361912</v>
      </c>
      <c r="H1279" s="382">
        <v>1.261677441994107</v>
      </c>
      <c r="M1279" s="386">
        <v>0.25459999999999999</v>
      </c>
    </row>
    <row r="1280" spans="1:13" ht="11.65" customHeight="1">
      <c r="A1280" s="372">
        <v>1274</v>
      </c>
      <c r="B1280" s="381">
        <v>516.00505265154698</v>
      </c>
      <c r="C1280" s="381">
        <v>1163.7968938012054</v>
      </c>
      <c r="D1280" s="382">
        <v>0.96637157451331446</v>
      </c>
      <c r="E1280" s="382">
        <v>1.0535966894406268</v>
      </c>
      <c r="F1280" s="382">
        <v>1.1400886648839346</v>
      </c>
      <c r="G1280" s="382">
        <v>1.2100835028962742</v>
      </c>
      <c r="H1280" s="382">
        <v>1.2617414184600646</v>
      </c>
      <c r="M1280" s="386">
        <v>0.25480000000000003</v>
      </c>
    </row>
    <row r="1281" spans="1:13" ht="11.65" customHeight="1">
      <c r="A1281" s="372">
        <v>1275</v>
      </c>
      <c r="B1281" s="381">
        <v>517.06130766189381</v>
      </c>
      <c r="C1281" s="381">
        <v>1164.7205576286779</v>
      </c>
      <c r="D1281" s="382">
        <v>0.96637206816267829</v>
      </c>
      <c r="E1281" s="382">
        <v>1.0536146562128632</v>
      </c>
      <c r="F1281" s="382">
        <v>1.1401541159657596</v>
      </c>
      <c r="G1281" s="382">
        <v>1.2101108267700009</v>
      </c>
      <c r="H1281" s="382">
        <v>1.2617444895128185</v>
      </c>
      <c r="M1281" s="386">
        <v>0.255</v>
      </c>
    </row>
    <row r="1282" spans="1:13" ht="11.65" customHeight="1">
      <c r="A1282" s="372">
        <v>1276</v>
      </c>
      <c r="B1282" s="381">
        <v>517.38266024592122</v>
      </c>
      <c r="C1282" s="381">
        <v>1164.7621974109152</v>
      </c>
      <c r="D1282" s="382">
        <v>0.96639394334607676</v>
      </c>
      <c r="E1282" s="382">
        <v>1.053621348365851</v>
      </c>
      <c r="F1282" s="382">
        <v>1.1401952393741677</v>
      </c>
      <c r="G1282" s="382">
        <v>1.2101200259477405</v>
      </c>
      <c r="H1282" s="382">
        <v>1.2617475731660781</v>
      </c>
      <c r="M1282" s="386">
        <v>0.25519999999999998</v>
      </c>
    </row>
    <row r="1283" spans="1:13" ht="11.65" customHeight="1">
      <c r="A1283" s="372">
        <v>1277</v>
      </c>
      <c r="B1283" s="381">
        <v>518.31122592514566</v>
      </c>
      <c r="C1283" s="381">
        <v>1164.8471740949517</v>
      </c>
      <c r="D1283" s="382">
        <v>0.96640039090112373</v>
      </c>
      <c r="E1283" s="382">
        <v>1.0536235572561974</v>
      </c>
      <c r="F1283" s="382">
        <v>1.1402552475017929</v>
      </c>
      <c r="G1283" s="382">
        <v>1.2102041633830394</v>
      </c>
      <c r="H1283" s="382">
        <v>1.2617723157848055</v>
      </c>
      <c r="M1283" s="386">
        <v>0.25540000000000002</v>
      </c>
    </row>
    <row r="1284" spans="1:13" ht="11.65" customHeight="1">
      <c r="A1284" s="372">
        <v>1278</v>
      </c>
      <c r="B1284" s="381">
        <v>519.15218740996806</v>
      </c>
      <c r="C1284" s="381">
        <v>1165.5778130337858</v>
      </c>
      <c r="D1284" s="382">
        <v>0.96641227589502487</v>
      </c>
      <c r="E1284" s="382">
        <v>1.0536249865629244</v>
      </c>
      <c r="F1284" s="382">
        <v>1.1403159568379535</v>
      </c>
      <c r="G1284" s="382">
        <v>1.2102072494679645</v>
      </c>
      <c r="H1284" s="382">
        <v>1.2618863404503711</v>
      </c>
      <c r="M1284" s="386">
        <v>0.25559999999999999</v>
      </c>
    </row>
    <row r="1285" spans="1:13" ht="11.65" customHeight="1">
      <c r="A1285" s="372">
        <v>1279</v>
      </c>
      <c r="B1285" s="381">
        <v>520.07521033539706</v>
      </c>
      <c r="C1285" s="381">
        <v>1167.8074158945929</v>
      </c>
      <c r="D1285" s="382">
        <v>0.96641940079604205</v>
      </c>
      <c r="E1285" s="382">
        <v>1.0536632411481532</v>
      </c>
      <c r="F1285" s="382">
        <v>1.140327501273402</v>
      </c>
      <c r="G1285" s="382">
        <v>1.2103069853987392</v>
      </c>
      <c r="H1285" s="382">
        <v>1.2618980619656064</v>
      </c>
      <c r="M1285" s="386">
        <v>0.25580000000000003</v>
      </c>
    </row>
    <row r="1286" spans="1:13" ht="11.65" customHeight="1">
      <c r="A1286" s="372">
        <v>1280</v>
      </c>
      <c r="B1286" s="381">
        <v>520.88900165039286</v>
      </c>
      <c r="C1286" s="381">
        <v>1168.6823572611593</v>
      </c>
      <c r="D1286" s="382">
        <v>0.96641966565140325</v>
      </c>
      <c r="E1286" s="382">
        <v>1.0536965772212479</v>
      </c>
      <c r="F1286" s="382">
        <v>1.1403612303024908</v>
      </c>
      <c r="G1286" s="382">
        <v>1.210318190010504</v>
      </c>
      <c r="H1286" s="382">
        <v>1.2619183813753538</v>
      </c>
      <c r="M1286" s="386">
        <v>0.25600000000000001</v>
      </c>
    </row>
    <row r="1287" spans="1:13" ht="11.65" customHeight="1">
      <c r="A1287" s="372">
        <v>1281</v>
      </c>
      <c r="B1287" s="381">
        <v>521.14737421750215</v>
      </c>
      <c r="C1287" s="381">
        <v>1168.7194418113995</v>
      </c>
      <c r="D1287" s="382">
        <v>0.96642029004146013</v>
      </c>
      <c r="E1287" s="382">
        <v>1.0537433180938263</v>
      </c>
      <c r="F1287" s="382">
        <v>1.1404522849201395</v>
      </c>
      <c r="G1287" s="382">
        <v>1.2103427633697998</v>
      </c>
      <c r="H1287" s="382">
        <v>1.2619251312206325</v>
      </c>
      <c r="M1287" s="386">
        <v>0.25619999999999998</v>
      </c>
    </row>
    <row r="1288" spans="1:13" ht="11.65" customHeight="1">
      <c r="A1288" s="372">
        <v>1282</v>
      </c>
      <c r="B1288" s="381">
        <v>521.30621141348547</v>
      </c>
      <c r="C1288" s="381">
        <v>1168.7323563955961</v>
      </c>
      <c r="D1288" s="382">
        <v>0.96642335115168654</v>
      </c>
      <c r="E1288" s="382">
        <v>1.0537659050196502</v>
      </c>
      <c r="F1288" s="382">
        <v>1.140477038477741</v>
      </c>
      <c r="G1288" s="382">
        <v>1.2103513713110703</v>
      </c>
      <c r="H1288" s="382">
        <v>1.2619764870982166</v>
      </c>
      <c r="M1288" s="386">
        <v>0.25640000000000002</v>
      </c>
    </row>
    <row r="1289" spans="1:13" ht="11.65" customHeight="1">
      <c r="A1289" s="372">
        <v>1283</v>
      </c>
      <c r="B1289" s="381">
        <v>521.49857963510203</v>
      </c>
      <c r="C1289" s="381">
        <v>1169.8235894375375</v>
      </c>
      <c r="D1289" s="382">
        <v>0.96643924467220532</v>
      </c>
      <c r="E1289" s="382">
        <v>1.0538135267613018</v>
      </c>
      <c r="F1289" s="382">
        <v>1.1405353820651187</v>
      </c>
      <c r="G1289" s="382">
        <v>1.2105013603882935</v>
      </c>
      <c r="H1289" s="382">
        <v>1.2620452070627057</v>
      </c>
      <c r="M1289" s="386">
        <v>0.25659999999999999</v>
      </c>
    </row>
    <row r="1290" spans="1:13" ht="11.65" customHeight="1">
      <c r="A1290" s="372">
        <v>1284</v>
      </c>
      <c r="B1290" s="381">
        <v>521.75016982423131</v>
      </c>
      <c r="C1290" s="381">
        <v>1169.978390996941</v>
      </c>
      <c r="D1290" s="382">
        <v>0.96647438483193948</v>
      </c>
      <c r="E1290" s="382">
        <v>1.0538359523933518</v>
      </c>
      <c r="F1290" s="382">
        <v>1.1405793430096556</v>
      </c>
      <c r="G1290" s="382">
        <v>1.2105383355034189</v>
      </c>
      <c r="H1290" s="382">
        <v>1.2620539530219281</v>
      </c>
      <c r="M1290" s="386">
        <v>0.25679999999999997</v>
      </c>
    </row>
    <row r="1291" spans="1:13" ht="11.65" customHeight="1">
      <c r="A1291" s="372">
        <v>1285</v>
      </c>
      <c r="B1291" s="381">
        <v>521.80285392097176</v>
      </c>
      <c r="C1291" s="381">
        <v>1170.0775481850633</v>
      </c>
      <c r="D1291" s="382">
        <v>0.96647462671884021</v>
      </c>
      <c r="E1291" s="382">
        <v>1.0539030211043587</v>
      </c>
      <c r="F1291" s="382">
        <v>1.1405917797159968</v>
      </c>
      <c r="G1291" s="382">
        <v>1.2106313548980114</v>
      </c>
      <c r="H1291" s="382">
        <v>1.2622269127123964</v>
      </c>
      <c r="M1291" s="386">
        <v>0.25700000000000001</v>
      </c>
    </row>
    <row r="1292" spans="1:13" ht="11.65" customHeight="1">
      <c r="A1292" s="372">
        <v>1286</v>
      </c>
      <c r="B1292" s="381">
        <v>522.26650621181398</v>
      </c>
      <c r="C1292" s="381">
        <v>1170.46284310599</v>
      </c>
      <c r="D1292" s="382">
        <v>0.96655178515969686</v>
      </c>
      <c r="E1292" s="382">
        <v>1.0539551976960329</v>
      </c>
      <c r="F1292" s="382">
        <v>1.1405943648073269</v>
      </c>
      <c r="G1292" s="382">
        <v>1.2106754067896208</v>
      </c>
      <c r="H1292" s="382">
        <v>1.2622916147371062</v>
      </c>
      <c r="M1292" s="386">
        <v>0.25719999999999998</v>
      </c>
    </row>
    <row r="1293" spans="1:13" ht="11.65" customHeight="1">
      <c r="A1293" s="372">
        <v>1287</v>
      </c>
      <c r="B1293" s="381">
        <v>522.58459086359562</v>
      </c>
      <c r="C1293" s="381">
        <v>1170.7027632756162</v>
      </c>
      <c r="D1293" s="382">
        <v>0.96655553883627399</v>
      </c>
      <c r="E1293" s="382">
        <v>1.053958170969566</v>
      </c>
      <c r="F1293" s="382">
        <v>1.1406009146245439</v>
      </c>
      <c r="G1293" s="382">
        <v>1.2106801932474531</v>
      </c>
      <c r="H1293" s="382">
        <v>1.2623444163707975</v>
      </c>
      <c r="M1293" s="386">
        <v>0.25740000000000002</v>
      </c>
    </row>
    <row r="1294" spans="1:13" ht="11.65" customHeight="1">
      <c r="A1294" s="372">
        <v>1288</v>
      </c>
      <c r="B1294" s="381">
        <v>523.53972808213257</v>
      </c>
      <c r="C1294" s="381">
        <v>1171.2593898276373</v>
      </c>
      <c r="D1294" s="382">
        <v>0.96658610866194705</v>
      </c>
      <c r="E1294" s="382">
        <v>1.0539886981503441</v>
      </c>
      <c r="F1294" s="382">
        <v>1.1406409957975157</v>
      </c>
      <c r="G1294" s="382">
        <v>1.2106813535305891</v>
      </c>
      <c r="H1294" s="382">
        <v>1.2625106853982635</v>
      </c>
      <c r="M1294" s="386">
        <v>0.2576</v>
      </c>
    </row>
    <row r="1295" spans="1:13" ht="11.65" customHeight="1">
      <c r="A1295" s="372">
        <v>1289</v>
      </c>
      <c r="B1295" s="381">
        <v>523.58983758840532</v>
      </c>
      <c r="C1295" s="381">
        <v>1171.8544004557407</v>
      </c>
      <c r="D1295" s="382">
        <v>0.96658734778627453</v>
      </c>
      <c r="E1295" s="382">
        <v>1.0540734759414034</v>
      </c>
      <c r="F1295" s="382">
        <v>1.1406747824550867</v>
      </c>
      <c r="G1295" s="382">
        <v>1.2108012784227078</v>
      </c>
      <c r="H1295" s="382">
        <v>1.2626687901796985</v>
      </c>
      <c r="M1295" s="386">
        <v>0.25779999999999997</v>
      </c>
    </row>
    <row r="1296" spans="1:13" ht="11.65" customHeight="1">
      <c r="A1296" s="372">
        <v>1290</v>
      </c>
      <c r="B1296" s="381">
        <v>524.22927500682727</v>
      </c>
      <c r="C1296" s="381">
        <v>1172.1566690018935</v>
      </c>
      <c r="D1296" s="382">
        <v>0.96662513069917511</v>
      </c>
      <c r="E1296" s="382">
        <v>1.0540835624944904</v>
      </c>
      <c r="F1296" s="382">
        <v>1.1406858372487707</v>
      </c>
      <c r="G1296" s="382">
        <v>1.2108737539597472</v>
      </c>
      <c r="H1296" s="382">
        <v>1.2626798513503628</v>
      </c>
      <c r="M1296" s="386">
        <v>0.25800000000000001</v>
      </c>
    </row>
    <row r="1297" spans="1:13" ht="11.65" customHeight="1">
      <c r="A1297" s="372">
        <v>1291</v>
      </c>
      <c r="B1297" s="381">
        <v>525.10071159815197</v>
      </c>
      <c r="C1297" s="381">
        <v>1172.2716163813202</v>
      </c>
      <c r="D1297" s="382">
        <v>0.96664184494678473</v>
      </c>
      <c r="E1297" s="382">
        <v>1.0541949491495579</v>
      </c>
      <c r="F1297" s="382">
        <v>1.1407994998581481</v>
      </c>
      <c r="G1297" s="382">
        <v>1.2109697476034782</v>
      </c>
      <c r="H1297" s="382">
        <v>1.2627485627126041</v>
      </c>
      <c r="M1297" s="386">
        <v>0.25819999999999999</v>
      </c>
    </row>
    <row r="1298" spans="1:13" ht="11.65" customHeight="1">
      <c r="A1298" s="372">
        <v>1292</v>
      </c>
      <c r="B1298" s="381">
        <v>525.97879452260713</v>
      </c>
      <c r="C1298" s="381">
        <v>1173.0113013739028</v>
      </c>
      <c r="D1298" s="382">
        <v>0.96665125150694931</v>
      </c>
      <c r="E1298" s="382">
        <v>1.0542150417090124</v>
      </c>
      <c r="F1298" s="382">
        <v>1.1408008287454621</v>
      </c>
      <c r="G1298" s="382">
        <v>1.210993788892234</v>
      </c>
      <c r="H1298" s="382">
        <v>1.2627869205479123</v>
      </c>
      <c r="M1298" s="386">
        <v>0.25840000000000002</v>
      </c>
    </row>
    <row r="1299" spans="1:13" ht="11.65" customHeight="1">
      <c r="A1299" s="372">
        <v>1293</v>
      </c>
      <c r="B1299" s="381">
        <v>527.12123445182715</v>
      </c>
      <c r="C1299" s="381">
        <v>1174.4200508148788</v>
      </c>
      <c r="D1299" s="382">
        <v>0.96669375349626663</v>
      </c>
      <c r="E1299" s="382">
        <v>1.0542521510086067</v>
      </c>
      <c r="F1299" s="382">
        <v>1.1408105387061964</v>
      </c>
      <c r="G1299" s="382">
        <v>1.2110022450953013</v>
      </c>
      <c r="H1299" s="382">
        <v>1.26291394200775</v>
      </c>
      <c r="M1299" s="386">
        <v>0.2586</v>
      </c>
    </row>
    <row r="1300" spans="1:13" ht="11.65" customHeight="1">
      <c r="A1300" s="372">
        <v>1294</v>
      </c>
      <c r="B1300" s="381">
        <v>527.39759625574243</v>
      </c>
      <c r="C1300" s="381">
        <v>1174.7757526862169</v>
      </c>
      <c r="D1300" s="382">
        <v>0.9667120579786691</v>
      </c>
      <c r="E1300" s="382">
        <v>1.0542556802322935</v>
      </c>
      <c r="F1300" s="382">
        <v>1.1408244681852635</v>
      </c>
      <c r="G1300" s="382">
        <v>1.2110096001067503</v>
      </c>
      <c r="H1300" s="382">
        <v>1.2629281490980986</v>
      </c>
      <c r="M1300" s="386">
        <v>0.25879999999999997</v>
      </c>
    </row>
    <row r="1301" spans="1:13" ht="11.65" customHeight="1">
      <c r="A1301" s="372">
        <v>1295</v>
      </c>
      <c r="B1301" s="381">
        <v>528.24523864270668</v>
      </c>
      <c r="C1301" s="381">
        <v>1174.8493212248159</v>
      </c>
      <c r="D1301" s="382">
        <v>0.96672437915437648</v>
      </c>
      <c r="E1301" s="382">
        <v>1.054268839452438</v>
      </c>
      <c r="F1301" s="382">
        <v>1.1408526364342233</v>
      </c>
      <c r="G1301" s="382">
        <v>1.2111501402077705</v>
      </c>
      <c r="H1301" s="382">
        <v>1.2629344146347843</v>
      </c>
      <c r="M1301" s="386">
        <v>0.25900000000000001</v>
      </c>
    </row>
    <row r="1302" spans="1:13" ht="11.65" customHeight="1">
      <c r="A1302" s="372">
        <v>1296</v>
      </c>
      <c r="B1302" s="381">
        <v>530.55980587624981</v>
      </c>
      <c r="C1302" s="381">
        <v>1175.3045227071671</v>
      </c>
      <c r="D1302" s="382">
        <v>0.96673524481758688</v>
      </c>
      <c r="E1302" s="382">
        <v>1.0543012474600206</v>
      </c>
      <c r="F1302" s="382">
        <v>1.1408694875304202</v>
      </c>
      <c r="G1302" s="382">
        <v>1.2111755354498066</v>
      </c>
      <c r="H1302" s="382">
        <v>1.2629919063735107</v>
      </c>
      <c r="M1302" s="386">
        <v>0.25919999999999999</v>
      </c>
    </row>
    <row r="1303" spans="1:13" ht="11.65" customHeight="1">
      <c r="A1303" s="372">
        <v>1297</v>
      </c>
      <c r="B1303" s="381">
        <v>531.28986390346381</v>
      </c>
      <c r="C1303" s="381">
        <v>1176.5668051891535</v>
      </c>
      <c r="D1303" s="382">
        <v>0.96677034939175122</v>
      </c>
      <c r="E1303" s="382">
        <v>1.0543161915066208</v>
      </c>
      <c r="F1303" s="382">
        <v>1.1408784058366015</v>
      </c>
      <c r="G1303" s="382">
        <v>1.2112328147846612</v>
      </c>
      <c r="H1303" s="382">
        <v>1.2630281439080302</v>
      </c>
      <c r="M1303" s="386">
        <v>0.25940000000000002</v>
      </c>
    </row>
    <row r="1304" spans="1:13" ht="11.65" customHeight="1">
      <c r="A1304" s="372">
        <v>1298</v>
      </c>
      <c r="B1304" s="381">
        <v>531.37255519758219</v>
      </c>
      <c r="C1304" s="381">
        <v>1176.7788111945501</v>
      </c>
      <c r="D1304" s="382">
        <v>0.96677855465143492</v>
      </c>
      <c r="E1304" s="382">
        <v>1.0543405610645276</v>
      </c>
      <c r="F1304" s="382">
        <v>1.1408997840505584</v>
      </c>
      <c r="G1304" s="382">
        <v>1.2112471106967782</v>
      </c>
      <c r="H1304" s="382">
        <v>1.2631110574488764</v>
      </c>
      <c r="M1304" s="386">
        <v>0.2596</v>
      </c>
    </row>
    <row r="1305" spans="1:13" ht="11.65" customHeight="1">
      <c r="A1305" s="372">
        <v>1299</v>
      </c>
      <c r="B1305" s="381">
        <v>531.7832032362985</v>
      </c>
      <c r="C1305" s="381">
        <v>1178.1973537490812</v>
      </c>
      <c r="D1305" s="382">
        <v>0.96681037489417232</v>
      </c>
      <c r="E1305" s="382">
        <v>1.0543808710046649</v>
      </c>
      <c r="F1305" s="382">
        <v>1.1409070279841931</v>
      </c>
      <c r="G1305" s="382">
        <v>1.2112487796633096</v>
      </c>
      <c r="H1305" s="382">
        <v>1.2634439848648356</v>
      </c>
      <c r="M1305" s="386">
        <v>0.25979999999999998</v>
      </c>
    </row>
    <row r="1306" spans="1:13" ht="11.65" customHeight="1">
      <c r="A1306" s="372">
        <v>1300</v>
      </c>
      <c r="B1306" s="381">
        <v>532.03433761497854</v>
      </c>
      <c r="C1306" s="381">
        <v>1178.800011146257</v>
      </c>
      <c r="D1306" s="382">
        <v>0.96681171127080812</v>
      </c>
      <c r="E1306" s="382">
        <v>1.0544135528874197</v>
      </c>
      <c r="F1306" s="382">
        <v>1.1409102488034495</v>
      </c>
      <c r="G1306" s="382">
        <v>1.2113188234449579</v>
      </c>
      <c r="H1306" s="382">
        <v>1.2634467621497993</v>
      </c>
      <c r="M1306" s="386">
        <v>0.26</v>
      </c>
    </row>
    <row r="1307" spans="1:13" ht="11.65" customHeight="1">
      <c r="A1307" s="372">
        <v>1301</v>
      </c>
      <c r="B1307" s="381">
        <v>532.1247033463751</v>
      </c>
      <c r="C1307" s="381">
        <v>1178.8223639405041</v>
      </c>
      <c r="D1307" s="382">
        <v>0.96681456565710899</v>
      </c>
      <c r="E1307" s="382">
        <v>1.0544310527297385</v>
      </c>
      <c r="F1307" s="382">
        <v>1.1409564264286554</v>
      </c>
      <c r="G1307" s="382">
        <v>1.2113708010995305</v>
      </c>
      <c r="H1307" s="382">
        <v>1.2634643842197457</v>
      </c>
      <c r="M1307" s="386">
        <v>0.26019999999999999</v>
      </c>
    </row>
    <row r="1308" spans="1:13" ht="11.65" customHeight="1">
      <c r="A1308" s="372">
        <v>1302</v>
      </c>
      <c r="B1308" s="381">
        <v>532.47285471437681</v>
      </c>
      <c r="C1308" s="381">
        <v>1179.9572303446203</v>
      </c>
      <c r="D1308" s="382">
        <v>0.96682521646079</v>
      </c>
      <c r="E1308" s="382">
        <v>1.0544595147670079</v>
      </c>
      <c r="F1308" s="382">
        <v>1.1409643941380823</v>
      </c>
      <c r="G1308" s="382">
        <v>1.2114024597390831</v>
      </c>
      <c r="H1308" s="382">
        <v>1.2634812103545814</v>
      </c>
      <c r="M1308" s="386">
        <v>0.26040000000000002</v>
      </c>
    </row>
    <row r="1309" spans="1:13" ht="11.65" customHeight="1">
      <c r="A1309" s="372">
        <v>1303</v>
      </c>
      <c r="B1309" s="381">
        <v>532.7010990355493</v>
      </c>
      <c r="C1309" s="381">
        <v>1181.1437483087993</v>
      </c>
      <c r="D1309" s="382">
        <v>0.96683762396470951</v>
      </c>
      <c r="E1309" s="382">
        <v>1.0544646255649344</v>
      </c>
      <c r="F1309" s="382">
        <v>1.1409645335706891</v>
      </c>
      <c r="G1309" s="382">
        <v>1.2114069904381199</v>
      </c>
      <c r="H1309" s="382">
        <v>1.2635941900861736</v>
      </c>
      <c r="M1309" s="386">
        <v>0.2606</v>
      </c>
    </row>
    <row r="1310" spans="1:13" ht="11.65" customHeight="1">
      <c r="A1310" s="372">
        <v>1304</v>
      </c>
      <c r="B1310" s="381">
        <v>534.28529808569601</v>
      </c>
      <c r="C1310" s="381">
        <v>1181.3235923030534</v>
      </c>
      <c r="D1310" s="382">
        <v>0.96689153508889991</v>
      </c>
      <c r="E1310" s="382">
        <v>1.0545478316543593</v>
      </c>
      <c r="F1310" s="382">
        <v>1.140990671227587</v>
      </c>
      <c r="G1310" s="382">
        <v>1.2114318069371981</v>
      </c>
      <c r="H1310" s="382">
        <v>1.2636046718058827</v>
      </c>
      <c r="M1310" s="386">
        <v>0.26079999999999998</v>
      </c>
    </row>
    <row r="1311" spans="1:13" ht="11.65" customHeight="1">
      <c r="A1311" s="372">
        <v>1305</v>
      </c>
      <c r="B1311" s="381">
        <v>535.88481554012378</v>
      </c>
      <c r="C1311" s="381">
        <v>1181.6532753523461</v>
      </c>
      <c r="D1311" s="382">
        <v>0.96691065858432412</v>
      </c>
      <c r="E1311" s="382">
        <v>1.0545906310126161</v>
      </c>
      <c r="F1311" s="382">
        <v>1.1410261360510625</v>
      </c>
      <c r="G1311" s="382">
        <v>1.2114419890794073</v>
      </c>
      <c r="H1311" s="382">
        <v>1.2636306108017559</v>
      </c>
      <c r="M1311" s="386">
        <v>0.26100000000000001</v>
      </c>
    </row>
    <row r="1312" spans="1:13" ht="11.65" customHeight="1">
      <c r="A1312" s="372">
        <v>1306</v>
      </c>
      <c r="B1312" s="381">
        <v>537.82010114434433</v>
      </c>
      <c r="C1312" s="381">
        <v>1181.6581017540357</v>
      </c>
      <c r="D1312" s="382">
        <v>0.96694191213681335</v>
      </c>
      <c r="E1312" s="382">
        <v>1.0546022752325503</v>
      </c>
      <c r="F1312" s="382">
        <v>1.141030934816593</v>
      </c>
      <c r="G1312" s="382">
        <v>1.2114664495916008</v>
      </c>
      <c r="H1312" s="382">
        <v>1.2636334654403329</v>
      </c>
      <c r="M1312" s="386">
        <v>0.26119999999999999</v>
      </c>
    </row>
    <row r="1313" spans="1:13" ht="11.65" customHeight="1">
      <c r="A1313" s="372">
        <v>1307</v>
      </c>
      <c r="B1313" s="381">
        <v>537.92146574850358</v>
      </c>
      <c r="C1313" s="381">
        <v>1182.3844617893446</v>
      </c>
      <c r="D1313" s="382">
        <v>0.96696690847067501</v>
      </c>
      <c r="E1313" s="382">
        <v>1.0546411007037693</v>
      </c>
      <c r="F1313" s="382">
        <v>1.1410661783053209</v>
      </c>
      <c r="G1313" s="382">
        <v>1.2115385844603956</v>
      </c>
      <c r="H1313" s="382">
        <v>1.2637387765087542</v>
      </c>
      <c r="M1313" s="386">
        <v>0.26140000000000002</v>
      </c>
    </row>
    <row r="1314" spans="1:13" ht="11.65" customHeight="1">
      <c r="A1314" s="372">
        <v>1308</v>
      </c>
      <c r="B1314" s="381">
        <v>539.27719292449274</v>
      </c>
      <c r="C1314" s="381">
        <v>1182.6082779076969</v>
      </c>
      <c r="D1314" s="382">
        <v>0.96696720416626913</v>
      </c>
      <c r="E1314" s="382">
        <v>1.0547112326839654</v>
      </c>
      <c r="F1314" s="382">
        <v>1.1410965438336154</v>
      </c>
      <c r="G1314" s="382">
        <v>1.2116536646838052</v>
      </c>
      <c r="H1314" s="382">
        <v>1.2639393806170061</v>
      </c>
      <c r="M1314" s="386">
        <v>0.2616</v>
      </c>
    </row>
    <row r="1315" spans="1:13" ht="11.65" customHeight="1">
      <c r="A1315" s="372">
        <v>1309</v>
      </c>
      <c r="B1315" s="381">
        <v>539.47867723088621</v>
      </c>
      <c r="C1315" s="381">
        <v>1183.0158986103233</v>
      </c>
      <c r="D1315" s="382">
        <v>0.96697387702594995</v>
      </c>
      <c r="E1315" s="382">
        <v>1.0547451951071374</v>
      </c>
      <c r="F1315" s="382">
        <v>1.1411292192900404</v>
      </c>
      <c r="G1315" s="382">
        <v>1.2116578809800247</v>
      </c>
      <c r="H1315" s="382">
        <v>1.2639397237340835</v>
      </c>
      <c r="M1315" s="386">
        <v>0.26179999999999998</v>
      </c>
    </row>
    <row r="1316" spans="1:13" ht="11.65" customHeight="1">
      <c r="A1316" s="372">
        <v>1310</v>
      </c>
      <c r="B1316" s="381">
        <v>539.68616211874087</v>
      </c>
      <c r="C1316" s="381">
        <v>1183.5001482654734</v>
      </c>
      <c r="D1316" s="382">
        <v>0.96701071707134589</v>
      </c>
      <c r="E1316" s="382">
        <v>1.0547769002249072</v>
      </c>
      <c r="F1316" s="382">
        <v>1.1412075678283111</v>
      </c>
      <c r="G1316" s="382">
        <v>1.2116651006228152</v>
      </c>
      <c r="H1316" s="382">
        <v>1.2639417740127785</v>
      </c>
      <c r="M1316" s="386">
        <v>0.26200000000000001</v>
      </c>
    </row>
    <row r="1317" spans="1:13" ht="11.65" customHeight="1">
      <c r="A1317" s="372">
        <v>1311</v>
      </c>
      <c r="B1317" s="381">
        <v>540.89050478165791</v>
      </c>
      <c r="C1317" s="381">
        <v>1183.5860651681196</v>
      </c>
      <c r="D1317" s="382">
        <v>0.96705203608632917</v>
      </c>
      <c r="E1317" s="382">
        <v>1.0547806096312677</v>
      </c>
      <c r="F1317" s="382">
        <v>1.141221228566712</v>
      </c>
      <c r="G1317" s="382">
        <v>1.2116950676580442</v>
      </c>
      <c r="H1317" s="382">
        <v>1.2639475382502754</v>
      </c>
      <c r="M1317" s="386">
        <v>0.26219999999999999</v>
      </c>
    </row>
    <row r="1318" spans="1:13" ht="11.65" customHeight="1">
      <c r="A1318" s="372">
        <v>1312</v>
      </c>
      <c r="B1318" s="381">
        <v>540.91243214738643</v>
      </c>
      <c r="C1318" s="381">
        <v>1183.7130406703345</v>
      </c>
      <c r="D1318" s="382">
        <v>0.96705685814361741</v>
      </c>
      <c r="E1318" s="382">
        <v>1.0547870403740807</v>
      </c>
      <c r="F1318" s="382">
        <v>1.1412345742165713</v>
      </c>
      <c r="G1318" s="382">
        <v>1.2116970844634032</v>
      </c>
      <c r="H1318" s="382">
        <v>1.2639630908774158</v>
      </c>
      <c r="M1318" s="386">
        <v>0.26240000000000002</v>
      </c>
    </row>
    <row r="1319" spans="1:13" ht="11.65" customHeight="1">
      <c r="A1319" s="372">
        <v>1313</v>
      </c>
      <c r="B1319" s="381">
        <v>541.10479261864111</v>
      </c>
      <c r="C1319" s="381">
        <v>1184.6705450255959</v>
      </c>
      <c r="D1319" s="382">
        <v>0.96707539646605434</v>
      </c>
      <c r="E1319" s="382">
        <v>1.0547996569546507</v>
      </c>
      <c r="F1319" s="382">
        <v>1.1412868747490361</v>
      </c>
      <c r="G1319" s="382">
        <v>1.2117494133705793</v>
      </c>
      <c r="H1319" s="382">
        <v>1.2640371444208649</v>
      </c>
      <c r="M1319" s="386">
        <v>0.2626</v>
      </c>
    </row>
    <row r="1320" spans="1:13" ht="11.65" customHeight="1">
      <c r="A1320" s="372">
        <v>1314</v>
      </c>
      <c r="B1320" s="381">
        <v>541.35533903347823</v>
      </c>
      <c r="C1320" s="381">
        <v>1185.7525675516681</v>
      </c>
      <c r="D1320" s="382">
        <v>0.96707953110841482</v>
      </c>
      <c r="E1320" s="382">
        <v>1.0548269649570416</v>
      </c>
      <c r="F1320" s="382">
        <v>1.1412882878654451</v>
      </c>
      <c r="G1320" s="382">
        <v>1.2118094246592495</v>
      </c>
      <c r="H1320" s="382">
        <v>1.2640474629817302</v>
      </c>
      <c r="M1320" s="386">
        <v>0.26279999999999998</v>
      </c>
    </row>
    <row r="1321" spans="1:13" ht="11.65" customHeight="1">
      <c r="A1321" s="372">
        <v>1315</v>
      </c>
      <c r="B1321" s="381">
        <v>541.56020788623755</v>
      </c>
      <c r="C1321" s="381">
        <v>1185.7879712591584</v>
      </c>
      <c r="D1321" s="382">
        <v>0.96708126175944731</v>
      </c>
      <c r="E1321" s="382">
        <v>1.0548471649850546</v>
      </c>
      <c r="F1321" s="382">
        <v>1.1413540708486356</v>
      </c>
      <c r="G1321" s="382">
        <v>1.2118530518744339</v>
      </c>
      <c r="H1321" s="382">
        <v>1.2640607720145218</v>
      </c>
      <c r="M1321" s="386">
        <v>0.26300000000000001</v>
      </c>
    </row>
    <row r="1322" spans="1:13" ht="11.65" customHeight="1">
      <c r="A1322" s="372">
        <v>1316</v>
      </c>
      <c r="B1322" s="381">
        <v>541.75615445363655</v>
      </c>
      <c r="C1322" s="381">
        <v>1185.9713359027937</v>
      </c>
      <c r="D1322" s="382">
        <v>0.9670814010051979</v>
      </c>
      <c r="E1322" s="382">
        <v>1.0548569214497368</v>
      </c>
      <c r="F1322" s="382">
        <v>1.141407696199956</v>
      </c>
      <c r="G1322" s="382">
        <v>1.2118838872348707</v>
      </c>
      <c r="H1322" s="382">
        <v>1.2640923602664524</v>
      </c>
      <c r="M1322" s="386">
        <v>0.26319999999999999</v>
      </c>
    </row>
    <row r="1323" spans="1:13" ht="11.65" customHeight="1">
      <c r="A1323" s="372">
        <v>1317</v>
      </c>
      <c r="B1323" s="381">
        <v>542.11585462315179</v>
      </c>
      <c r="C1323" s="381">
        <v>1186.8849101006217</v>
      </c>
      <c r="D1323" s="382">
        <v>0.96708261719541255</v>
      </c>
      <c r="E1323" s="382">
        <v>1.0549182762481581</v>
      </c>
      <c r="F1323" s="382">
        <v>1.1414197030672468</v>
      </c>
      <c r="G1323" s="382">
        <v>1.2119329175778468</v>
      </c>
      <c r="H1323" s="382">
        <v>1.264194707948586</v>
      </c>
      <c r="M1323" s="386">
        <v>0.26340000000000002</v>
      </c>
    </row>
    <row r="1324" spans="1:13" ht="11.65" customHeight="1">
      <c r="A1324" s="372">
        <v>1318</v>
      </c>
      <c r="B1324" s="381">
        <v>542.28467774460114</v>
      </c>
      <c r="C1324" s="381">
        <v>1187.7017806380463</v>
      </c>
      <c r="D1324" s="382">
        <v>0.96710283589137414</v>
      </c>
      <c r="E1324" s="382">
        <v>1.0549521860173237</v>
      </c>
      <c r="F1324" s="382">
        <v>1.1414356628900668</v>
      </c>
      <c r="G1324" s="382">
        <v>1.2119836699362156</v>
      </c>
      <c r="H1324" s="382">
        <v>1.2642158134598771</v>
      </c>
      <c r="M1324" s="386">
        <v>0.2636</v>
      </c>
    </row>
    <row r="1325" spans="1:13" ht="11.65" customHeight="1">
      <c r="A1325" s="372">
        <v>1319</v>
      </c>
      <c r="B1325" s="381">
        <v>543.22242379648287</v>
      </c>
      <c r="C1325" s="381">
        <v>1187.7496344201718</v>
      </c>
      <c r="D1325" s="382">
        <v>0.96710563074619826</v>
      </c>
      <c r="E1325" s="382">
        <v>1.0549906635024475</v>
      </c>
      <c r="F1325" s="382">
        <v>1.1414377977194483</v>
      </c>
      <c r="G1325" s="382">
        <v>1.2120227930916887</v>
      </c>
      <c r="H1325" s="382">
        <v>1.2642775587046571</v>
      </c>
      <c r="M1325" s="386">
        <v>0.26379999999999998</v>
      </c>
    </row>
    <row r="1326" spans="1:13" ht="11.65" customHeight="1">
      <c r="A1326" s="372">
        <v>1320</v>
      </c>
      <c r="B1326" s="381">
        <v>544.10488412738141</v>
      </c>
      <c r="C1326" s="381">
        <v>1188.3251621635554</v>
      </c>
      <c r="D1326" s="382">
        <v>0.96711162736897516</v>
      </c>
      <c r="E1326" s="382">
        <v>1.0550058793063775</v>
      </c>
      <c r="F1326" s="382">
        <v>1.1414473727126844</v>
      </c>
      <c r="G1326" s="382">
        <v>1.2120595346369101</v>
      </c>
      <c r="H1326" s="382">
        <v>1.264382931213679</v>
      </c>
      <c r="M1326" s="386">
        <v>0.26400000000000001</v>
      </c>
    </row>
    <row r="1327" spans="1:13" ht="11.65" customHeight="1">
      <c r="A1327" s="372">
        <v>1321</v>
      </c>
      <c r="B1327" s="381">
        <v>544.19231612054682</v>
      </c>
      <c r="C1327" s="381">
        <v>1188.7756123009567</v>
      </c>
      <c r="D1327" s="382">
        <v>0.96711660514310471</v>
      </c>
      <c r="E1327" s="382">
        <v>1.0550869356143684</v>
      </c>
      <c r="F1327" s="382">
        <v>1.1414887695754401</v>
      </c>
      <c r="G1327" s="382">
        <v>1.2120893175474898</v>
      </c>
      <c r="H1327" s="382">
        <v>1.2643860564370595</v>
      </c>
      <c r="M1327" s="386">
        <v>0.26419999999999999</v>
      </c>
    </row>
    <row r="1328" spans="1:13" ht="11.65" customHeight="1">
      <c r="A1328" s="372">
        <v>1322</v>
      </c>
      <c r="B1328" s="381">
        <v>544.7035657134893</v>
      </c>
      <c r="C1328" s="381">
        <v>1189.0405356461524</v>
      </c>
      <c r="D1328" s="382">
        <v>0.96713624313313229</v>
      </c>
      <c r="E1328" s="382">
        <v>1.0551182229220457</v>
      </c>
      <c r="F1328" s="382">
        <v>1.1414950092963645</v>
      </c>
      <c r="G1328" s="382">
        <v>1.2120989919595526</v>
      </c>
      <c r="H1328" s="382">
        <v>1.2644059952495099</v>
      </c>
      <c r="M1328" s="386">
        <v>0.26440000000000002</v>
      </c>
    </row>
    <row r="1329" spans="1:13" ht="11.65" customHeight="1">
      <c r="A1329" s="372">
        <v>1323</v>
      </c>
      <c r="B1329" s="381">
        <v>544.87156792082169</v>
      </c>
      <c r="C1329" s="381">
        <v>1189.5777966018613</v>
      </c>
      <c r="D1329" s="382">
        <v>0.96717933265786182</v>
      </c>
      <c r="E1329" s="382">
        <v>1.055139925964883</v>
      </c>
      <c r="F1329" s="382">
        <v>1.1415140673281199</v>
      </c>
      <c r="G1329" s="382">
        <v>1.2121204790496665</v>
      </c>
      <c r="H1329" s="382">
        <v>1.2644422452153514</v>
      </c>
      <c r="M1329" s="386">
        <v>0.2646</v>
      </c>
    </row>
    <row r="1330" spans="1:13" ht="11.65" customHeight="1">
      <c r="A1330" s="372">
        <v>1324</v>
      </c>
      <c r="B1330" s="381">
        <v>544.91585004317949</v>
      </c>
      <c r="C1330" s="381">
        <v>1190.1752865641429</v>
      </c>
      <c r="D1330" s="382">
        <v>0.96720189324955819</v>
      </c>
      <c r="E1330" s="382">
        <v>1.0551407958018446</v>
      </c>
      <c r="F1330" s="382">
        <v>1.1415805042760934</v>
      </c>
      <c r="G1330" s="382">
        <v>1.2121207776383511</v>
      </c>
      <c r="H1330" s="382">
        <v>1.2644488688642406</v>
      </c>
      <c r="M1330" s="386">
        <v>0.26479999999999998</v>
      </c>
    </row>
    <row r="1331" spans="1:13" ht="11.65" customHeight="1">
      <c r="A1331" s="372">
        <v>1325</v>
      </c>
      <c r="B1331" s="381">
        <v>544.98235279683922</v>
      </c>
      <c r="C1331" s="381">
        <v>1190.7861147579406</v>
      </c>
      <c r="D1331" s="382">
        <v>0.96721374600831522</v>
      </c>
      <c r="E1331" s="382">
        <v>1.0551724364521982</v>
      </c>
      <c r="F1331" s="382">
        <v>1.1415937444862345</v>
      </c>
      <c r="G1331" s="382">
        <v>1.212161086921679</v>
      </c>
      <c r="H1331" s="382">
        <v>1.2644682928945525</v>
      </c>
      <c r="M1331" s="386">
        <v>0.26500000000000001</v>
      </c>
    </row>
    <row r="1332" spans="1:13" ht="11.65" customHeight="1">
      <c r="A1332" s="372">
        <v>1326</v>
      </c>
      <c r="B1332" s="381">
        <v>545.16109125877119</v>
      </c>
      <c r="C1332" s="381">
        <v>1190.7977733638018</v>
      </c>
      <c r="D1332" s="382">
        <v>0.96723432380005914</v>
      </c>
      <c r="E1332" s="382">
        <v>1.0551896585211675</v>
      </c>
      <c r="F1332" s="382">
        <v>1.1416249654183339</v>
      </c>
      <c r="G1332" s="382">
        <v>1.2122748936689487</v>
      </c>
      <c r="H1332" s="382">
        <v>1.2644702826349237</v>
      </c>
      <c r="M1332" s="386">
        <v>0.26519999999999999</v>
      </c>
    </row>
    <row r="1333" spans="1:13" ht="11.65" customHeight="1">
      <c r="A1333" s="372">
        <v>1327</v>
      </c>
      <c r="B1333" s="381">
        <v>545.19055307117833</v>
      </c>
      <c r="C1333" s="381">
        <v>1191.1610373041585</v>
      </c>
      <c r="D1333" s="382">
        <v>0.96723633129348452</v>
      </c>
      <c r="E1333" s="382">
        <v>1.0552062596938423</v>
      </c>
      <c r="F1333" s="382">
        <v>1.1416552571375018</v>
      </c>
      <c r="G1333" s="382">
        <v>1.2123499916816698</v>
      </c>
      <c r="H1333" s="382">
        <v>1.2645807886433096</v>
      </c>
      <c r="M1333" s="386">
        <v>0.26540000000000002</v>
      </c>
    </row>
    <row r="1334" spans="1:13" ht="11.65" customHeight="1">
      <c r="A1334" s="372">
        <v>1328</v>
      </c>
      <c r="B1334" s="381">
        <v>545.63894415689083</v>
      </c>
      <c r="C1334" s="381">
        <v>1192.0889731616444</v>
      </c>
      <c r="D1334" s="382">
        <v>0.96724004885400039</v>
      </c>
      <c r="E1334" s="382">
        <v>1.0552145957404824</v>
      </c>
      <c r="F1334" s="382">
        <v>1.1416559274102884</v>
      </c>
      <c r="G1334" s="382">
        <v>1.2124268105566374</v>
      </c>
      <c r="H1334" s="382">
        <v>1.2646453425835844</v>
      </c>
      <c r="M1334" s="386">
        <v>0.2656</v>
      </c>
    </row>
    <row r="1335" spans="1:13" ht="11.65" customHeight="1">
      <c r="A1335" s="372">
        <v>1329</v>
      </c>
      <c r="B1335" s="381">
        <v>546.02619779314318</v>
      </c>
      <c r="C1335" s="381">
        <v>1192.8145927269343</v>
      </c>
      <c r="D1335" s="382">
        <v>0.96724510213857073</v>
      </c>
      <c r="E1335" s="382">
        <v>1.0552314062919799</v>
      </c>
      <c r="F1335" s="382">
        <v>1.1417007704950093</v>
      </c>
      <c r="G1335" s="382">
        <v>1.2124973204394025</v>
      </c>
      <c r="H1335" s="382">
        <v>1.2647433717859919</v>
      </c>
      <c r="M1335" s="386">
        <v>0.26579999999999998</v>
      </c>
    </row>
    <row r="1336" spans="1:13" ht="11.65" customHeight="1">
      <c r="A1336" s="372">
        <v>1330</v>
      </c>
      <c r="B1336" s="381">
        <v>546.29006213601679</v>
      </c>
      <c r="C1336" s="381">
        <v>1193.3806354480221</v>
      </c>
      <c r="D1336" s="382">
        <v>0.96725370226940732</v>
      </c>
      <c r="E1336" s="382">
        <v>1.0552331951339771</v>
      </c>
      <c r="F1336" s="382">
        <v>1.1417129286235062</v>
      </c>
      <c r="G1336" s="382">
        <v>1.2126130838244071</v>
      </c>
      <c r="H1336" s="382">
        <v>1.2648814455263142</v>
      </c>
      <c r="M1336" s="386">
        <v>0.26600000000000001</v>
      </c>
    </row>
    <row r="1337" spans="1:13" ht="11.65" customHeight="1">
      <c r="A1337" s="372">
        <v>1331</v>
      </c>
      <c r="B1337" s="381">
        <v>546.31370779588997</v>
      </c>
      <c r="C1337" s="381">
        <v>1193.4850487620461</v>
      </c>
      <c r="D1337" s="382">
        <v>0.96726415026447665</v>
      </c>
      <c r="E1337" s="382">
        <v>1.0553117361747222</v>
      </c>
      <c r="F1337" s="382">
        <v>1.1417232794297552</v>
      </c>
      <c r="G1337" s="382">
        <v>1.2126283107324551</v>
      </c>
      <c r="H1337" s="382">
        <v>1.2649589885703603</v>
      </c>
      <c r="M1337" s="386">
        <v>0.26619999999999999</v>
      </c>
    </row>
    <row r="1338" spans="1:13" ht="11.65" customHeight="1">
      <c r="A1338" s="372">
        <v>1332</v>
      </c>
      <c r="B1338" s="381">
        <v>546.74475081909168</v>
      </c>
      <c r="C1338" s="381">
        <v>1193.8684014272167</v>
      </c>
      <c r="D1338" s="382">
        <v>0.96729367956856049</v>
      </c>
      <c r="E1338" s="382">
        <v>1.055362726729286</v>
      </c>
      <c r="F1338" s="382">
        <v>1.1417983878909355</v>
      </c>
      <c r="G1338" s="382">
        <v>1.2126323941393919</v>
      </c>
      <c r="H1338" s="382">
        <v>1.2650152523095683</v>
      </c>
      <c r="M1338" s="386">
        <v>0.26640000000000003</v>
      </c>
    </row>
    <row r="1339" spans="1:13" ht="11.65" customHeight="1">
      <c r="A1339" s="372">
        <v>1333</v>
      </c>
      <c r="B1339" s="381">
        <v>546.90651824219003</v>
      </c>
      <c r="C1339" s="381">
        <v>1194.4063675063953</v>
      </c>
      <c r="D1339" s="382">
        <v>0.96732478741855654</v>
      </c>
      <c r="E1339" s="382">
        <v>1.0554107123129044</v>
      </c>
      <c r="F1339" s="382">
        <v>1.141957710964187</v>
      </c>
      <c r="G1339" s="382">
        <v>1.2126790155935336</v>
      </c>
      <c r="H1339" s="382">
        <v>1.2650915824583364</v>
      </c>
      <c r="M1339" s="386">
        <v>0.2666</v>
      </c>
    </row>
    <row r="1340" spans="1:13" ht="11.65" customHeight="1">
      <c r="A1340" s="372">
        <v>1334</v>
      </c>
      <c r="B1340" s="381">
        <v>547.1225411222631</v>
      </c>
      <c r="C1340" s="381">
        <v>1198.6389658996795</v>
      </c>
      <c r="D1340" s="382">
        <v>0.96733593361570258</v>
      </c>
      <c r="E1340" s="382">
        <v>1.055435529098816</v>
      </c>
      <c r="F1340" s="382">
        <v>1.1419677318639452</v>
      </c>
      <c r="G1340" s="382">
        <v>1.2127330261783207</v>
      </c>
      <c r="H1340" s="382">
        <v>1.2651178781054542</v>
      </c>
      <c r="M1340" s="386">
        <v>0.26679999999999998</v>
      </c>
    </row>
    <row r="1341" spans="1:13" ht="11.65" customHeight="1">
      <c r="A1341" s="372">
        <v>1335</v>
      </c>
      <c r="B1341" s="381">
        <v>547.42303943289153</v>
      </c>
      <c r="C1341" s="381">
        <v>1200.3181591021112</v>
      </c>
      <c r="D1341" s="382">
        <v>0.96734676772451145</v>
      </c>
      <c r="E1341" s="382">
        <v>1.0554415901310004</v>
      </c>
      <c r="F1341" s="382">
        <v>1.1419684971314563</v>
      </c>
      <c r="G1341" s="382">
        <v>1.2128040900093571</v>
      </c>
      <c r="H1341" s="382">
        <v>1.2652084941155235</v>
      </c>
      <c r="M1341" s="386">
        <v>0.26700000000000002</v>
      </c>
    </row>
    <row r="1342" spans="1:13" ht="11.65" customHeight="1">
      <c r="A1342" s="372">
        <v>1336</v>
      </c>
      <c r="B1342" s="381">
        <v>547.63322022434022</v>
      </c>
      <c r="C1342" s="381">
        <v>1201.5490108406975</v>
      </c>
      <c r="D1342" s="382">
        <v>0.96735557193192256</v>
      </c>
      <c r="E1342" s="382">
        <v>1.0554527293293077</v>
      </c>
      <c r="F1342" s="382">
        <v>1.142003141268207</v>
      </c>
      <c r="G1342" s="382">
        <v>1.2128239831541154</v>
      </c>
      <c r="H1342" s="382">
        <v>1.2652391261726743</v>
      </c>
      <c r="M1342" s="386">
        <v>0.26719999999999999</v>
      </c>
    </row>
    <row r="1343" spans="1:13" ht="11.65" customHeight="1">
      <c r="A1343" s="372">
        <v>1337</v>
      </c>
      <c r="B1343" s="381">
        <v>548.74773621896202</v>
      </c>
      <c r="C1343" s="381">
        <v>1201.5619510635443</v>
      </c>
      <c r="D1343" s="382">
        <v>0.96735585959995396</v>
      </c>
      <c r="E1343" s="382">
        <v>1.0555028590605195</v>
      </c>
      <c r="F1343" s="382">
        <v>1.1420174314575664</v>
      </c>
      <c r="G1343" s="382">
        <v>1.2128295632914992</v>
      </c>
      <c r="H1343" s="382">
        <v>1.2652996318312966</v>
      </c>
      <c r="M1343" s="386">
        <v>0.26740000000000003</v>
      </c>
    </row>
    <row r="1344" spans="1:13" ht="11.65" customHeight="1">
      <c r="A1344" s="372">
        <v>1338</v>
      </c>
      <c r="B1344" s="381">
        <v>548.85908473158906</v>
      </c>
      <c r="C1344" s="381">
        <v>1202.9514526279145</v>
      </c>
      <c r="D1344" s="382">
        <v>0.96739427444153225</v>
      </c>
      <c r="E1344" s="382">
        <v>1.0555762778452531</v>
      </c>
      <c r="F1344" s="382">
        <v>1.1420301776182895</v>
      </c>
      <c r="G1344" s="382">
        <v>1.2128652937166322</v>
      </c>
      <c r="H1344" s="382">
        <v>1.2654756683027482</v>
      </c>
      <c r="M1344" s="386">
        <v>0.2676</v>
      </c>
    </row>
    <row r="1345" spans="1:13" ht="11.65" customHeight="1">
      <c r="A1345" s="372">
        <v>1339</v>
      </c>
      <c r="B1345" s="381">
        <v>548.95047767947653</v>
      </c>
      <c r="C1345" s="381">
        <v>1204.6481865465958</v>
      </c>
      <c r="D1345" s="382">
        <v>0.96743719859159616</v>
      </c>
      <c r="E1345" s="382">
        <v>1.0556098837772523</v>
      </c>
      <c r="F1345" s="382">
        <v>1.1421963843092138</v>
      </c>
      <c r="G1345" s="382">
        <v>1.2128788809046389</v>
      </c>
      <c r="H1345" s="382">
        <v>1.2655017472301719</v>
      </c>
      <c r="M1345" s="386">
        <v>0.26779999999999998</v>
      </c>
    </row>
    <row r="1346" spans="1:13" ht="11.65" customHeight="1">
      <c r="A1346" s="372">
        <v>1340</v>
      </c>
      <c r="B1346" s="381">
        <v>549.21607040059553</v>
      </c>
      <c r="C1346" s="381">
        <v>1205.0061238339549</v>
      </c>
      <c r="D1346" s="382">
        <v>0.96744291343563549</v>
      </c>
      <c r="E1346" s="382">
        <v>1.0556492347794839</v>
      </c>
      <c r="F1346" s="382">
        <v>1.1422040561001228</v>
      </c>
      <c r="G1346" s="382">
        <v>1.212880089078828</v>
      </c>
      <c r="H1346" s="382">
        <v>1.2655475362702249</v>
      </c>
      <c r="M1346" s="386">
        <v>0.26800000000000002</v>
      </c>
    </row>
    <row r="1347" spans="1:13" ht="11.65" customHeight="1">
      <c r="A1347" s="372">
        <v>1341</v>
      </c>
      <c r="B1347" s="381">
        <v>549.55265290599164</v>
      </c>
      <c r="C1347" s="381">
        <v>1205.2188727387111</v>
      </c>
      <c r="D1347" s="382">
        <v>0.96744935719660674</v>
      </c>
      <c r="E1347" s="382">
        <v>1.0556764630851416</v>
      </c>
      <c r="F1347" s="382">
        <v>1.1422041794989486</v>
      </c>
      <c r="G1347" s="382">
        <v>1.2128819899837511</v>
      </c>
      <c r="H1347" s="382">
        <v>1.2655524577896042</v>
      </c>
      <c r="M1347" s="386">
        <v>0.26819999999999999</v>
      </c>
    </row>
    <row r="1348" spans="1:13" ht="11.65" customHeight="1">
      <c r="A1348" s="372">
        <v>1342</v>
      </c>
      <c r="B1348" s="381">
        <v>551.17850782735604</v>
      </c>
      <c r="C1348" s="381">
        <v>1205.925357477623</v>
      </c>
      <c r="D1348" s="382">
        <v>0.9674648589538386</v>
      </c>
      <c r="E1348" s="382">
        <v>1.0557112964040789</v>
      </c>
      <c r="F1348" s="382">
        <v>1.142239291662728</v>
      </c>
      <c r="G1348" s="382">
        <v>1.2129190232708804</v>
      </c>
      <c r="H1348" s="382">
        <v>1.2655579993710433</v>
      </c>
      <c r="M1348" s="386">
        <v>0.26840000000000003</v>
      </c>
    </row>
    <row r="1349" spans="1:13" ht="11.65" customHeight="1">
      <c r="A1349" s="372">
        <v>1343</v>
      </c>
      <c r="B1349" s="381">
        <v>552.04968096020912</v>
      </c>
      <c r="C1349" s="381">
        <v>1206.017542239495</v>
      </c>
      <c r="D1349" s="382">
        <v>0.96748751367690822</v>
      </c>
      <c r="E1349" s="382">
        <v>1.0557836701752377</v>
      </c>
      <c r="F1349" s="382">
        <v>1.14228180427361</v>
      </c>
      <c r="G1349" s="382">
        <v>1.2129418694495941</v>
      </c>
      <c r="H1349" s="382">
        <v>1.2655614216599909</v>
      </c>
      <c r="M1349" s="386">
        <v>0.26860000000000001</v>
      </c>
    </row>
    <row r="1350" spans="1:13" ht="11.65" customHeight="1">
      <c r="A1350" s="372">
        <v>1344</v>
      </c>
      <c r="B1350" s="381">
        <v>552.23334118208459</v>
      </c>
      <c r="C1350" s="381">
        <v>1207.7005309474771</v>
      </c>
      <c r="D1350" s="382">
        <v>0.96749437557505436</v>
      </c>
      <c r="E1350" s="382">
        <v>1.0558344192136424</v>
      </c>
      <c r="F1350" s="382">
        <v>1.1422866955005484</v>
      </c>
      <c r="G1350" s="382">
        <v>1.2129504769080053</v>
      </c>
      <c r="H1350" s="382">
        <v>1.2655728329589155</v>
      </c>
      <c r="M1350" s="386">
        <v>0.26879999999999998</v>
      </c>
    </row>
    <row r="1351" spans="1:13" ht="11.65" customHeight="1">
      <c r="A1351" s="372">
        <v>1345</v>
      </c>
      <c r="B1351" s="381">
        <v>552.38817119712076</v>
      </c>
      <c r="C1351" s="381">
        <v>1208.033845890217</v>
      </c>
      <c r="D1351" s="382">
        <v>0.96750307331491581</v>
      </c>
      <c r="E1351" s="382">
        <v>1.0558406083838625</v>
      </c>
      <c r="F1351" s="382">
        <v>1.1423403180729588</v>
      </c>
      <c r="G1351" s="382">
        <v>1.2129983814076188</v>
      </c>
      <c r="H1351" s="382">
        <v>1.2655790160307454</v>
      </c>
      <c r="M1351" s="386">
        <v>0.26900000000000002</v>
      </c>
    </row>
    <row r="1352" spans="1:13" ht="11.65" customHeight="1">
      <c r="A1352" s="372">
        <v>1346</v>
      </c>
      <c r="B1352" s="381">
        <v>553.95490490672091</v>
      </c>
      <c r="C1352" s="381">
        <v>1208.9780693979883</v>
      </c>
      <c r="D1352" s="382">
        <v>0.96752606169201483</v>
      </c>
      <c r="E1352" s="382">
        <v>1.0558470616396052</v>
      </c>
      <c r="F1352" s="382">
        <v>1.1423824480414324</v>
      </c>
      <c r="G1352" s="382">
        <v>1.2130215693228961</v>
      </c>
      <c r="H1352" s="382">
        <v>1.2655996102122649</v>
      </c>
      <c r="M1352" s="386">
        <v>0.26919999999999999</v>
      </c>
    </row>
    <row r="1353" spans="1:13" ht="11.65" customHeight="1">
      <c r="A1353" s="372">
        <v>1347</v>
      </c>
      <c r="B1353" s="381">
        <v>554.00600131095598</v>
      </c>
      <c r="C1353" s="381">
        <v>1210.9330790612312</v>
      </c>
      <c r="D1353" s="382">
        <v>0.96752745775675819</v>
      </c>
      <c r="E1353" s="382">
        <v>1.055908297676482</v>
      </c>
      <c r="F1353" s="382">
        <v>1.1424154419298893</v>
      </c>
      <c r="G1353" s="382">
        <v>1.2130281266877025</v>
      </c>
      <c r="H1353" s="382">
        <v>1.2656288749834606</v>
      </c>
      <c r="M1353" s="386">
        <v>0.26939999999999997</v>
      </c>
    </row>
    <row r="1354" spans="1:13" ht="11.65" customHeight="1">
      <c r="A1354" s="372">
        <v>1348</v>
      </c>
      <c r="B1354" s="381">
        <v>554.3242883869043</v>
      </c>
      <c r="C1354" s="381">
        <v>1212.1624541315778</v>
      </c>
      <c r="D1354" s="382">
        <v>0.96752791778696856</v>
      </c>
      <c r="E1354" s="382">
        <v>1.0559408539785755</v>
      </c>
      <c r="F1354" s="382">
        <v>1.1424366473832244</v>
      </c>
      <c r="G1354" s="382">
        <v>1.2130526575066678</v>
      </c>
      <c r="H1354" s="382">
        <v>1.2656667089519869</v>
      </c>
      <c r="M1354" s="386">
        <v>0.26960000000000001</v>
      </c>
    </row>
    <row r="1355" spans="1:13" ht="11.65" customHeight="1">
      <c r="A1355" s="372">
        <v>1349</v>
      </c>
      <c r="B1355" s="381">
        <v>554.62621872768523</v>
      </c>
      <c r="C1355" s="381">
        <v>1212.3535562906363</v>
      </c>
      <c r="D1355" s="382">
        <v>0.96753831394512513</v>
      </c>
      <c r="E1355" s="382">
        <v>1.055952026966027</v>
      </c>
      <c r="F1355" s="382">
        <v>1.1425302712868499</v>
      </c>
      <c r="G1355" s="382">
        <v>1.2132558297268181</v>
      </c>
      <c r="H1355" s="382">
        <v>1.2657128125256021</v>
      </c>
      <c r="M1355" s="386">
        <v>0.26979999999999998</v>
      </c>
    </row>
    <row r="1356" spans="1:13" ht="11.65" customHeight="1">
      <c r="A1356" s="372">
        <v>1350</v>
      </c>
      <c r="B1356" s="381">
        <v>555.60072774005403</v>
      </c>
      <c r="C1356" s="381">
        <v>1212.6188583491039</v>
      </c>
      <c r="D1356" s="382">
        <v>0.96755430208289483</v>
      </c>
      <c r="E1356" s="382">
        <v>1.0559542691093844</v>
      </c>
      <c r="F1356" s="382">
        <v>1.1425516290947493</v>
      </c>
      <c r="G1356" s="382">
        <v>1.2133659127756893</v>
      </c>
      <c r="H1356" s="382">
        <v>1.2657231024508888</v>
      </c>
      <c r="M1356" s="386">
        <v>0.27</v>
      </c>
    </row>
    <row r="1357" spans="1:13" ht="11.65" customHeight="1">
      <c r="A1357" s="372">
        <v>1351</v>
      </c>
      <c r="B1357" s="381">
        <v>555.63834056106862</v>
      </c>
      <c r="C1357" s="381">
        <v>1213.2718129854075</v>
      </c>
      <c r="D1357" s="382">
        <v>0.96756795985465449</v>
      </c>
      <c r="E1357" s="382">
        <v>1.0559583372726642</v>
      </c>
      <c r="F1357" s="382">
        <v>1.1426004249736827</v>
      </c>
      <c r="G1357" s="382">
        <v>1.2134081742967702</v>
      </c>
      <c r="H1357" s="382">
        <v>1.265781659544688</v>
      </c>
      <c r="M1357" s="386">
        <v>0.2702</v>
      </c>
    </row>
    <row r="1358" spans="1:13" ht="11.65" customHeight="1">
      <c r="A1358" s="372">
        <v>1352</v>
      </c>
      <c r="B1358" s="381">
        <v>556.60477642872502</v>
      </c>
      <c r="C1358" s="381">
        <v>1213.6174208262091</v>
      </c>
      <c r="D1358" s="382">
        <v>0.96757206242867677</v>
      </c>
      <c r="E1358" s="382">
        <v>1.0559661359692507</v>
      </c>
      <c r="F1358" s="382">
        <v>1.1426565691847681</v>
      </c>
      <c r="G1358" s="382">
        <v>1.2134449597907813</v>
      </c>
      <c r="H1358" s="382">
        <v>1.2658440211616733</v>
      </c>
      <c r="M1358" s="386">
        <v>0.27039999999999997</v>
      </c>
    </row>
    <row r="1359" spans="1:13" ht="11.65" customHeight="1">
      <c r="A1359" s="372">
        <v>1353</v>
      </c>
      <c r="B1359" s="381">
        <v>557.62754239648712</v>
      </c>
      <c r="C1359" s="381">
        <v>1214.2193843232108</v>
      </c>
      <c r="D1359" s="382">
        <v>0.9675944922718599</v>
      </c>
      <c r="E1359" s="382">
        <v>1.0560153295267936</v>
      </c>
      <c r="F1359" s="382">
        <v>1.1426722476797253</v>
      </c>
      <c r="G1359" s="382">
        <v>1.2134959874804505</v>
      </c>
      <c r="H1359" s="382">
        <v>1.2659302680021955</v>
      </c>
      <c r="M1359" s="386">
        <v>0.27060000000000001</v>
      </c>
    </row>
    <row r="1360" spans="1:13" ht="11.65" customHeight="1">
      <c r="A1360" s="372">
        <v>1354</v>
      </c>
      <c r="B1360" s="381">
        <v>557.94178230458601</v>
      </c>
      <c r="C1360" s="381">
        <v>1214.2657571780946</v>
      </c>
      <c r="D1360" s="382">
        <v>0.96759799301546345</v>
      </c>
      <c r="E1360" s="382">
        <v>1.0560306922050189</v>
      </c>
      <c r="F1360" s="382">
        <v>1.1426739937256361</v>
      </c>
      <c r="G1360" s="382">
        <v>1.2135180327785791</v>
      </c>
      <c r="H1360" s="382">
        <v>1.2660072813874621</v>
      </c>
      <c r="M1360" s="386">
        <v>0.27079999999999999</v>
      </c>
    </row>
    <row r="1361" spans="1:13" ht="11.65" customHeight="1">
      <c r="A1361" s="372">
        <v>1355</v>
      </c>
      <c r="B1361" s="381">
        <v>558.99650181483048</v>
      </c>
      <c r="C1361" s="381">
        <v>1214.4911371158214</v>
      </c>
      <c r="D1361" s="382">
        <v>0.96762201456617181</v>
      </c>
      <c r="E1361" s="382">
        <v>1.0560572143697704</v>
      </c>
      <c r="F1361" s="382">
        <v>1.1426758240147195</v>
      </c>
      <c r="G1361" s="382">
        <v>1.2135902564172885</v>
      </c>
      <c r="H1361" s="382">
        <v>1.2660391762520526</v>
      </c>
      <c r="M1361" s="386">
        <v>0.27100000000000002</v>
      </c>
    </row>
    <row r="1362" spans="1:13" ht="11.65" customHeight="1">
      <c r="A1362" s="372">
        <v>1356</v>
      </c>
      <c r="B1362" s="381">
        <v>559.71527996430814</v>
      </c>
      <c r="C1362" s="381">
        <v>1215.1067138500421</v>
      </c>
      <c r="D1362" s="382">
        <v>0.9676220206087115</v>
      </c>
      <c r="E1362" s="382">
        <v>1.0560714518750682</v>
      </c>
      <c r="F1362" s="382">
        <v>1.1427195473722873</v>
      </c>
      <c r="G1362" s="382">
        <v>1.2136133444833532</v>
      </c>
      <c r="H1362" s="382">
        <v>1.2660669535596865</v>
      </c>
      <c r="M1362" s="386">
        <v>0.2712</v>
      </c>
    </row>
    <row r="1363" spans="1:13" ht="11.65" customHeight="1">
      <c r="A1363" s="372">
        <v>1357</v>
      </c>
      <c r="B1363" s="381">
        <v>559.80685933424411</v>
      </c>
      <c r="C1363" s="381">
        <v>1216.6811191175821</v>
      </c>
      <c r="D1363" s="382">
        <v>0.96762330526182072</v>
      </c>
      <c r="E1363" s="382">
        <v>1.0561526510598869</v>
      </c>
      <c r="F1363" s="382">
        <v>1.1427479237451581</v>
      </c>
      <c r="G1363" s="382">
        <v>1.2136248962791305</v>
      </c>
      <c r="H1363" s="382">
        <v>1.2660683826124506</v>
      </c>
      <c r="M1363" s="386">
        <v>0.27139999999999997</v>
      </c>
    </row>
    <row r="1364" spans="1:13" ht="11.65" customHeight="1">
      <c r="A1364" s="372">
        <v>1358</v>
      </c>
      <c r="B1364" s="381">
        <v>560.17255801087867</v>
      </c>
      <c r="C1364" s="381">
        <v>1217.0914586108775</v>
      </c>
      <c r="D1364" s="382">
        <v>0.96762647453560491</v>
      </c>
      <c r="E1364" s="382">
        <v>1.0562488589325669</v>
      </c>
      <c r="F1364" s="382">
        <v>1.1428272400755026</v>
      </c>
      <c r="G1364" s="382">
        <v>1.2136949644020845</v>
      </c>
      <c r="H1364" s="382">
        <v>1.2660945877640097</v>
      </c>
      <c r="M1364" s="386">
        <v>0.27160000000000001</v>
      </c>
    </row>
    <row r="1365" spans="1:13" ht="11.65" customHeight="1">
      <c r="A1365" s="372">
        <v>1359</v>
      </c>
      <c r="B1365" s="381">
        <v>560.23938739987534</v>
      </c>
      <c r="C1365" s="381">
        <v>1217.347883879831</v>
      </c>
      <c r="D1365" s="382">
        <v>0.96764515317924804</v>
      </c>
      <c r="E1365" s="382">
        <v>1.056296027056512</v>
      </c>
      <c r="F1365" s="382">
        <v>1.1429885933792387</v>
      </c>
      <c r="G1365" s="382">
        <v>1.2137015044504078</v>
      </c>
      <c r="H1365" s="382">
        <v>1.2661562935107959</v>
      </c>
      <c r="M1365" s="386">
        <v>0.27179999999999999</v>
      </c>
    </row>
    <row r="1366" spans="1:13" ht="11.65" customHeight="1">
      <c r="A1366" s="372">
        <v>1360</v>
      </c>
      <c r="B1366" s="381">
        <v>560.52321751584077</v>
      </c>
      <c r="C1366" s="381">
        <v>1217.363367233118</v>
      </c>
      <c r="D1366" s="382">
        <v>0.96765672551347659</v>
      </c>
      <c r="E1366" s="382">
        <v>1.0563170051496524</v>
      </c>
      <c r="F1366" s="382">
        <v>1.143010635091005</v>
      </c>
      <c r="G1366" s="382">
        <v>1.2137530546189779</v>
      </c>
      <c r="H1366" s="382">
        <v>1.2662210908791225</v>
      </c>
      <c r="M1366" s="386">
        <v>0.27200000000000002</v>
      </c>
    </row>
    <row r="1367" spans="1:13" ht="11.65" customHeight="1">
      <c r="A1367" s="372">
        <v>1361</v>
      </c>
      <c r="B1367" s="381">
        <v>561.40076384513031</v>
      </c>
      <c r="C1367" s="381">
        <v>1217.6840856530926</v>
      </c>
      <c r="D1367" s="382">
        <v>0.96768602289562367</v>
      </c>
      <c r="E1367" s="382">
        <v>1.0563432303566842</v>
      </c>
      <c r="F1367" s="382">
        <v>1.1430116901234906</v>
      </c>
      <c r="G1367" s="382">
        <v>1.2137535479665809</v>
      </c>
      <c r="H1367" s="382">
        <v>1.2662897706645928</v>
      </c>
      <c r="M1367" s="386">
        <v>0.2722</v>
      </c>
    </row>
    <row r="1368" spans="1:13" ht="11.65" customHeight="1">
      <c r="A1368" s="372">
        <v>1362</v>
      </c>
      <c r="B1368" s="381">
        <v>561.74900566112137</v>
      </c>
      <c r="C1368" s="381">
        <v>1217.6878573130325</v>
      </c>
      <c r="D1368" s="382">
        <v>0.96769200835869218</v>
      </c>
      <c r="E1368" s="382">
        <v>1.0563573468416947</v>
      </c>
      <c r="F1368" s="382">
        <v>1.1430901129863404</v>
      </c>
      <c r="G1368" s="382">
        <v>1.2138901208767374</v>
      </c>
      <c r="H1368" s="382">
        <v>1.266299097814481</v>
      </c>
      <c r="M1368" s="386">
        <v>0.27239999999999998</v>
      </c>
    </row>
    <row r="1369" spans="1:13" ht="11.65" customHeight="1">
      <c r="A1369" s="372">
        <v>1363</v>
      </c>
      <c r="B1369" s="381">
        <v>561.89457354578099</v>
      </c>
      <c r="C1369" s="381">
        <v>1217.7564441985232</v>
      </c>
      <c r="D1369" s="382">
        <v>0.96771578895283239</v>
      </c>
      <c r="E1369" s="382">
        <v>1.05639499717045</v>
      </c>
      <c r="F1369" s="382">
        <v>1.1431276191258102</v>
      </c>
      <c r="G1369" s="382">
        <v>1.2139208313620498</v>
      </c>
      <c r="H1369" s="382">
        <v>1.2663445912735176</v>
      </c>
      <c r="M1369" s="386">
        <v>0.27260000000000001</v>
      </c>
    </row>
    <row r="1370" spans="1:13" ht="11.65" customHeight="1">
      <c r="A1370" s="372">
        <v>1364</v>
      </c>
      <c r="B1370" s="381">
        <v>562.27443865396162</v>
      </c>
      <c r="C1370" s="381">
        <v>1217.7645965614811</v>
      </c>
      <c r="D1370" s="382">
        <v>0.96774586653866546</v>
      </c>
      <c r="E1370" s="382">
        <v>1.0564050391815247</v>
      </c>
      <c r="F1370" s="382">
        <v>1.1431321656733744</v>
      </c>
      <c r="G1370" s="382">
        <v>1.2140401252613966</v>
      </c>
      <c r="H1370" s="382">
        <v>1.2663859407461593</v>
      </c>
      <c r="M1370" s="386">
        <v>0.27279999999999999</v>
      </c>
    </row>
    <row r="1371" spans="1:13" ht="11.65" customHeight="1">
      <c r="A1371" s="372">
        <v>1365</v>
      </c>
      <c r="B1371" s="381">
        <v>562.82437800268144</v>
      </c>
      <c r="C1371" s="381">
        <v>1217.7895041824941</v>
      </c>
      <c r="D1371" s="382">
        <v>0.96775885796174665</v>
      </c>
      <c r="E1371" s="382">
        <v>1.0564075154730841</v>
      </c>
      <c r="F1371" s="382">
        <v>1.1432008512255578</v>
      </c>
      <c r="G1371" s="382">
        <v>1.2140955799155952</v>
      </c>
      <c r="H1371" s="382">
        <v>1.2665139857882282</v>
      </c>
      <c r="M1371" s="386">
        <v>0.27300000000000002</v>
      </c>
    </row>
    <row r="1372" spans="1:13" ht="11.65" customHeight="1">
      <c r="A1372" s="372">
        <v>1366</v>
      </c>
      <c r="B1372" s="381">
        <v>564.30905338730281</v>
      </c>
      <c r="C1372" s="381">
        <v>1218.7300879726481</v>
      </c>
      <c r="D1372" s="382">
        <v>0.96779420363614088</v>
      </c>
      <c r="E1372" s="382">
        <v>1.0564350916768039</v>
      </c>
      <c r="F1372" s="382">
        <v>1.1432887463888484</v>
      </c>
      <c r="G1372" s="382">
        <v>1.2141963928816302</v>
      </c>
      <c r="H1372" s="382">
        <v>1.266586335864619</v>
      </c>
      <c r="M1372" s="386">
        <v>0.2732</v>
      </c>
    </row>
    <row r="1373" spans="1:13" ht="11.65" customHeight="1">
      <c r="A1373" s="372">
        <v>1367</v>
      </c>
      <c r="B1373" s="381">
        <v>564.57297543863933</v>
      </c>
      <c r="C1373" s="381">
        <v>1218.8672349538738</v>
      </c>
      <c r="D1373" s="382">
        <v>0.96781026221810251</v>
      </c>
      <c r="E1373" s="382">
        <v>1.0564612202999872</v>
      </c>
      <c r="F1373" s="382">
        <v>1.14329821979681</v>
      </c>
      <c r="G1373" s="382">
        <v>1.2142068040334286</v>
      </c>
      <c r="H1373" s="382">
        <v>1.2666136371127243</v>
      </c>
      <c r="M1373" s="386">
        <v>0.27339999999999998</v>
      </c>
    </row>
    <row r="1374" spans="1:13" ht="11.65" customHeight="1">
      <c r="A1374" s="372">
        <v>1368</v>
      </c>
      <c r="B1374" s="381">
        <v>564.96520323284312</v>
      </c>
      <c r="C1374" s="381">
        <v>1219.1820961781505</v>
      </c>
      <c r="D1374" s="382">
        <v>0.9678128323405677</v>
      </c>
      <c r="E1374" s="382">
        <v>1.0564648523144058</v>
      </c>
      <c r="F1374" s="382">
        <v>1.14330122149778</v>
      </c>
      <c r="G1374" s="382">
        <v>1.2142276279995468</v>
      </c>
      <c r="H1374" s="382">
        <v>1.2666427922643508</v>
      </c>
      <c r="M1374" s="386">
        <v>0.27360000000000001</v>
      </c>
    </row>
    <row r="1375" spans="1:13" ht="11.65" customHeight="1">
      <c r="A1375" s="372">
        <v>1369</v>
      </c>
      <c r="B1375" s="381">
        <v>565.11478801342037</v>
      </c>
      <c r="C1375" s="381">
        <v>1219.211549783653</v>
      </c>
      <c r="D1375" s="382">
        <v>0.96781289620543554</v>
      </c>
      <c r="E1375" s="382">
        <v>1.0564733719356265</v>
      </c>
      <c r="F1375" s="382">
        <v>1.143313284990944</v>
      </c>
      <c r="G1375" s="382">
        <v>1.2142296367701368</v>
      </c>
      <c r="H1375" s="382">
        <v>1.2667188809492318</v>
      </c>
      <c r="M1375" s="386">
        <v>0.27379999999999999</v>
      </c>
    </row>
    <row r="1376" spans="1:13" ht="11.65" customHeight="1">
      <c r="A1376" s="372">
        <v>1370</v>
      </c>
      <c r="B1376" s="381">
        <v>565.50681734315367</v>
      </c>
      <c r="C1376" s="381">
        <v>1219.726594529302</v>
      </c>
      <c r="D1376" s="382">
        <v>0.9678150622737679</v>
      </c>
      <c r="E1376" s="382">
        <v>1.0564758512608445</v>
      </c>
      <c r="F1376" s="382">
        <v>1.1434069802993205</v>
      </c>
      <c r="G1376" s="382">
        <v>1.2142531396425917</v>
      </c>
      <c r="H1376" s="382">
        <v>1.2668443981912765</v>
      </c>
      <c r="M1376" s="386">
        <v>0.27400000000000002</v>
      </c>
    </row>
    <row r="1377" spans="1:13" ht="11.65" customHeight="1">
      <c r="A1377" s="372">
        <v>1371</v>
      </c>
      <c r="B1377" s="381">
        <v>565.81018099950506</v>
      </c>
      <c r="C1377" s="381">
        <v>1220.0468925705209</v>
      </c>
      <c r="D1377" s="382">
        <v>0.96781580482135843</v>
      </c>
      <c r="E1377" s="382">
        <v>1.056504393690102</v>
      </c>
      <c r="F1377" s="382">
        <v>1.143439793742719</v>
      </c>
      <c r="G1377" s="382">
        <v>1.2143579587615947</v>
      </c>
      <c r="H1377" s="382">
        <v>1.2668651820275492</v>
      </c>
      <c r="M1377" s="386">
        <v>0.2742</v>
      </c>
    </row>
    <row r="1378" spans="1:13" ht="11.65" customHeight="1">
      <c r="A1378" s="372">
        <v>1372</v>
      </c>
      <c r="B1378" s="381">
        <v>566.28271932942152</v>
      </c>
      <c r="C1378" s="381">
        <v>1220.428177212063</v>
      </c>
      <c r="D1378" s="382">
        <v>0.96782693473442016</v>
      </c>
      <c r="E1378" s="382">
        <v>1.0565285793006081</v>
      </c>
      <c r="F1378" s="382">
        <v>1.1434429897328202</v>
      </c>
      <c r="G1378" s="382">
        <v>1.2143631839362365</v>
      </c>
      <c r="H1378" s="382">
        <v>1.266963777899508</v>
      </c>
      <c r="M1378" s="386">
        <v>0.27439999999999998</v>
      </c>
    </row>
    <row r="1379" spans="1:13" ht="11.65" customHeight="1">
      <c r="A1379" s="372">
        <v>1373</v>
      </c>
      <c r="B1379" s="381">
        <v>566.76222129303642</v>
      </c>
      <c r="C1379" s="381">
        <v>1221.0015951652786</v>
      </c>
      <c r="D1379" s="382">
        <v>0.96783225857809441</v>
      </c>
      <c r="E1379" s="382">
        <v>1.0565516743178909</v>
      </c>
      <c r="F1379" s="382">
        <v>1.1434446401819696</v>
      </c>
      <c r="G1379" s="382">
        <v>1.2145277833462693</v>
      </c>
      <c r="H1379" s="382">
        <v>1.2670154831348885</v>
      </c>
      <c r="M1379" s="386">
        <v>0.27460000000000001</v>
      </c>
    </row>
    <row r="1380" spans="1:13" ht="11.65" customHeight="1">
      <c r="A1380" s="372">
        <v>1374</v>
      </c>
      <c r="B1380" s="381">
        <v>567.92682033273741</v>
      </c>
      <c r="C1380" s="381">
        <v>1221.9896197174767</v>
      </c>
      <c r="D1380" s="382">
        <v>0.96784307301795636</v>
      </c>
      <c r="E1380" s="382">
        <v>1.0565590021105493</v>
      </c>
      <c r="F1380" s="382">
        <v>1.1435154442678299</v>
      </c>
      <c r="G1380" s="382">
        <v>1.2145314123117101</v>
      </c>
      <c r="H1380" s="382">
        <v>1.2670177007014547</v>
      </c>
      <c r="M1380" s="386">
        <v>0.27479999999999999</v>
      </c>
    </row>
    <row r="1381" spans="1:13" ht="11.65" customHeight="1">
      <c r="A1381" s="372">
        <v>1375</v>
      </c>
      <c r="B1381" s="381">
        <v>568.68922339235723</v>
      </c>
      <c r="C1381" s="381">
        <v>1222.0809238166712</v>
      </c>
      <c r="D1381" s="382">
        <v>0.96785520325249053</v>
      </c>
      <c r="E1381" s="382">
        <v>1.0565727177875703</v>
      </c>
      <c r="F1381" s="382">
        <v>1.143531762599999</v>
      </c>
      <c r="G1381" s="382">
        <v>1.2145332312450079</v>
      </c>
      <c r="H1381" s="382">
        <v>1.2671663726326228</v>
      </c>
      <c r="M1381" s="386">
        <v>0.27500000000000002</v>
      </c>
    </row>
    <row r="1382" spans="1:13" ht="11.65" customHeight="1">
      <c r="A1382" s="372">
        <v>1376</v>
      </c>
      <c r="B1382" s="381">
        <v>569.21270953222393</v>
      </c>
      <c r="C1382" s="381">
        <v>1222.3795312642069</v>
      </c>
      <c r="D1382" s="382">
        <v>0.9678634748470506</v>
      </c>
      <c r="E1382" s="382">
        <v>1.0565731015810156</v>
      </c>
      <c r="F1382" s="382">
        <v>1.1435511942057028</v>
      </c>
      <c r="G1382" s="382">
        <v>1.2145546103098563</v>
      </c>
      <c r="H1382" s="382">
        <v>1.2671968042688415</v>
      </c>
      <c r="M1382" s="386">
        <v>0.2752</v>
      </c>
    </row>
    <row r="1383" spans="1:13" ht="11.65" customHeight="1">
      <c r="A1383" s="372">
        <v>1377</v>
      </c>
      <c r="B1383" s="381">
        <v>569.37980987709307</v>
      </c>
      <c r="C1383" s="381">
        <v>1222.8742467804641</v>
      </c>
      <c r="D1383" s="382">
        <v>0.96786904212361258</v>
      </c>
      <c r="E1383" s="382">
        <v>1.05661139211723</v>
      </c>
      <c r="F1383" s="382">
        <v>1.1436441530124668</v>
      </c>
      <c r="G1383" s="382">
        <v>1.2147169578256434</v>
      </c>
      <c r="H1383" s="382">
        <v>1.2672350210168346</v>
      </c>
      <c r="M1383" s="386">
        <v>0.27539999999999998</v>
      </c>
    </row>
    <row r="1384" spans="1:13" ht="11.65" customHeight="1">
      <c r="A1384" s="372">
        <v>1378</v>
      </c>
      <c r="B1384" s="381">
        <v>570.96271574808543</v>
      </c>
      <c r="C1384" s="381">
        <v>1223.4575698460558</v>
      </c>
      <c r="D1384" s="382">
        <v>0.96788574047234832</v>
      </c>
      <c r="E1384" s="382">
        <v>1.056674393641087</v>
      </c>
      <c r="F1384" s="382">
        <v>1.1436715779738131</v>
      </c>
      <c r="G1384" s="382">
        <v>1.2147270484199102</v>
      </c>
      <c r="H1384" s="382">
        <v>1.2673171454858752</v>
      </c>
      <c r="M1384" s="386">
        <v>0.27560000000000001</v>
      </c>
    </row>
    <row r="1385" spans="1:13" ht="11.65" customHeight="1">
      <c r="A1385" s="372">
        <v>1379</v>
      </c>
      <c r="B1385" s="381">
        <v>571.23671844098772</v>
      </c>
      <c r="C1385" s="381">
        <v>1225.2489756037867</v>
      </c>
      <c r="D1385" s="382">
        <v>0.96790144689779523</v>
      </c>
      <c r="E1385" s="382">
        <v>1.0567450223193675</v>
      </c>
      <c r="F1385" s="382">
        <v>1.1436828323611492</v>
      </c>
      <c r="G1385" s="382">
        <v>1.2147779472381981</v>
      </c>
      <c r="H1385" s="382">
        <v>1.2673299501902429</v>
      </c>
      <c r="M1385" s="386">
        <v>0.27579999999999999</v>
      </c>
    </row>
    <row r="1386" spans="1:13" ht="11.65" customHeight="1">
      <c r="A1386" s="372">
        <v>1380</v>
      </c>
      <c r="B1386" s="381">
        <v>572.11506674403154</v>
      </c>
      <c r="C1386" s="381">
        <v>1225.6539318747164</v>
      </c>
      <c r="D1386" s="382">
        <v>0.96790212000024212</v>
      </c>
      <c r="E1386" s="382">
        <v>1.056773316993493</v>
      </c>
      <c r="F1386" s="382">
        <v>1.1436898877448927</v>
      </c>
      <c r="G1386" s="382">
        <v>1.2148645523809116</v>
      </c>
      <c r="H1386" s="382">
        <v>1.2674510543974402</v>
      </c>
      <c r="M1386" s="386">
        <v>0.27600000000000002</v>
      </c>
    </row>
    <row r="1387" spans="1:13" ht="11.65" customHeight="1">
      <c r="A1387" s="372">
        <v>1381</v>
      </c>
      <c r="B1387" s="381">
        <v>572.52553490631453</v>
      </c>
      <c r="C1387" s="381">
        <v>1226.8628299337834</v>
      </c>
      <c r="D1387" s="382">
        <v>0.96791986451655954</v>
      </c>
      <c r="E1387" s="382">
        <v>1.0567793103254024</v>
      </c>
      <c r="F1387" s="382">
        <v>1.1437397026265661</v>
      </c>
      <c r="G1387" s="382">
        <v>1.2148991886768528</v>
      </c>
      <c r="H1387" s="382">
        <v>1.2674874183090845</v>
      </c>
      <c r="M1387" s="386">
        <v>0.2762</v>
      </c>
    </row>
    <row r="1388" spans="1:13" ht="11.65" customHeight="1">
      <c r="A1388" s="372">
        <v>1382</v>
      </c>
      <c r="B1388" s="381">
        <v>574.98412297718278</v>
      </c>
      <c r="C1388" s="381">
        <v>1227.1411717153678</v>
      </c>
      <c r="D1388" s="382">
        <v>0.96795437181780619</v>
      </c>
      <c r="E1388" s="382">
        <v>1.0568343259915309</v>
      </c>
      <c r="F1388" s="382">
        <v>1.1438550737162836</v>
      </c>
      <c r="G1388" s="382">
        <v>1.2149391376812093</v>
      </c>
      <c r="H1388" s="382">
        <v>1.2675452746441447</v>
      </c>
      <c r="M1388" s="386">
        <v>0.27639999999999998</v>
      </c>
    </row>
    <row r="1389" spans="1:13" ht="11.65" customHeight="1">
      <c r="A1389" s="372">
        <v>1383</v>
      </c>
      <c r="B1389" s="381">
        <v>576.33771904547211</v>
      </c>
      <c r="C1389" s="381">
        <v>1227.2141466242192</v>
      </c>
      <c r="D1389" s="382">
        <v>0.96795833787273022</v>
      </c>
      <c r="E1389" s="382">
        <v>1.0568521267726774</v>
      </c>
      <c r="F1389" s="382">
        <v>1.1438892734521178</v>
      </c>
      <c r="G1389" s="382">
        <v>1.2150808149020964</v>
      </c>
      <c r="H1389" s="382">
        <v>1.2676092983981493</v>
      </c>
      <c r="M1389" s="386">
        <v>0.27660000000000001</v>
      </c>
    </row>
    <row r="1390" spans="1:13" ht="11.65" customHeight="1">
      <c r="A1390" s="372">
        <v>1384</v>
      </c>
      <c r="B1390" s="381">
        <v>576.65855351852224</v>
      </c>
      <c r="C1390" s="381">
        <v>1227.2657595116234</v>
      </c>
      <c r="D1390" s="382">
        <v>0.96795934199349276</v>
      </c>
      <c r="E1390" s="382">
        <v>1.056874694414573</v>
      </c>
      <c r="F1390" s="382">
        <v>1.1440357348043098</v>
      </c>
      <c r="G1390" s="382">
        <v>1.2151586034483255</v>
      </c>
      <c r="H1390" s="382">
        <v>1.2676224973750303</v>
      </c>
      <c r="M1390" s="386">
        <v>0.27679999999999999</v>
      </c>
    </row>
    <row r="1391" spans="1:13" ht="11.65" customHeight="1">
      <c r="A1391" s="372">
        <v>1385</v>
      </c>
      <c r="B1391" s="381">
        <v>576.68989570635586</v>
      </c>
      <c r="C1391" s="381">
        <v>1227.6116371765474</v>
      </c>
      <c r="D1391" s="382">
        <v>0.9679696945850742</v>
      </c>
      <c r="E1391" s="382">
        <v>1.056971906221795</v>
      </c>
      <c r="F1391" s="382">
        <v>1.1441117879250855</v>
      </c>
      <c r="G1391" s="382">
        <v>1.215172713557485</v>
      </c>
      <c r="H1391" s="382">
        <v>1.2676646570238137</v>
      </c>
      <c r="M1391" s="386">
        <v>0.27700000000000002</v>
      </c>
    </row>
    <row r="1392" spans="1:13" ht="11.65" customHeight="1">
      <c r="A1392" s="372">
        <v>1386</v>
      </c>
      <c r="B1392" s="381">
        <v>578.03308832417952</v>
      </c>
      <c r="C1392" s="381">
        <v>1228.196627276413</v>
      </c>
      <c r="D1392" s="382">
        <v>0.9679742816042689</v>
      </c>
      <c r="E1392" s="382">
        <v>1.0570872452818934</v>
      </c>
      <c r="F1392" s="382">
        <v>1.1441891055969111</v>
      </c>
      <c r="G1392" s="382">
        <v>1.2151763766738883</v>
      </c>
      <c r="H1392" s="382">
        <v>1.2676664198095351</v>
      </c>
      <c r="M1392" s="386">
        <v>0.2772</v>
      </c>
    </row>
    <row r="1393" spans="1:13" ht="11.65" customHeight="1">
      <c r="A1393" s="372">
        <v>1387</v>
      </c>
      <c r="B1393" s="381">
        <v>578.04080428288398</v>
      </c>
      <c r="C1393" s="381">
        <v>1228.5056911321863</v>
      </c>
      <c r="D1393" s="382">
        <v>0.96798546974832844</v>
      </c>
      <c r="E1393" s="382">
        <v>1.0571123436273089</v>
      </c>
      <c r="F1393" s="382">
        <v>1.1442087789824882</v>
      </c>
      <c r="G1393" s="382">
        <v>1.2151935548983506</v>
      </c>
      <c r="H1393" s="382">
        <v>1.2676760835943484</v>
      </c>
      <c r="M1393" s="386">
        <v>0.27739999999999998</v>
      </c>
    </row>
    <row r="1394" spans="1:13" ht="11.65" customHeight="1">
      <c r="A1394" s="372">
        <v>1388</v>
      </c>
      <c r="B1394" s="381">
        <v>578.4026421313838</v>
      </c>
      <c r="C1394" s="381">
        <v>1228.5568463677137</v>
      </c>
      <c r="D1394" s="382">
        <v>0.96799144292993156</v>
      </c>
      <c r="E1394" s="382">
        <v>1.0571150704675465</v>
      </c>
      <c r="F1394" s="382">
        <v>1.1442768176437237</v>
      </c>
      <c r="G1394" s="382">
        <v>1.2152071603391368</v>
      </c>
      <c r="H1394" s="382">
        <v>1.2677021716796155</v>
      </c>
      <c r="M1394" s="386">
        <v>0.27760000000000001</v>
      </c>
    </row>
    <row r="1395" spans="1:13" ht="11.65" customHeight="1">
      <c r="A1395" s="372">
        <v>1389</v>
      </c>
      <c r="B1395" s="381">
        <v>578.61604523709866</v>
      </c>
      <c r="C1395" s="381">
        <v>1228.8137283883498</v>
      </c>
      <c r="D1395" s="382">
        <v>0.96800223079327863</v>
      </c>
      <c r="E1395" s="382">
        <v>1.057148033420038</v>
      </c>
      <c r="F1395" s="382">
        <v>1.1443482474678857</v>
      </c>
      <c r="G1395" s="382">
        <v>1.215217731729592</v>
      </c>
      <c r="H1395" s="382">
        <v>1.2677430787185071</v>
      </c>
      <c r="M1395" s="386">
        <v>0.27779999999999999</v>
      </c>
    </row>
    <row r="1396" spans="1:13" ht="11.65" customHeight="1">
      <c r="A1396" s="372">
        <v>1390</v>
      </c>
      <c r="B1396" s="381">
        <v>579.6612590013865</v>
      </c>
      <c r="C1396" s="381">
        <v>1229.6170167002147</v>
      </c>
      <c r="D1396" s="382">
        <v>0.9680097136232223</v>
      </c>
      <c r="E1396" s="382">
        <v>1.0571713066243249</v>
      </c>
      <c r="F1396" s="382">
        <v>1.1444014673758107</v>
      </c>
      <c r="G1396" s="382">
        <v>1.215388479854371</v>
      </c>
      <c r="H1396" s="382">
        <v>1.2677958922107835</v>
      </c>
      <c r="M1396" s="386">
        <v>0.27800000000000002</v>
      </c>
    </row>
    <row r="1397" spans="1:13" ht="11.65" customHeight="1">
      <c r="A1397" s="372">
        <v>1391</v>
      </c>
      <c r="B1397" s="381">
        <v>579.6965265939516</v>
      </c>
      <c r="C1397" s="381">
        <v>1229.9813767054675</v>
      </c>
      <c r="D1397" s="382">
        <v>0.96804491107550306</v>
      </c>
      <c r="E1397" s="382">
        <v>1.0571900059873867</v>
      </c>
      <c r="F1397" s="382">
        <v>1.1444288657119182</v>
      </c>
      <c r="G1397" s="382">
        <v>1.2154322171587866</v>
      </c>
      <c r="H1397" s="382">
        <v>1.2678016037473023</v>
      </c>
      <c r="M1397" s="386">
        <v>0.2782</v>
      </c>
    </row>
    <row r="1398" spans="1:13" ht="11.65" customHeight="1">
      <c r="A1398" s="372">
        <v>1392</v>
      </c>
      <c r="B1398" s="381">
        <v>580.37222354298501</v>
      </c>
      <c r="C1398" s="381">
        <v>1230.1372591580239</v>
      </c>
      <c r="D1398" s="382">
        <v>0.96806026672890888</v>
      </c>
      <c r="E1398" s="382">
        <v>1.0571985910094635</v>
      </c>
      <c r="F1398" s="382">
        <v>1.1445007266802125</v>
      </c>
      <c r="G1398" s="382">
        <v>1.2154412254917302</v>
      </c>
      <c r="H1398" s="382">
        <v>1.2678473411295366</v>
      </c>
      <c r="M1398" s="386">
        <v>0.27839999999999998</v>
      </c>
    </row>
    <row r="1399" spans="1:13" ht="11.65" customHeight="1">
      <c r="A1399" s="372">
        <v>1393</v>
      </c>
      <c r="B1399" s="381">
        <v>581.09670898372042</v>
      </c>
      <c r="C1399" s="381">
        <v>1230.5791941191565</v>
      </c>
      <c r="D1399" s="382">
        <v>0.9680667009432038</v>
      </c>
      <c r="E1399" s="382">
        <v>1.0572251339413135</v>
      </c>
      <c r="F1399" s="382">
        <v>1.1445462508287214</v>
      </c>
      <c r="G1399" s="382">
        <v>1.2154428870477756</v>
      </c>
      <c r="H1399" s="382">
        <v>1.2679136155157935</v>
      </c>
      <c r="M1399" s="386">
        <v>0.27860000000000001</v>
      </c>
    </row>
    <row r="1400" spans="1:13" ht="11.65" customHeight="1">
      <c r="A1400" s="372">
        <v>1394</v>
      </c>
      <c r="B1400" s="381">
        <v>581.1488310553168</v>
      </c>
      <c r="C1400" s="381">
        <v>1231.976624446932</v>
      </c>
      <c r="D1400" s="382">
        <v>0.96807332246441047</v>
      </c>
      <c r="E1400" s="382">
        <v>1.057243437914859</v>
      </c>
      <c r="F1400" s="382">
        <v>1.1445521247629002</v>
      </c>
      <c r="G1400" s="382">
        <v>1.2154532521617989</v>
      </c>
      <c r="H1400" s="382">
        <v>1.2679424361172857</v>
      </c>
      <c r="M1400" s="386">
        <v>0.27879999999999999</v>
      </c>
    </row>
    <row r="1401" spans="1:13" ht="11.65" customHeight="1">
      <c r="A1401" s="372">
        <v>1395</v>
      </c>
      <c r="B1401" s="381">
        <v>581.48057850837631</v>
      </c>
      <c r="C1401" s="381">
        <v>1232.3912080670325</v>
      </c>
      <c r="D1401" s="382">
        <v>0.96809390390235028</v>
      </c>
      <c r="E1401" s="382">
        <v>1.0573150023527855</v>
      </c>
      <c r="F1401" s="382">
        <v>1.1445577522748351</v>
      </c>
      <c r="G1401" s="382">
        <v>1.2154567028069798</v>
      </c>
      <c r="H1401" s="382">
        <v>1.2679456164513414</v>
      </c>
      <c r="M1401" s="386">
        <v>0.27900000000000003</v>
      </c>
    </row>
    <row r="1402" spans="1:13" ht="11.65" customHeight="1">
      <c r="A1402" s="372">
        <v>1396</v>
      </c>
      <c r="B1402" s="381">
        <v>583.04865580261048</v>
      </c>
      <c r="C1402" s="381">
        <v>1233.2589635013428</v>
      </c>
      <c r="D1402" s="382">
        <v>0.96812188690986034</v>
      </c>
      <c r="E1402" s="382">
        <v>1.0573212079389269</v>
      </c>
      <c r="F1402" s="382">
        <v>1.1445601600287525</v>
      </c>
      <c r="G1402" s="382">
        <v>1.2155598029870944</v>
      </c>
      <c r="H1402" s="382">
        <v>1.2679755444830674</v>
      </c>
      <c r="M1402" s="386">
        <v>0.2792</v>
      </c>
    </row>
    <row r="1403" spans="1:13" ht="11.65" customHeight="1">
      <c r="A1403" s="372">
        <v>1397</v>
      </c>
      <c r="B1403" s="381">
        <v>583.39347859984809</v>
      </c>
      <c r="C1403" s="381">
        <v>1234.7149624852445</v>
      </c>
      <c r="D1403" s="382">
        <v>0.96814031694765523</v>
      </c>
      <c r="E1403" s="382">
        <v>1.0573339835749822</v>
      </c>
      <c r="F1403" s="382">
        <v>1.1446816414855088</v>
      </c>
      <c r="G1403" s="382">
        <v>1.2155663168790452</v>
      </c>
      <c r="H1403" s="382">
        <v>1.2680020040161419</v>
      </c>
      <c r="M1403" s="386">
        <v>0.27939999999999998</v>
      </c>
    </row>
    <row r="1404" spans="1:13" ht="11.65" customHeight="1">
      <c r="A1404" s="372">
        <v>1398</v>
      </c>
      <c r="B1404" s="381">
        <v>583.93826451498262</v>
      </c>
      <c r="C1404" s="381">
        <v>1235.3731635928325</v>
      </c>
      <c r="D1404" s="382">
        <v>0.96815282671951786</v>
      </c>
      <c r="E1404" s="382">
        <v>1.0573647999306115</v>
      </c>
      <c r="F1404" s="382">
        <v>1.1447316757184003</v>
      </c>
      <c r="G1404" s="382">
        <v>1.2156109027414228</v>
      </c>
      <c r="H1404" s="382">
        <v>1.2680578694171358</v>
      </c>
      <c r="M1404" s="386">
        <v>0.27960000000000002</v>
      </c>
    </row>
    <row r="1405" spans="1:13" ht="11.65" customHeight="1">
      <c r="A1405" s="372">
        <v>1399</v>
      </c>
      <c r="B1405" s="381">
        <v>584.36879495802077</v>
      </c>
      <c r="C1405" s="381">
        <v>1236.27104536966</v>
      </c>
      <c r="D1405" s="382">
        <v>0.96815473215016901</v>
      </c>
      <c r="E1405" s="382">
        <v>1.0574158998108028</v>
      </c>
      <c r="F1405" s="382">
        <v>1.1447898749498349</v>
      </c>
      <c r="G1405" s="382">
        <v>1.2156316468901083</v>
      </c>
      <c r="H1405" s="382">
        <v>1.268087933652206</v>
      </c>
      <c r="M1405" s="386">
        <v>0.27979999999999999</v>
      </c>
    </row>
    <row r="1406" spans="1:13" ht="11.65" customHeight="1">
      <c r="A1406" s="372">
        <v>1400</v>
      </c>
      <c r="B1406" s="381">
        <v>585.14607925304426</v>
      </c>
      <c r="C1406" s="381">
        <v>1236.5114324302413</v>
      </c>
      <c r="D1406" s="382">
        <v>0.96815545069088449</v>
      </c>
      <c r="E1406" s="382">
        <v>1.0574322352727392</v>
      </c>
      <c r="F1406" s="382">
        <v>1.1448076004327279</v>
      </c>
      <c r="G1406" s="382">
        <v>1.2156406945870377</v>
      </c>
      <c r="H1406" s="382">
        <v>1.2681346172883881</v>
      </c>
      <c r="M1406" s="386">
        <v>0.28000000000000003</v>
      </c>
    </row>
    <row r="1407" spans="1:13" ht="11.65" customHeight="1">
      <c r="A1407" s="372">
        <v>1401</v>
      </c>
      <c r="B1407" s="381">
        <v>585.41315517934254</v>
      </c>
      <c r="C1407" s="381">
        <v>1236.8651525645528</v>
      </c>
      <c r="D1407" s="382">
        <v>0.96815935946121434</v>
      </c>
      <c r="E1407" s="382">
        <v>1.0574549386577885</v>
      </c>
      <c r="F1407" s="382">
        <v>1.1448603750322306</v>
      </c>
      <c r="G1407" s="382">
        <v>1.2156918938999262</v>
      </c>
      <c r="H1407" s="382">
        <v>1.2682072862411657</v>
      </c>
      <c r="M1407" s="386">
        <v>0.2802</v>
      </c>
    </row>
    <row r="1408" spans="1:13" ht="11.65" customHeight="1">
      <c r="A1408" s="372">
        <v>1402</v>
      </c>
      <c r="B1408" s="381">
        <v>585.56185816694233</v>
      </c>
      <c r="C1408" s="381">
        <v>1236.9756828463287</v>
      </c>
      <c r="D1408" s="382">
        <v>0.96817697958719773</v>
      </c>
      <c r="E1408" s="382">
        <v>1.0575017060454401</v>
      </c>
      <c r="F1408" s="382">
        <v>1.144870880313565</v>
      </c>
      <c r="G1408" s="382">
        <v>1.2157235369310817</v>
      </c>
      <c r="H1408" s="382">
        <v>1.2682695318246973</v>
      </c>
      <c r="M1408" s="386">
        <v>0.28039999999999998</v>
      </c>
    </row>
    <row r="1409" spans="1:13" ht="11.65" customHeight="1">
      <c r="A1409" s="372">
        <v>1403</v>
      </c>
      <c r="B1409" s="381">
        <v>586.15940133909044</v>
      </c>
      <c r="C1409" s="381">
        <v>1237.5234329248433</v>
      </c>
      <c r="D1409" s="382">
        <v>0.96819257243785251</v>
      </c>
      <c r="E1409" s="382">
        <v>1.05752419303732</v>
      </c>
      <c r="F1409" s="382">
        <v>1.1448881379488733</v>
      </c>
      <c r="G1409" s="382">
        <v>1.2157318073989438</v>
      </c>
      <c r="H1409" s="382">
        <v>1.2682724700508761</v>
      </c>
      <c r="M1409" s="386">
        <v>0.28060000000000002</v>
      </c>
    </row>
    <row r="1410" spans="1:13" ht="11.65" customHeight="1">
      <c r="A1410" s="372">
        <v>1404</v>
      </c>
      <c r="B1410" s="381">
        <v>586.37375305820478</v>
      </c>
      <c r="C1410" s="381">
        <v>1237.5616579261859</v>
      </c>
      <c r="D1410" s="382">
        <v>0.96820748466802287</v>
      </c>
      <c r="E1410" s="382">
        <v>1.0575383473577746</v>
      </c>
      <c r="F1410" s="382">
        <v>1.1449709662334648</v>
      </c>
      <c r="G1410" s="382">
        <v>1.2157429511304889</v>
      </c>
      <c r="H1410" s="382">
        <v>1.2682960035335678</v>
      </c>
      <c r="M1410" s="386">
        <v>0.28079999999999999</v>
      </c>
    </row>
    <row r="1411" spans="1:13" ht="11.65" customHeight="1">
      <c r="A1411" s="372">
        <v>1405</v>
      </c>
      <c r="B1411" s="381">
        <v>587.89701294465704</v>
      </c>
      <c r="C1411" s="381">
        <v>1239.001115374751</v>
      </c>
      <c r="D1411" s="382">
        <v>0.9682459911184188</v>
      </c>
      <c r="E1411" s="382">
        <v>1.0575466755460836</v>
      </c>
      <c r="F1411" s="382">
        <v>1.1449839149954251</v>
      </c>
      <c r="G1411" s="382">
        <v>1.2157625015784452</v>
      </c>
      <c r="H1411" s="382">
        <v>1.2683459726880808</v>
      </c>
      <c r="M1411" s="386">
        <v>0.28100000000000003</v>
      </c>
    </row>
    <row r="1412" spans="1:13" ht="11.65" customHeight="1">
      <c r="A1412" s="372">
        <v>1406</v>
      </c>
      <c r="B1412" s="381">
        <v>588.16625876016496</v>
      </c>
      <c r="C1412" s="381">
        <v>1239.2510373086643</v>
      </c>
      <c r="D1412" s="382">
        <v>0.96824701676348135</v>
      </c>
      <c r="E1412" s="382">
        <v>1.0576132476518973</v>
      </c>
      <c r="F1412" s="382">
        <v>1.1449963881930718</v>
      </c>
      <c r="G1412" s="382">
        <v>1.2157787583500539</v>
      </c>
      <c r="H1412" s="382">
        <v>1.2683600723379878</v>
      </c>
      <c r="M1412" s="386">
        <v>0.28120000000000001</v>
      </c>
    </row>
    <row r="1413" spans="1:13" ht="11.65" customHeight="1">
      <c r="A1413" s="372">
        <v>1407</v>
      </c>
      <c r="B1413" s="381">
        <v>588.3964344132819</v>
      </c>
      <c r="C1413" s="381">
        <v>1240.0727523129717</v>
      </c>
      <c r="D1413" s="382">
        <v>0.96825619682287678</v>
      </c>
      <c r="E1413" s="382">
        <v>1.0576751769677655</v>
      </c>
      <c r="F1413" s="382">
        <v>1.1450510651377483</v>
      </c>
      <c r="G1413" s="382">
        <v>1.2160354665722175</v>
      </c>
      <c r="H1413" s="382">
        <v>1.2683758989911931</v>
      </c>
      <c r="M1413" s="386">
        <v>0.28139999999999998</v>
      </c>
    </row>
    <row r="1414" spans="1:13" ht="11.65" customHeight="1">
      <c r="A1414" s="372">
        <v>1408</v>
      </c>
      <c r="B1414" s="381">
        <v>588.52568157262431</v>
      </c>
      <c r="C1414" s="381">
        <v>1240.6439111580603</v>
      </c>
      <c r="D1414" s="382">
        <v>0.96828314801246518</v>
      </c>
      <c r="E1414" s="382">
        <v>1.0577498227349929</v>
      </c>
      <c r="F1414" s="382">
        <v>1.1450653740875187</v>
      </c>
      <c r="G1414" s="382">
        <v>1.216057470973126</v>
      </c>
      <c r="H1414" s="382">
        <v>1.2685751713871996</v>
      </c>
      <c r="M1414" s="386">
        <v>0.28160000000000002</v>
      </c>
    </row>
    <row r="1415" spans="1:13" ht="11.65" customHeight="1">
      <c r="A1415" s="372">
        <v>1409</v>
      </c>
      <c r="B1415" s="381">
        <v>588.76109747499868</v>
      </c>
      <c r="C1415" s="381">
        <v>1240.6715710076933</v>
      </c>
      <c r="D1415" s="382">
        <v>0.96828375969735636</v>
      </c>
      <c r="E1415" s="382">
        <v>1.0578144194974377</v>
      </c>
      <c r="F1415" s="382">
        <v>1.1451943511516445</v>
      </c>
      <c r="G1415" s="382">
        <v>1.2160664234754655</v>
      </c>
      <c r="H1415" s="382">
        <v>1.2686269859246684</v>
      </c>
      <c r="M1415" s="386">
        <v>0.28179999999999999</v>
      </c>
    </row>
    <row r="1416" spans="1:13" ht="11.65" customHeight="1">
      <c r="A1416" s="372">
        <v>1410</v>
      </c>
      <c r="B1416" s="381">
        <v>589.30915918931441</v>
      </c>
      <c r="C1416" s="381">
        <v>1240.9894154782069</v>
      </c>
      <c r="D1416" s="382">
        <v>0.96830649532494228</v>
      </c>
      <c r="E1416" s="382">
        <v>1.0578333014579102</v>
      </c>
      <c r="F1416" s="382">
        <v>1.1453290530257869</v>
      </c>
      <c r="G1416" s="382">
        <v>1.2160703122044321</v>
      </c>
      <c r="H1416" s="382">
        <v>1.2686731144273586</v>
      </c>
      <c r="M1416" s="386">
        <v>0.28199999999999997</v>
      </c>
    </row>
    <row r="1417" spans="1:13" ht="11.65" customHeight="1">
      <c r="A1417" s="372">
        <v>1411</v>
      </c>
      <c r="B1417" s="381">
        <v>589.87332872252318</v>
      </c>
      <c r="C1417" s="381">
        <v>1241.1139560527245</v>
      </c>
      <c r="D1417" s="382">
        <v>0.96834807151411384</v>
      </c>
      <c r="E1417" s="382">
        <v>1.0578457241123742</v>
      </c>
      <c r="F1417" s="382">
        <v>1.1453667960688068</v>
      </c>
      <c r="G1417" s="382">
        <v>1.2160903731163346</v>
      </c>
      <c r="H1417" s="382">
        <v>1.2686752374995698</v>
      </c>
      <c r="M1417" s="386">
        <v>0.28220000000000001</v>
      </c>
    </row>
    <row r="1418" spans="1:13" ht="11.65" customHeight="1">
      <c r="A1418" s="372">
        <v>1412</v>
      </c>
      <c r="B1418" s="381">
        <v>589.97398989341491</v>
      </c>
      <c r="C1418" s="381">
        <v>1242.5585433062806</v>
      </c>
      <c r="D1418" s="382">
        <v>0.96835686453850633</v>
      </c>
      <c r="E1418" s="382">
        <v>1.0578498359935908</v>
      </c>
      <c r="F1418" s="382">
        <v>1.1453820028956745</v>
      </c>
      <c r="G1418" s="382">
        <v>1.2161361375549311</v>
      </c>
      <c r="H1418" s="382">
        <v>1.2686904651445878</v>
      </c>
      <c r="M1418" s="386">
        <v>0.28239999999999998</v>
      </c>
    </row>
    <row r="1419" spans="1:13" ht="11.65" customHeight="1">
      <c r="A1419" s="372">
        <v>1413</v>
      </c>
      <c r="B1419" s="381">
        <v>590.55639293089189</v>
      </c>
      <c r="C1419" s="381">
        <v>1242.6562071735243</v>
      </c>
      <c r="D1419" s="382">
        <v>0.96835923352115083</v>
      </c>
      <c r="E1419" s="382">
        <v>1.0578550761923293</v>
      </c>
      <c r="F1419" s="382">
        <v>1.145435885286858</v>
      </c>
      <c r="G1419" s="382">
        <v>1.2163047024201505</v>
      </c>
      <c r="H1419" s="382">
        <v>1.2688204572797306</v>
      </c>
      <c r="M1419" s="386">
        <v>0.28260000000000002</v>
      </c>
    </row>
    <row r="1420" spans="1:13" ht="11.65" customHeight="1">
      <c r="A1420" s="372">
        <v>1414</v>
      </c>
      <c r="B1420" s="381">
        <v>591.24835691473163</v>
      </c>
      <c r="C1420" s="381">
        <v>1243.4719068887916</v>
      </c>
      <c r="D1420" s="382">
        <v>0.96836429250951095</v>
      </c>
      <c r="E1420" s="382">
        <v>1.0578927126792923</v>
      </c>
      <c r="F1420" s="382">
        <v>1.1454361138718347</v>
      </c>
      <c r="G1420" s="382">
        <v>1.2163101721285905</v>
      </c>
      <c r="H1420" s="382">
        <v>1.2688220634207787</v>
      </c>
      <c r="M1420" s="386">
        <v>0.2828</v>
      </c>
    </row>
    <row r="1421" spans="1:13" ht="11.65" customHeight="1">
      <c r="A1421" s="372">
        <v>1415</v>
      </c>
      <c r="B1421" s="381">
        <v>591.30224281804749</v>
      </c>
      <c r="C1421" s="381">
        <v>1244.3786396540654</v>
      </c>
      <c r="D1421" s="382">
        <v>0.96837399768545973</v>
      </c>
      <c r="E1421" s="382">
        <v>1.057932154883561</v>
      </c>
      <c r="F1421" s="382">
        <v>1.1454460197954375</v>
      </c>
      <c r="G1421" s="382">
        <v>1.2163448805323429</v>
      </c>
      <c r="H1421" s="382">
        <v>1.268881739433195</v>
      </c>
      <c r="M1421" s="386">
        <v>0.28299999999999997</v>
      </c>
    </row>
    <row r="1422" spans="1:13" ht="11.65" customHeight="1">
      <c r="A1422" s="372">
        <v>1416</v>
      </c>
      <c r="B1422" s="381">
        <v>591.95084993658475</v>
      </c>
      <c r="C1422" s="381">
        <v>1244.7221231219119</v>
      </c>
      <c r="D1422" s="382">
        <v>0.96837993470334294</v>
      </c>
      <c r="E1422" s="382">
        <v>1.057949740833708</v>
      </c>
      <c r="F1422" s="382">
        <v>1.1455622951400213</v>
      </c>
      <c r="G1422" s="382">
        <v>1.2164934914338572</v>
      </c>
      <c r="H1422" s="382">
        <v>1.268886123217696</v>
      </c>
      <c r="M1422" s="386">
        <v>0.28320000000000001</v>
      </c>
    </row>
    <row r="1423" spans="1:13" ht="11.65" customHeight="1">
      <c r="A1423" s="372">
        <v>1417</v>
      </c>
      <c r="B1423" s="381">
        <v>591.97870036128643</v>
      </c>
      <c r="C1423" s="381">
        <v>1244.7356066374832</v>
      </c>
      <c r="D1423" s="382">
        <v>0.96838632580131101</v>
      </c>
      <c r="E1423" s="382">
        <v>1.0579690892835731</v>
      </c>
      <c r="F1423" s="382">
        <v>1.1455852291730761</v>
      </c>
      <c r="G1423" s="382">
        <v>1.2164978487225331</v>
      </c>
      <c r="H1423" s="382">
        <v>1.2690148092031124</v>
      </c>
      <c r="M1423" s="386">
        <v>0.28339999999999999</v>
      </c>
    </row>
    <row r="1424" spans="1:13" ht="11.65" customHeight="1">
      <c r="A1424" s="372">
        <v>1418</v>
      </c>
      <c r="B1424" s="381">
        <v>592.40903313590661</v>
      </c>
      <c r="C1424" s="381">
        <v>1244.7959663554739</v>
      </c>
      <c r="D1424" s="382">
        <v>0.96839078469734918</v>
      </c>
      <c r="E1424" s="382">
        <v>1.0579716929035026</v>
      </c>
      <c r="F1424" s="382">
        <v>1.1455980380334658</v>
      </c>
      <c r="G1424" s="382">
        <v>1.2165130209023236</v>
      </c>
      <c r="H1424" s="382">
        <v>1.2691078514607965</v>
      </c>
      <c r="M1424" s="386">
        <v>0.28360000000000002</v>
      </c>
    </row>
    <row r="1425" spans="1:13" ht="11.65" customHeight="1">
      <c r="A1425" s="372">
        <v>1419</v>
      </c>
      <c r="B1425" s="381">
        <v>592.6386274257793</v>
      </c>
      <c r="C1425" s="381">
        <v>1244.9306631921299</v>
      </c>
      <c r="D1425" s="382">
        <v>0.96841961264986642</v>
      </c>
      <c r="E1425" s="382">
        <v>1.0579860545141846</v>
      </c>
      <c r="F1425" s="382">
        <v>1.1455996580393242</v>
      </c>
      <c r="G1425" s="382">
        <v>1.2165320498650516</v>
      </c>
      <c r="H1425" s="382">
        <v>1.2691208755286034</v>
      </c>
      <c r="M1425" s="386">
        <v>0.2838</v>
      </c>
    </row>
    <row r="1426" spans="1:13" ht="11.65" customHeight="1">
      <c r="A1426" s="372">
        <v>1420</v>
      </c>
      <c r="B1426" s="381">
        <v>593.66112231013994</v>
      </c>
      <c r="C1426" s="381">
        <v>1245.692776361986</v>
      </c>
      <c r="D1426" s="382">
        <v>0.96842656856086562</v>
      </c>
      <c r="E1426" s="382">
        <v>1.0579892865930021</v>
      </c>
      <c r="F1426" s="382">
        <v>1.1456016430302547</v>
      </c>
      <c r="G1426" s="382">
        <v>1.2165545245061782</v>
      </c>
      <c r="H1426" s="382">
        <v>1.2692836835073034</v>
      </c>
      <c r="M1426" s="386">
        <v>0.28399999999999997</v>
      </c>
    </row>
    <row r="1427" spans="1:13" ht="11.65" customHeight="1">
      <c r="A1427" s="372">
        <v>1421</v>
      </c>
      <c r="B1427" s="381">
        <v>594.05849423145173</v>
      </c>
      <c r="C1427" s="381">
        <v>1245.7668846484867</v>
      </c>
      <c r="D1427" s="382">
        <v>0.96844316600413205</v>
      </c>
      <c r="E1427" s="382">
        <v>1.0580274127386065</v>
      </c>
      <c r="F1427" s="382">
        <v>1.1456116426007101</v>
      </c>
      <c r="G1427" s="382">
        <v>1.216594249766157</v>
      </c>
      <c r="H1427" s="382">
        <v>1.2692991192560652</v>
      </c>
      <c r="M1427" s="386">
        <v>0.28420000000000001</v>
      </c>
    </row>
    <row r="1428" spans="1:13" ht="11.65" customHeight="1">
      <c r="A1428" s="372">
        <v>1422</v>
      </c>
      <c r="B1428" s="381">
        <v>594.35728145878693</v>
      </c>
      <c r="C1428" s="381">
        <v>1245.9615075145357</v>
      </c>
      <c r="D1428" s="382">
        <v>0.96844328643246558</v>
      </c>
      <c r="E1428" s="382">
        <v>1.0580343477433116</v>
      </c>
      <c r="F1428" s="382">
        <v>1.1456759033659416</v>
      </c>
      <c r="G1428" s="382">
        <v>1.2166436721113052</v>
      </c>
      <c r="H1428" s="382">
        <v>1.2693233762309448</v>
      </c>
      <c r="M1428" s="386">
        <v>0.28439999999999999</v>
      </c>
    </row>
    <row r="1429" spans="1:13" ht="11.65" customHeight="1">
      <c r="A1429" s="372">
        <v>1423</v>
      </c>
      <c r="B1429" s="381">
        <v>594.67905587559835</v>
      </c>
      <c r="C1429" s="381">
        <v>1246.5537158639781</v>
      </c>
      <c r="D1429" s="382">
        <v>0.96846438564270754</v>
      </c>
      <c r="E1429" s="382">
        <v>1.0581385457713601</v>
      </c>
      <c r="F1429" s="382">
        <v>1.1457038776533881</v>
      </c>
      <c r="G1429" s="382">
        <v>1.2166924967252026</v>
      </c>
      <c r="H1429" s="382">
        <v>1.269396474346884</v>
      </c>
      <c r="M1429" s="386">
        <v>0.28460000000000002</v>
      </c>
    </row>
    <row r="1430" spans="1:13" ht="11.65" customHeight="1">
      <c r="A1430" s="372">
        <v>1424</v>
      </c>
      <c r="B1430" s="381">
        <v>594.98627731130728</v>
      </c>
      <c r="C1430" s="381">
        <v>1246.6547533332778</v>
      </c>
      <c r="D1430" s="382">
        <v>0.9684716255709318</v>
      </c>
      <c r="E1430" s="382">
        <v>1.0582132963994879</v>
      </c>
      <c r="F1430" s="382">
        <v>1.1457286319591569</v>
      </c>
      <c r="G1430" s="382">
        <v>1.2167753735687659</v>
      </c>
      <c r="H1430" s="382">
        <v>1.2694513252668211</v>
      </c>
      <c r="M1430" s="386">
        <v>0.2848</v>
      </c>
    </row>
    <row r="1431" spans="1:13" ht="11.65" customHeight="1">
      <c r="A1431" s="372">
        <v>1425</v>
      </c>
      <c r="B1431" s="381">
        <v>596.18069040105365</v>
      </c>
      <c r="C1431" s="381">
        <v>1246.9721596351792</v>
      </c>
      <c r="D1431" s="382">
        <v>0.96847320213013788</v>
      </c>
      <c r="E1431" s="382">
        <v>1.0582615537053146</v>
      </c>
      <c r="F1431" s="382">
        <v>1.1457871066249754</v>
      </c>
      <c r="G1431" s="382">
        <v>1.2169465058177136</v>
      </c>
      <c r="H1431" s="382">
        <v>1.2695010235777253</v>
      </c>
      <c r="M1431" s="386">
        <v>0.28499999999999998</v>
      </c>
    </row>
    <row r="1432" spans="1:13" ht="11.65" customHeight="1">
      <c r="A1432" s="372">
        <v>1426</v>
      </c>
      <c r="B1432" s="381">
        <v>596.60554626830617</v>
      </c>
      <c r="C1432" s="381">
        <v>1247.086697953866</v>
      </c>
      <c r="D1432" s="382">
        <v>0.9684969627659753</v>
      </c>
      <c r="E1432" s="382">
        <v>1.0582788349543679</v>
      </c>
      <c r="F1432" s="382">
        <v>1.1458183117923801</v>
      </c>
      <c r="G1432" s="382">
        <v>1.2169740570219802</v>
      </c>
      <c r="H1432" s="382">
        <v>1.2695205075195861</v>
      </c>
      <c r="M1432" s="386">
        <v>0.28520000000000001</v>
      </c>
    </row>
    <row r="1433" spans="1:13" ht="11.65" customHeight="1">
      <c r="A1433" s="372">
        <v>1427</v>
      </c>
      <c r="B1433" s="381">
        <v>596.69777690101728</v>
      </c>
      <c r="C1433" s="381">
        <v>1247.6281034092881</v>
      </c>
      <c r="D1433" s="382">
        <v>0.96856494505409374</v>
      </c>
      <c r="E1433" s="382">
        <v>1.0582827095706762</v>
      </c>
      <c r="F1433" s="382">
        <v>1.1458275387648893</v>
      </c>
      <c r="G1433" s="382">
        <v>1.21698263792411</v>
      </c>
      <c r="H1433" s="382">
        <v>1.269521993790973</v>
      </c>
      <c r="M1433" s="386">
        <v>0.28539999999999999</v>
      </c>
    </row>
    <row r="1434" spans="1:13" ht="11.65" customHeight="1">
      <c r="A1434" s="372">
        <v>1428</v>
      </c>
      <c r="B1434" s="381">
        <v>597.25994714589797</v>
      </c>
      <c r="C1434" s="381">
        <v>1247.6833831075946</v>
      </c>
      <c r="D1434" s="382">
        <v>0.96856947536907245</v>
      </c>
      <c r="E1434" s="382">
        <v>1.0582854743086174</v>
      </c>
      <c r="F1434" s="382">
        <v>1.145849834020384</v>
      </c>
      <c r="G1434" s="382">
        <v>1.2170181957133352</v>
      </c>
      <c r="H1434" s="382">
        <v>1.2696565790588787</v>
      </c>
      <c r="M1434" s="386">
        <v>0.28560000000000002</v>
      </c>
    </row>
    <row r="1435" spans="1:13" ht="11.65" customHeight="1">
      <c r="A1435" s="372">
        <v>1429</v>
      </c>
      <c r="B1435" s="381">
        <v>597.40413641219584</v>
      </c>
      <c r="C1435" s="381">
        <v>1248.6338164709832</v>
      </c>
      <c r="D1435" s="382">
        <v>0.96858513838708704</v>
      </c>
      <c r="E1435" s="382">
        <v>1.0582889443750998</v>
      </c>
      <c r="F1435" s="382">
        <v>1.1458625107401403</v>
      </c>
      <c r="G1435" s="382">
        <v>1.2170259215724346</v>
      </c>
      <c r="H1435" s="382">
        <v>1.2696826574020177</v>
      </c>
      <c r="M1435" s="386">
        <v>0.2858</v>
      </c>
    </row>
    <row r="1436" spans="1:13" ht="11.65" customHeight="1">
      <c r="A1436" s="372">
        <v>1430</v>
      </c>
      <c r="B1436" s="381">
        <v>598.19954800355663</v>
      </c>
      <c r="C1436" s="381">
        <v>1249.4296632407841</v>
      </c>
      <c r="D1436" s="382">
        <v>0.96859980759395559</v>
      </c>
      <c r="E1436" s="382">
        <v>1.0583097571959201</v>
      </c>
      <c r="F1436" s="382">
        <v>1.1458688115710576</v>
      </c>
      <c r="G1436" s="382">
        <v>1.2170613732595321</v>
      </c>
      <c r="H1436" s="382">
        <v>1.269727830147642</v>
      </c>
      <c r="M1436" s="386">
        <v>0.28599999999999998</v>
      </c>
    </row>
    <row r="1437" spans="1:13" ht="11.65" customHeight="1">
      <c r="A1437" s="372">
        <v>1431</v>
      </c>
      <c r="B1437" s="381">
        <v>598.37860576889852</v>
      </c>
      <c r="C1437" s="381">
        <v>1251.827034021293</v>
      </c>
      <c r="D1437" s="382">
        <v>0.96860775226034745</v>
      </c>
      <c r="E1437" s="382">
        <v>1.0583541566878316</v>
      </c>
      <c r="F1437" s="382">
        <v>1.1458896143521535</v>
      </c>
      <c r="G1437" s="382">
        <v>1.2170977928815039</v>
      </c>
      <c r="H1437" s="382">
        <v>1.2698465554069818</v>
      </c>
      <c r="M1437" s="386">
        <v>0.28620000000000001</v>
      </c>
    </row>
    <row r="1438" spans="1:13" ht="11.65" customHeight="1">
      <c r="A1438" s="372">
        <v>1432</v>
      </c>
      <c r="B1438" s="381">
        <v>598.86312803737292</v>
      </c>
      <c r="C1438" s="381">
        <v>1252.0287369233029</v>
      </c>
      <c r="D1438" s="382">
        <v>0.96862616219865494</v>
      </c>
      <c r="E1438" s="382">
        <v>1.0583808031837496</v>
      </c>
      <c r="F1438" s="382">
        <v>1.1458902600466263</v>
      </c>
      <c r="G1438" s="382">
        <v>1.2171317088998455</v>
      </c>
      <c r="H1438" s="382">
        <v>1.2700712674547114</v>
      </c>
      <c r="M1438" s="386">
        <v>0.28639999999999999</v>
      </c>
    </row>
    <row r="1439" spans="1:13" ht="11.65" customHeight="1">
      <c r="A1439" s="372">
        <v>1433</v>
      </c>
      <c r="B1439" s="381">
        <v>598.92088047263769</v>
      </c>
      <c r="C1439" s="381">
        <v>1252.312569913056</v>
      </c>
      <c r="D1439" s="382">
        <v>0.96863452973535924</v>
      </c>
      <c r="E1439" s="382">
        <v>1.0583988201688841</v>
      </c>
      <c r="F1439" s="382">
        <v>1.1459111575011063</v>
      </c>
      <c r="G1439" s="382">
        <v>1.2172268512620958</v>
      </c>
      <c r="H1439" s="382">
        <v>1.270085090329278</v>
      </c>
      <c r="M1439" s="386">
        <v>0.28660000000000002</v>
      </c>
    </row>
    <row r="1440" spans="1:13" ht="11.65" customHeight="1">
      <c r="A1440" s="372">
        <v>1434</v>
      </c>
      <c r="B1440" s="381">
        <v>598.9688931109913</v>
      </c>
      <c r="C1440" s="381">
        <v>1252.3929750397037</v>
      </c>
      <c r="D1440" s="382">
        <v>0.96867300103019749</v>
      </c>
      <c r="E1440" s="382">
        <v>1.0584284888159052</v>
      </c>
      <c r="F1440" s="382">
        <v>1.1459380859123707</v>
      </c>
      <c r="G1440" s="382">
        <v>1.2172296365418125</v>
      </c>
      <c r="H1440" s="382">
        <v>1.2700961876297612</v>
      </c>
      <c r="M1440" s="386">
        <v>0.2868</v>
      </c>
    </row>
    <row r="1441" spans="1:13" ht="11.65" customHeight="1">
      <c r="A1441" s="372">
        <v>1435</v>
      </c>
      <c r="B1441" s="381">
        <v>599.07136389789594</v>
      </c>
      <c r="C1441" s="381">
        <v>1253.4169059093747</v>
      </c>
      <c r="D1441" s="382">
        <v>0.96867540932787066</v>
      </c>
      <c r="E1441" s="382">
        <v>1.0584313014419908</v>
      </c>
      <c r="F1441" s="382">
        <v>1.1459382858329303</v>
      </c>
      <c r="G1441" s="382">
        <v>1.2172672503466671</v>
      </c>
      <c r="H1441" s="382">
        <v>1.270126155329556</v>
      </c>
      <c r="M1441" s="386">
        <v>0.28699999999999998</v>
      </c>
    </row>
    <row r="1442" spans="1:13" ht="11.65" customHeight="1">
      <c r="A1442" s="372">
        <v>1436</v>
      </c>
      <c r="B1442" s="381">
        <v>599.67758079800387</v>
      </c>
      <c r="C1442" s="381">
        <v>1253.9968141218742</v>
      </c>
      <c r="D1442" s="382">
        <v>0.96867580210270832</v>
      </c>
      <c r="E1442" s="382">
        <v>1.0584326312814387</v>
      </c>
      <c r="F1442" s="382">
        <v>1.1460071071122195</v>
      </c>
      <c r="G1442" s="382">
        <v>1.2172853541818927</v>
      </c>
      <c r="H1442" s="382">
        <v>1.270147465189813</v>
      </c>
      <c r="M1442" s="386">
        <v>0.28720000000000001</v>
      </c>
    </row>
    <row r="1443" spans="1:13" ht="11.65" customHeight="1">
      <c r="A1443" s="372">
        <v>1437</v>
      </c>
      <c r="B1443" s="381">
        <v>601.123753914997</v>
      </c>
      <c r="C1443" s="381">
        <v>1254.0439236113962</v>
      </c>
      <c r="D1443" s="382">
        <v>0.9686779567950633</v>
      </c>
      <c r="E1443" s="382">
        <v>1.0584331089739267</v>
      </c>
      <c r="F1443" s="382">
        <v>1.1460558955751465</v>
      </c>
      <c r="G1443" s="382">
        <v>1.2173005085100019</v>
      </c>
      <c r="H1443" s="382">
        <v>1.2701533291022529</v>
      </c>
      <c r="M1443" s="386">
        <v>0.28739999999999999</v>
      </c>
    </row>
    <row r="1444" spans="1:13" ht="11.65" customHeight="1">
      <c r="A1444" s="372">
        <v>1438</v>
      </c>
      <c r="B1444" s="381">
        <v>601.69351881950115</v>
      </c>
      <c r="C1444" s="381">
        <v>1254.3739108458358</v>
      </c>
      <c r="D1444" s="382">
        <v>0.96869362341815823</v>
      </c>
      <c r="E1444" s="382">
        <v>1.0584407306637278</v>
      </c>
      <c r="F1444" s="382">
        <v>1.1461774222152528</v>
      </c>
      <c r="G1444" s="382">
        <v>1.2173061896767721</v>
      </c>
      <c r="H1444" s="382">
        <v>1.2701663682812041</v>
      </c>
      <c r="M1444" s="386">
        <v>0.28760000000000002</v>
      </c>
    </row>
    <row r="1445" spans="1:13" ht="11.65" customHeight="1">
      <c r="A1445" s="372">
        <v>1439</v>
      </c>
      <c r="B1445" s="381">
        <v>602.30083468936482</v>
      </c>
      <c r="C1445" s="381">
        <v>1255.7833932405902</v>
      </c>
      <c r="D1445" s="382">
        <v>0.96870444164637393</v>
      </c>
      <c r="E1445" s="382">
        <v>1.0584429937163129</v>
      </c>
      <c r="F1445" s="382">
        <v>1.1463678891308946</v>
      </c>
      <c r="G1445" s="382">
        <v>1.217372807223825</v>
      </c>
      <c r="H1445" s="382">
        <v>1.2702056981570162</v>
      </c>
      <c r="M1445" s="386">
        <v>0.2878</v>
      </c>
    </row>
    <row r="1446" spans="1:13" ht="11.65" customHeight="1">
      <c r="A1446" s="372">
        <v>1440</v>
      </c>
      <c r="B1446" s="381">
        <v>602.32712746938432</v>
      </c>
      <c r="C1446" s="381">
        <v>1256.8698000047661</v>
      </c>
      <c r="D1446" s="382">
        <v>0.96873705392062681</v>
      </c>
      <c r="E1446" s="382">
        <v>1.0584572818621805</v>
      </c>
      <c r="F1446" s="382">
        <v>1.1463693436636075</v>
      </c>
      <c r="G1446" s="382">
        <v>1.2173874103240883</v>
      </c>
      <c r="H1446" s="382">
        <v>1.270238562116351</v>
      </c>
      <c r="M1446" s="386">
        <v>0.28799999999999998</v>
      </c>
    </row>
    <row r="1447" spans="1:13" ht="11.65" customHeight="1">
      <c r="A1447" s="372">
        <v>1441</v>
      </c>
      <c r="B1447" s="381">
        <v>602.60434923190678</v>
      </c>
      <c r="C1447" s="381">
        <v>1256.9311976628287</v>
      </c>
      <c r="D1447" s="382">
        <v>0.96875465795233229</v>
      </c>
      <c r="E1447" s="382">
        <v>1.0584961608407302</v>
      </c>
      <c r="F1447" s="382">
        <v>1.1464941165366473</v>
      </c>
      <c r="G1447" s="382">
        <v>1.2174198708274728</v>
      </c>
      <c r="H1447" s="382">
        <v>1.2702458166352295</v>
      </c>
      <c r="M1447" s="386">
        <v>0.28820000000000001</v>
      </c>
    </row>
    <row r="1448" spans="1:13" ht="11.65" customHeight="1">
      <c r="A1448" s="372">
        <v>1442</v>
      </c>
      <c r="B1448" s="381">
        <v>602.85062036271393</v>
      </c>
      <c r="C1448" s="381">
        <v>1257.1469231002429</v>
      </c>
      <c r="D1448" s="382">
        <v>0.968756465485209</v>
      </c>
      <c r="E1448" s="382">
        <v>1.0585234030150152</v>
      </c>
      <c r="F1448" s="382">
        <v>1.1465537716184546</v>
      </c>
      <c r="G1448" s="382">
        <v>1.2174681885864513</v>
      </c>
      <c r="H1448" s="382">
        <v>1.2703832998886786</v>
      </c>
      <c r="M1448" s="386">
        <v>0.28839999999999999</v>
      </c>
    </row>
    <row r="1449" spans="1:13" ht="11.65" customHeight="1">
      <c r="A1449" s="372">
        <v>1443</v>
      </c>
      <c r="B1449" s="381">
        <v>603.18072233737348</v>
      </c>
      <c r="C1449" s="381">
        <v>1257.9313740116813</v>
      </c>
      <c r="D1449" s="382">
        <v>0.96876246405467148</v>
      </c>
      <c r="E1449" s="382">
        <v>1.0585353070598049</v>
      </c>
      <c r="F1449" s="382">
        <v>1.1465554872786594</v>
      </c>
      <c r="G1449" s="382">
        <v>1.2175132317919521</v>
      </c>
      <c r="H1449" s="382">
        <v>1.2705185113888418</v>
      </c>
      <c r="M1449" s="386">
        <v>0.28860000000000002</v>
      </c>
    </row>
    <row r="1450" spans="1:13" ht="11.65" customHeight="1">
      <c r="A1450" s="372">
        <v>1444</v>
      </c>
      <c r="B1450" s="381">
        <v>603.55272327775037</v>
      </c>
      <c r="C1450" s="381">
        <v>1258.0937244005399</v>
      </c>
      <c r="D1450" s="382">
        <v>0.968796811118384</v>
      </c>
      <c r="E1450" s="382">
        <v>1.0585565065909608</v>
      </c>
      <c r="F1450" s="382">
        <v>1.1465577906332005</v>
      </c>
      <c r="G1450" s="382">
        <v>1.217537855313755</v>
      </c>
      <c r="H1450" s="382">
        <v>1.270734576244547</v>
      </c>
      <c r="M1450" s="386">
        <v>0.2888</v>
      </c>
    </row>
    <row r="1451" spans="1:13" ht="11.65" customHeight="1">
      <c r="A1451" s="372">
        <v>1445</v>
      </c>
      <c r="B1451" s="381">
        <v>603.6600096425982</v>
      </c>
      <c r="C1451" s="381">
        <v>1258.2535171269428</v>
      </c>
      <c r="D1451" s="382">
        <v>0.96881658563598927</v>
      </c>
      <c r="E1451" s="382">
        <v>1.0585734673175253</v>
      </c>
      <c r="F1451" s="382">
        <v>1.1466211460709936</v>
      </c>
      <c r="G1451" s="382">
        <v>1.2176690135863109</v>
      </c>
      <c r="H1451" s="382">
        <v>1.2707633854224814</v>
      </c>
      <c r="M1451" s="386">
        <v>0.28899999999999998</v>
      </c>
    </row>
    <row r="1452" spans="1:13" ht="11.65" customHeight="1">
      <c r="A1452" s="372">
        <v>1446</v>
      </c>
      <c r="B1452" s="381">
        <v>603.69022149734337</v>
      </c>
      <c r="C1452" s="381">
        <v>1258.8882707739067</v>
      </c>
      <c r="D1452" s="382">
        <v>0.96887408740549519</v>
      </c>
      <c r="E1452" s="382">
        <v>1.0585747328091748</v>
      </c>
      <c r="F1452" s="382">
        <v>1.1466330586333435</v>
      </c>
      <c r="G1452" s="382">
        <v>1.2178362986554685</v>
      </c>
      <c r="H1452" s="382">
        <v>1.2708083560190289</v>
      </c>
      <c r="M1452" s="386">
        <v>0.28920000000000001</v>
      </c>
    </row>
    <row r="1453" spans="1:13" ht="11.65" customHeight="1">
      <c r="A1453" s="372">
        <v>1447</v>
      </c>
      <c r="B1453" s="381">
        <v>604.40273632747994</v>
      </c>
      <c r="C1453" s="381">
        <v>1261.1652338587737</v>
      </c>
      <c r="D1453" s="382">
        <v>0.96889988065342791</v>
      </c>
      <c r="E1453" s="382">
        <v>1.0586104284863476</v>
      </c>
      <c r="F1453" s="382">
        <v>1.1466442957334022</v>
      </c>
      <c r="G1453" s="382">
        <v>1.217860497907078</v>
      </c>
      <c r="H1453" s="382">
        <v>1.2708366171463055</v>
      </c>
      <c r="M1453" s="386">
        <v>0.28939999999999999</v>
      </c>
    </row>
    <row r="1454" spans="1:13" ht="11.65" customHeight="1">
      <c r="A1454" s="372">
        <v>1448</v>
      </c>
      <c r="B1454" s="381">
        <v>604.87011670671654</v>
      </c>
      <c r="C1454" s="381">
        <v>1262.0125346321183</v>
      </c>
      <c r="D1454" s="382">
        <v>0.96890463536275129</v>
      </c>
      <c r="E1454" s="382">
        <v>1.0586379504715304</v>
      </c>
      <c r="F1454" s="382">
        <v>1.1466853649280859</v>
      </c>
      <c r="G1454" s="382">
        <v>1.2178715891938232</v>
      </c>
      <c r="H1454" s="382">
        <v>1.2708572294837577</v>
      </c>
      <c r="M1454" s="386">
        <v>0.28960000000000002</v>
      </c>
    </row>
    <row r="1455" spans="1:13" ht="11.65" customHeight="1">
      <c r="A1455" s="372">
        <v>1449</v>
      </c>
      <c r="B1455" s="381">
        <v>605.38038898613831</v>
      </c>
      <c r="C1455" s="381">
        <v>1262.0125878583112</v>
      </c>
      <c r="D1455" s="382">
        <v>0.96891099960262372</v>
      </c>
      <c r="E1455" s="382">
        <v>1.0586908988175561</v>
      </c>
      <c r="F1455" s="382">
        <v>1.1466879192776911</v>
      </c>
      <c r="G1455" s="382">
        <v>1.2178805948198776</v>
      </c>
      <c r="H1455" s="382">
        <v>1.2708752030383703</v>
      </c>
      <c r="M1455" s="386">
        <v>0.2898</v>
      </c>
    </row>
    <row r="1456" spans="1:13" ht="11.65" customHeight="1">
      <c r="A1456" s="372">
        <v>1450</v>
      </c>
      <c r="B1456" s="381">
        <v>605.8120843730967</v>
      </c>
      <c r="C1456" s="381">
        <v>1262.0521323858629</v>
      </c>
      <c r="D1456" s="382">
        <v>0.968923891329315</v>
      </c>
      <c r="E1456" s="382">
        <v>1.0587017414623603</v>
      </c>
      <c r="F1456" s="382">
        <v>1.1467096066992053</v>
      </c>
      <c r="G1456" s="382">
        <v>1.2179737040301477</v>
      </c>
      <c r="H1456" s="382">
        <v>1.2708874849611669</v>
      </c>
      <c r="M1456" s="386">
        <v>0.28999999999999998</v>
      </c>
    </row>
    <row r="1457" spans="1:13" ht="11.65" customHeight="1">
      <c r="A1457" s="372">
        <v>1451</v>
      </c>
      <c r="B1457" s="381">
        <v>606.26386738275505</v>
      </c>
      <c r="C1457" s="381">
        <v>1262.3020421371293</v>
      </c>
      <c r="D1457" s="382">
        <v>0.96893206302254342</v>
      </c>
      <c r="E1457" s="382">
        <v>1.0587375849388381</v>
      </c>
      <c r="F1457" s="382">
        <v>1.1467228624931922</v>
      </c>
      <c r="G1457" s="382">
        <v>1.218012293266822</v>
      </c>
      <c r="H1457" s="382">
        <v>1.2708902782636819</v>
      </c>
      <c r="M1457" s="386">
        <v>0.29020000000000001</v>
      </c>
    </row>
    <row r="1458" spans="1:13" ht="11.65" customHeight="1">
      <c r="A1458" s="372">
        <v>1452</v>
      </c>
      <c r="B1458" s="381">
        <v>607.23594189493997</v>
      </c>
      <c r="C1458" s="381">
        <v>1263.0765276171369</v>
      </c>
      <c r="D1458" s="382">
        <v>0.96896171194076608</v>
      </c>
      <c r="E1458" s="382">
        <v>1.0587684611521717</v>
      </c>
      <c r="F1458" s="382">
        <v>1.1467327842141499</v>
      </c>
      <c r="G1458" s="382">
        <v>1.2180227249029991</v>
      </c>
      <c r="H1458" s="382">
        <v>1.2709727067432748</v>
      </c>
      <c r="M1458" s="386">
        <v>0.29039999999999999</v>
      </c>
    </row>
    <row r="1459" spans="1:13" ht="11.65" customHeight="1">
      <c r="A1459" s="372">
        <v>1453</v>
      </c>
      <c r="B1459" s="381">
        <v>608.45941272116579</v>
      </c>
      <c r="C1459" s="381">
        <v>1263.3480350662066</v>
      </c>
      <c r="D1459" s="382">
        <v>0.96896538638983998</v>
      </c>
      <c r="E1459" s="382">
        <v>1.0588233742499489</v>
      </c>
      <c r="F1459" s="382">
        <v>1.1467432921307881</v>
      </c>
      <c r="G1459" s="382">
        <v>1.2180254258190053</v>
      </c>
      <c r="H1459" s="382">
        <v>1.2709956762539865</v>
      </c>
      <c r="M1459" s="386">
        <v>0.29060000000000002</v>
      </c>
    </row>
    <row r="1460" spans="1:13" ht="11.65" customHeight="1">
      <c r="A1460" s="372">
        <v>1454</v>
      </c>
      <c r="B1460" s="381">
        <v>609.47533697845392</v>
      </c>
      <c r="C1460" s="381">
        <v>1264.385043992419</v>
      </c>
      <c r="D1460" s="382">
        <v>0.96897180603279742</v>
      </c>
      <c r="E1460" s="382">
        <v>1.0588423740154929</v>
      </c>
      <c r="F1460" s="382">
        <v>1.1467555240304474</v>
      </c>
      <c r="G1460" s="382">
        <v>1.2180537146909758</v>
      </c>
      <c r="H1460" s="382">
        <v>1.2711556159994626</v>
      </c>
      <c r="M1460" s="386">
        <v>0.2908</v>
      </c>
    </row>
    <row r="1461" spans="1:13" ht="11.65" customHeight="1">
      <c r="A1461" s="372">
        <v>1455</v>
      </c>
      <c r="B1461" s="381">
        <v>609.76885849184328</v>
      </c>
      <c r="C1461" s="381">
        <v>1266.1971821763218</v>
      </c>
      <c r="D1461" s="382">
        <v>0.9689881532358553</v>
      </c>
      <c r="E1461" s="382">
        <v>1.0588726674326607</v>
      </c>
      <c r="F1461" s="382">
        <v>1.14675792782191</v>
      </c>
      <c r="G1461" s="382">
        <v>1.2181292967522703</v>
      </c>
      <c r="H1461" s="382">
        <v>1.2711664247573002</v>
      </c>
      <c r="M1461" s="386">
        <v>0.29099999999999998</v>
      </c>
    </row>
    <row r="1462" spans="1:13" ht="11.65" customHeight="1">
      <c r="A1462" s="372">
        <v>1456</v>
      </c>
      <c r="B1462" s="381">
        <v>609.87478970108259</v>
      </c>
      <c r="C1462" s="381">
        <v>1266.5619946872575</v>
      </c>
      <c r="D1462" s="382">
        <v>0.96900849295815383</v>
      </c>
      <c r="E1462" s="382">
        <v>1.0588782346798646</v>
      </c>
      <c r="F1462" s="382">
        <v>1.1467765960817011</v>
      </c>
      <c r="G1462" s="382">
        <v>1.2181410058844566</v>
      </c>
      <c r="H1462" s="382">
        <v>1.271178933199278</v>
      </c>
      <c r="M1462" s="386">
        <v>0.29120000000000001</v>
      </c>
    </row>
    <row r="1463" spans="1:13" ht="11.65" customHeight="1">
      <c r="A1463" s="372">
        <v>1457</v>
      </c>
      <c r="B1463" s="381">
        <v>610.27635027141969</v>
      </c>
      <c r="C1463" s="381">
        <v>1267.0975736918008</v>
      </c>
      <c r="D1463" s="382">
        <v>0.96901467345385328</v>
      </c>
      <c r="E1463" s="382">
        <v>1.0589438642144062</v>
      </c>
      <c r="F1463" s="382">
        <v>1.1468034787784014</v>
      </c>
      <c r="G1463" s="382">
        <v>1.2181749216919791</v>
      </c>
      <c r="H1463" s="382">
        <v>1.2712436202974002</v>
      </c>
      <c r="M1463" s="386">
        <v>0.29139999999999999</v>
      </c>
    </row>
    <row r="1464" spans="1:13" ht="11.65" customHeight="1">
      <c r="A1464" s="372">
        <v>1458</v>
      </c>
      <c r="B1464" s="381">
        <v>610.74049518903212</v>
      </c>
      <c r="C1464" s="381">
        <v>1267.1764798176227</v>
      </c>
      <c r="D1464" s="382">
        <v>0.96902714476988572</v>
      </c>
      <c r="E1464" s="382">
        <v>1.0589573332909288</v>
      </c>
      <c r="F1464" s="382">
        <v>1.1469118383754302</v>
      </c>
      <c r="G1464" s="382">
        <v>1.2182088451081972</v>
      </c>
      <c r="H1464" s="382">
        <v>1.2712535920621495</v>
      </c>
      <c r="M1464" s="386">
        <v>0.29160000000000003</v>
      </c>
    </row>
    <row r="1465" spans="1:13" ht="11.65" customHeight="1">
      <c r="A1465" s="372">
        <v>1459</v>
      </c>
      <c r="B1465" s="381">
        <v>611.95424584894772</v>
      </c>
      <c r="C1465" s="381">
        <v>1267.9342314940714</v>
      </c>
      <c r="D1465" s="382">
        <v>0.96906024567939364</v>
      </c>
      <c r="E1465" s="382">
        <v>1.0589935375853869</v>
      </c>
      <c r="F1465" s="382">
        <v>1.1469342400651941</v>
      </c>
      <c r="G1465" s="382">
        <v>1.2182411642140265</v>
      </c>
      <c r="H1465" s="382">
        <v>1.2713224529078375</v>
      </c>
      <c r="M1465" s="386">
        <v>0.2918</v>
      </c>
    </row>
    <row r="1466" spans="1:13" ht="11.65" customHeight="1">
      <c r="A1466" s="372">
        <v>1460</v>
      </c>
      <c r="B1466" s="381">
        <v>612.25009098234477</v>
      </c>
      <c r="C1466" s="381">
        <v>1268.1734212489428</v>
      </c>
      <c r="D1466" s="382">
        <v>0.96906244049032575</v>
      </c>
      <c r="E1466" s="382">
        <v>1.058996222910803</v>
      </c>
      <c r="F1466" s="382">
        <v>1.1469433645905736</v>
      </c>
      <c r="G1466" s="382">
        <v>1.2182739681340053</v>
      </c>
      <c r="H1466" s="382">
        <v>1.2714215885601674</v>
      </c>
      <c r="M1466" s="386">
        <v>0.29199999999999998</v>
      </c>
    </row>
    <row r="1467" spans="1:13" ht="11.65" customHeight="1">
      <c r="A1467" s="372">
        <v>1461</v>
      </c>
      <c r="B1467" s="381">
        <v>612.34401724401323</v>
      </c>
      <c r="C1467" s="381">
        <v>1268.9260205897808</v>
      </c>
      <c r="D1467" s="382">
        <v>0.96907310106162836</v>
      </c>
      <c r="E1467" s="382">
        <v>1.0590418274384579</v>
      </c>
      <c r="F1467" s="382">
        <v>1.1470546275260296</v>
      </c>
      <c r="G1467" s="382">
        <v>1.218279235735678</v>
      </c>
      <c r="H1467" s="382">
        <v>1.2714668063741881</v>
      </c>
      <c r="M1467" s="386">
        <v>0.29220000000000002</v>
      </c>
    </row>
    <row r="1468" spans="1:13" ht="11.65" customHeight="1">
      <c r="A1468" s="372">
        <v>1462</v>
      </c>
      <c r="B1468" s="381">
        <v>612.45396950126269</v>
      </c>
      <c r="C1468" s="381">
        <v>1269.0100044789433</v>
      </c>
      <c r="D1468" s="382">
        <v>0.96907492276391705</v>
      </c>
      <c r="E1468" s="382">
        <v>1.0590602088888081</v>
      </c>
      <c r="F1468" s="382">
        <v>1.1470843688678065</v>
      </c>
      <c r="G1468" s="382">
        <v>1.2183024588327942</v>
      </c>
      <c r="H1468" s="382">
        <v>1.2714758140563807</v>
      </c>
      <c r="M1468" s="386">
        <v>0.29239999999999999</v>
      </c>
    </row>
    <row r="1469" spans="1:13" ht="11.65" customHeight="1">
      <c r="A1469" s="372">
        <v>1463</v>
      </c>
      <c r="B1469" s="381">
        <v>612.52489796160535</v>
      </c>
      <c r="C1469" s="381">
        <v>1270.554670789048</v>
      </c>
      <c r="D1469" s="382">
        <v>0.96909731671951349</v>
      </c>
      <c r="E1469" s="382">
        <v>1.0591089019186097</v>
      </c>
      <c r="F1469" s="382">
        <v>1.1471088436696562</v>
      </c>
      <c r="G1469" s="382">
        <v>1.2183108813394159</v>
      </c>
      <c r="H1469" s="382">
        <v>1.2715699281414583</v>
      </c>
      <c r="M1469" s="386">
        <v>0.29260000000000003</v>
      </c>
    </row>
    <row r="1470" spans="1:13" ht="11.65" customHeight="1">
      <c r="A1470" s="372">
        <v>1464</v>
      </c>
      <c r="B1470" s="381">
        <v>612.56681739910164</v>
      </c>
      <c r="C1470" s="381">
        <v>1271.3930829166402</v>
      </c>
      <c r="D1470" s="382">
        <v>0.96911516232837003</v>
      </c>
      <c r="E1470" s="382">
        <v>1.059122651144266</v>
      </c>
      <c r="F1470" s="382">
        <v>1.1471137236069431</v>
      </c>
      <c r="G1470" s="382">
        <v>1.2183879829005102</v>
      </c>
      <c r="H1470" s="382">
        <v>1.2715809373298792</v>
      </c>
      <c r="M1470" s="386">
        <v>0.2928</v>
      </c>
    </row>
    <row r="1471" spans="1:13" ht="11.65" customHeight="1">
      <c r="A1471" s="372">
        <v>1465</v>
      </c>
      <c r="B1471" s="381">
        <v>612.68952273643754</v>
      </c>
      <c r="C1471" s="381">
        <v>1272.7163425649742</v>
      </c>
      <c r="D1471" s="382">
        <v>0.96912254332791026</v>
      </c>
      <c r="E1471" s="382">
        <v>1.0591834276775733</v>
      </c>
      <c r="F1471" s="382">
        <v>1.1471480835470205</v>
      </c>
      <c r="G1471" s="382">
        <v>1.2184468557687798</v>
      </c>
      <c r="H1471" s="382">
        <v>1.2715988285762825</v>
      </c>
      <c r="M1471" s="386">
        <v>0.29299999999999998</v>
      </c>
    </row>
    <row r="1472" spans="1:13" ht="11.65" customHeight="1">
      <c r="A1472" s="372">
        <v>1466</v>
      </c>
      <c r="B1472" s="381">
        <v>613.2372277577897</v>
      </c>
      <c r="C1472" s="381">
        <v>1273.2453309673947</v>
      </c>
      <c r="D1472" s="382">
        <v>0.96913116858501136</v>
      </c>
      <c r="E1472" s="382">
        <v>1.0592119753421489</v>
      </c>
      <c r="F1472" s="382">
        <v>1.1471884575220275</v>
      </c>
      <c r="G1472" s="382">
        <v>1.2184837785146536</v>
      </c>
      <c r="H1472" s="382">
        <v>1.2716438684726958</v>
      </c>
      <c r="M1472" s="386">
        <v>0.29320000000000002</v>
      </c>
    </row>
    <row r="1473" spans="1:13" ht="11.65" customHeight="1">
      <c r="A1473" s="372">
        <v>1467</v>
      </c>
      <c r="B1473" s="381">
        <v>613.30791689754551</v>
      </c>
      <c r="C1473" s="381">
        <v>1273.3964495937689</v>
      </c>
      <c r="D1473" s="382">
        <v>0.96916859338096606</v>
      </c>
      <c r="E1473" s="382">
        <v>1.0592389950066106</v>
      </c>
      <c r="F1473" s="382">
        <v>1.1472576346807106</v>
      </c>
      <c r="G1473" s="382">
        <v>1.2184978351280378</v>
      </c>
      <c r="H1473" s="382">
        <v>1.2716506145230886</v>
      </c>
      <c r="M1473" s="386">
        <v>0.29339999999999999</v>
      </c>
    </row>
    <row r="1474" spans="1:13" ht="11.65" customHeight="1">
      <c r="A1474" s="372">
        <v>1468</v>
      </c>
      <c r="B1474" s="381">
        <v>613.89456391436761</v>
      </c>
      <c r="C1474" s="381">
        <v>1273.8611690182152</v>
      </c>
      <c r="D1474" s="382">
        <v>0.96918359302174295</v>
      </c>
      <c r="E1474" s="382">
        <v>1.059267743004074</v>
      </c>
      <c r="F1474" s="382">
        <v>1.147277904668643</v>
      </c>
      <c r="G1474" s="382">
        <v>1.2185193246687569</v>
      </c>
      <c r="H1474" s="382">
        <v>1.2716848517265795</v>
      </c>
      <c r="M1474" s="386">
        <v>0.29360000000000003</v>
      </c>
    </row>
    <row r="1475" spans="1:13" ht="11.65" customHeight="1">
      <c r="A1475" s="372">
        <v>1469</v>
      </c>
      <c r="B1475" s="381">
        <v>614.80054785434822</v>
      </c>
      <c r="C1475" s="381">
        <v>1274.0272943474793</v>
      </c>
      <c r="D1475" s="382">
        <v>0.96920432130301026</v>
      </c>
      <c r="E1475" s="382">
        <v>1.0592819453301159</v>
      </c>
      <c r="F1475" s="382">
        <v>1.1473042841139858</v>
      </c>
      <c r="G1475" s="382">
        <v>1.2185698405964933</v>
      </c>
      <c r="H1475" s="382">
        <v>1.2717290547746347</v>
      </c>
      <c r="M1475" s="386">
        <v>0.29380000000000001</v>
      </c>
    </row>
    <row r="1476" spans="1:13" ht="11.65" customHeight="1">
      <c r="A1476" s="372">
        <v>1470</v>
      </c>
      <c r="B1476" s="381">
        <v>614.97775247525351</v>
      </c>
      <c r="C1476" s="381">
        <v>1274.2085542633504</v>
      </c>
      <c r="D1476" s="382">
        <v>0.96920550453908094</v>
      </c>
      <c r="E1476" s="382">
        <v>1.0593127279744896</v>
      </c>
      <c r="F1476" s="382">
        <v>1.1473406372184656</v>
      </c>
      <c r="G1476" s="382">
        <v>1.2185866639811977</v>
      </c>
      <c r="H1476" s="382">
        <v>1.2717433519519061</v>
      </c>
      <c r="M1476" s="386">
        <v>0.29399999999999998</v>
      </c>
    </row>
    <row r="1477" spans="1:13" ht="11.65" customHeight="1">
      <c r="A1477" s="372">
        <v>1471</v>
      </c>
      <c r="B1477" s="381">
        <v>616.24484033419958</v>
      </c>
      <c r="C1477" s="381">
        <v>1274.3607206944362</v>
      </c>
      <c r="D1477" s="382">
        <v>0.96925209129807155</v>
      </c>
      <c r="E1477" s="382">
        <v>1.0593240351026609</v>
      </c>
      <c r="F1477" s="382">
        <v>1.1473744637974652</v>
      </c>
      <c r="G1477" s="382">
        <v>1.2186382614391136</v>
      </c>
      <c r="H1477" s="382">
        <v>1.2717563389915669</v>
      </c>
      <c r="M1477" s="386">
        <v>0.29420000000000002</v>
      </c>
    </row>
    <row r="1478" spans="1:13" ht="11.65" customHeight="1">
      <c r="A1478" s="372">
        <v>1472</v>
      </c>
      <c r="B1478" s="381">
        <v>616.37552832117399</v>
      </c>
      <c r="C1478" s="381">
        <v>1275.371139320072</v>
      </c>
      <c r="D1478" s="382">
        <v>0.96927156330787811</v>
      </c>
      <c r="E1478" s="382">
        <v>1.0593457901147758</v>
      </c>
      <c r="F1478" s="382">
        <v>1.1474124296940729</v>
      </c>
      <c r="G1478" s="382">
        <v>1.2186891685080496</v>
      </c>
      <c r="H1478" s="382">
        <v>1.2717727544065875</v>
      </c>
      <c r="M1478" s="386">
        <v>0.2944</v>
      </c>
    </row>
    <row r="1479" spans="1:13" ht="11.65" customHeight="1">
      <c r="A1479" s="372">
        <v>1473</v>
      </c>
      <c r="B1479" s="381">
        <v>616.58294333803769</v>
      </c>
      <c r="C1479" s="381">
        <v>1276.018186961539</v>
      </c>
      <c r="D1479" s="382">
        <v>0.96929177182640625</v>
      </c>
      <c r="E1479" s="382">
        <v>1.0593678360215459</v>
      </c>
      <c r="F1479" s="382">
        <v>1.1475326474060861</v>
      </c>
      <c r="G1479" s="382">
        <v>1.2186969938500907</v>
      </c>
      <c r="H1479" s="382">
        <v>1.2718758922699411</v>
      </c>
      <c r="M1479" s="386">
        <v>0.29459999999999997</v>
      </c>
    </row>
    <row r="1480" spans="1:13" ht="11.65" customHeight="1">
      <c r="A1480" s="372">
        <v>1474</v>
      </c>
      <c r="B1480" s="381">
        <v>617.19811873448725</v>
      </c>
      <c r="C1480" s="381">
        <v>1276.109986909556</v>
      </c>
      <c r="D1480" s="382">
        <v>0.96930537766302105</v>
      </c>
      <c r="E1480" s="382">
        <v>1.0594065169922602</v>
      </c>
      <c r="F1480" s="382">
        <v>1.1475329875145259</v>
      </c>
      <c r="G1480" s="382">
        <v>1.2186971599307537</v>
      </c>
      <c r="H1480" s="382">
        <v>1.2719046489234438</v>
      </c>
      <c r="M1480" s="386">
        <v>0.29480000000000001</v>
      </c>
    </row>
    <row r="1481" spans="1:13" ht="11.65" customHeight="1">
      <c r="A1481" s="372">
        <v>1475</v>
      </c>
      <c r="B1481" s="381">
        <v>617.68546293396048</v>
      </c>
      <c r="C1481" s="381">
        <v>1276.7865068448191</v>
      </c>
      <c r="D1481" s="382">
        <v>0.96931839701014</v>
      </c>
      <c r="E1481" s="382">
        <v>1.0594345623725419</v>
      </c>
      <c r="F1481" s="382">
        <v>1.1475619984701273</v>
      </c>
      <c r="G1481" s="382">
        <v>1.2187358811453195</v>
      </c>
      <c r="H1481" s="382">
        <v>1.2719386679618991</v>
      </c>
      <c r="M1481" s="386">
        <v>0.29499999999999998</v>
      </c>
    </row>
    <row r="1482" spans="1:13" ht="11.65" customHeight="1">
      <c r="A1482" s="372">
        <v>1476</v>
      </c>
      <c r="B1482" s="381">
        <v>618.3939306388238</v>
      </c>
      <c r="C1482" s="381">
        <v>1276.8104183928317</v>
      </c>
      <c r="D1482" s="382">
        <v>0.96933942647741833</v>
      </c>
      <c r="E1482" s="382">
        <v>1.0594376306567617</v>
      </c>
      <c r="F1482" s="382">
        <v>1.1475814699442437</v>
      </c>
      <c r="G1482" s="382">
        <v>1.218741622576246</v>
      </c>
      <c r="H1482" s="382">
        <v>1.2719402280469907</v>
      </c>
      <c r="M1482" s="386">
        <v>0.29520000000000002</v>
      </c>
    </row>
    <row r="1483" spans="1:13" ht="11.65" customHeight="1">
      <c r="A1483" s="372">
        <v>1477</v>
      </c>
      <c r="B1483" s="381">
        <v>618.74129570573768</v>
      </c>
      <c r="C1483" s="381">
        <v>1276.9141368181754</v>
      </c>
      <c r="D1483" s="382">
        <v>0.96938020059921326</v>
      </c>
      <c r="E1483" s="382">
        <v>1.0594450855997881</v>
      </c>
      <c r="F1483" s="382">
        <v>1.1476105489498021</v>
      </c>
      <c r="G1483" s="382">
        <v>1.2187530866180469</v>
      </c>
      <c r="H1483" s="382">
        <v>1.2720437051722775</v>
      </c>
      <c r="M1483" s="386">
        <v>0.2954</v>
      </c>
    </row>
    <row r="1484" spans="1:13" ht="11.65" customHeight="1">
      <c r="A1484" s="372">
        <v>1478</v>
      </c>
      <c r="B1484" s="381">
        <v>618.87596981584647</v>
      </c>
      <c r="C1484" s="381">
        <v>1277.3392987832103</v>
      </c>
      <c r="D1484" s="382">
        <v>0.96938749899093746</v>
      </c>
      <c r="E1484" s="382">
        <v>1.0594671052341733</v>
      </c>
      <c r="F1484" s="382">
        <v>1.1476198311986601</v>
      </c>
      <c r="G1484" s="382">
        <v>1.2187590496908243</v>
      </c>
      <c r="H1484" s="382">
        <v>1.2720530991366241</v>
      </c>
      <c r="M1484" s="386">
        <v>0.29559999999999997</v>
      </c>
    </row>
    <row r="1485" spans="1:13" ht="11.65" customHeight="1">
      <c r="A1485" s="372">
        <v>1479</v>
      </c>
      <c r="B1485" s="381">
        <v>621.43615199563374</v>
      </c>
      <c r="C1485" s="381">
        <v>1278.0167667576352</v>
      </c>
      <c r="D1485" s="382">
        <v>0.96939284012520088</v>
      </c>
      <c r="E1485" s="382">
        <v>1.0595660639442752</v>
      </c>
      <c r="F1485" s="382">
        <v>1.1476205695927273</v>
      </c>
      <c r="G1485" s="382">
        <v>1.2188245492051233</v>
      </c>
      <c r="H1485" s="382">
        <v>1.2720877677654436</v>
      </c>
      <c r="M1485" s="386">
        <v>0.29580000000000001</v>
      </c>
    </row>
    <row r="1486" spans="1:13" ht="11.65" customHeight="1">
      <c r="A1486" s="372">
        <v>1480</v>
      </c>
      <c r="B1486" s="381">
        <v>621.76186375903944</v>
      </c>
      <c r="C1486" s="381">
        <v>1278.3225143824111</v>
      </c>
      <c r="D1486" s="382">
        <v>0.96940650664241579</v>
      </c>
      <c r="E1486" s="382">
        <v>1.0595827446841573</v>
      </c>
      <c r="F1486" s="382">
        <v>1.1476602488372667</v>
      </c>
      <c r="G1486" s="382">
        <v>1.2188416710095307</v>
      </c>
      <c r="H1486" s="382">
        <v>1.2722018557724188</v>
      </c>
      <c r="M1486" s="386">
        <v>0.29599999999999999</v>
      </c>
    </row>
    <row r="1487" spans="1:13" ht="11.65" customHeight="1">
      <c r="A1487" s="372">
        <v>1481</v>
      </c>
      <c r="B1487" s="381">
        <v>622.01103580546351</v>
      </c>
      <c r="C1487" s="381">
        <v>1280.0627276057276</v>
      </c>
      <c r="D1487" s="382">
        <v>0.96940925122976696</v>
      </c>
      <c r="E1487" s="382">
        <v>1.0595927246296954</v>
      </c>
      <c r="F1487" s="382">
        <v>1.1476775531813412</v>
      </c>
      <c r="G1487" s="382">
        <v>1.2189187379877673</v>
      </c>
      <c r="H1487" s="382">
        <v>1.2723344604664319</v>
      </c>
      <c r="M1487" s="386">
        <v>0.29620000000000002</v>
      </c>
    </row>
    <row r="1488" spans="1:13" ht="11.65" customHeight="1">
      <c r="A1488" s="372">
        <v>1482</v>
      </c>
      <c r="B1488" s="381">
        <v>622.23631493964331</v>
      </c>
      <c r="C1488" s="381">
        <v>1280.1943036828452</v>
      </c>
      <c r="D1488" s="382">
        <v>0.96943794675268302</v>
      </c>
      <c r="E1488" s="382">
        <v>1.0595981808116743</v>
      </c>
      <c r="F1488" s="382">
        <v>1.1477001591737839</v>
      </c>
      <c r="G1488" s="382">
        <v>1.2189469400812076</v>
      </c>
      <c r="H1488" s="382">
        <v>1.2723404049308822</v>
      </c>
      <c r="M1488" s="386">
        <v>0.2964</v>
      </c>
    </row>
    <row r="1489" spans="1:13" ht="11.65" customHeight="1">
      <c r="A1489" s="372">
        <v>1483</v>
      </c>
      <c r="B1489" s="381">
        <v>622.3526087965547</v>
      </c>
      <c r="C1489" s="381">
        <v>1280.7409236489202</v>
      </c>
      <c r="D1489" s="382">
        <v>0.96945572129378543</v>
      </c>
      <c r="E1489" s="382">
        <v>1.0595994993982218</v>
      </c>
      <c r="F1489" s="382">
        <v>1.1477222309148551</v>
      </c>
      <c r="G1489" s="382">
        <v>1.2189603169560359</v>
      </c>
      <c r="H1489" s="382">
        <v>1.2723566755544451</v>
      </c>
      <c r="M1489" s="386">
        <v>0.29659999999999997</v>
      </c>
    </row>
    <row r="1490" spans="1:13" ht="11.65" customHeight="1">
      <c r="A1490" s="372">
        <v>1484</v>
      </c>
      <c r="B1490" s="381">
        <v>623.2563807226943</v>
      </c>
      <c r="C1490" s="381">
        <v>1280.828742079033</v>
      </c>
      <c r="D1490" s="382">
        <v>0.96947303295498577</v>
      </c>
      <c r="E1490" s="382">
        <v>1.0596186321597989</v>
      </c>
      <c r="F1490" s="382">
        <v>1.1477528497914191</v>
      </c>
      <c r="G1490" s="382">
        <v>1.2190099825889644</v>
      </c>
      <c r="H1490" s="382">
        <v>1.2723768456447022</v>
      </c>
      <c r="M1490" s="386">
        <v>0.29680000000000001</v>
      </c>
    </row>
    <row r="1491" spans="1:13" ht="11.65" customHeight="1">
      <c r="A1491" s="372">
        <v>1485</v>
      </c>
      <c r="B1491" s="381">
        <v>623.39727650404802</v>
      </c>
      <c r="C1491" s="381">
        <v>1281.1595541959214</v>
      </c>
      <c r="D1491" s="382">
        <v>0.96947366213007913</v>
      </c>
      <c r="E1491" s="382">
        <v>1.05966452846821</v>
      </c>
      <c r="F1491" s="382">
        <v>1.1477995179714713</v>
      </c>
      <c r="G1491" s="382">
        <v>1.2190384793150566</v>
      </c>
      <c r="H1491" s="382">
        <v>1.2724252456325016</v>
      </c>
      <c r="M1491" s="386">
        <v>0.29699999999999999</v>
      </c>
    </row>
    <row r="1492" spans="1:13" ht="11.65" customHeight="1">
      <c r="A1492" s="372">
        <v>1486</v>
      </c>
      <c r="B1492" s="381">
        <v>623.88625161605614</v>
      </c>
      <c r="C1492" s="381">
        <v>1281.4082928781645</v>
      </c>
      <c r="D1492" s="382">
        <v>0.96951426492276183</v>
      </c>
      <c r="E1492" s="382">
        <v>1.0596689330506077</v>
      </c>
      <c r="F1492" s="382">
        <v>1.1478093188416794</v>
      </c>
      <c r="G1492" s="382">
        <v>1.2190567809397552</v>
      </c>
      <c r="H1492" s="382">
        <v>1.2724482963002179</v>
      </c>
      <c r="M1492" s="386">
        <v>0.29720000000000002</v>
      </c>
    </row>
    <row r="1493" spans="1:13" ht="11.65" customHeight="1">
      <c r="A1493" s="372">
        <v>1487</v>
      </c>
      <c r="B1493" s="381">
        <v>625.30628208190046</v>
      </c>
      <c r="C1493" s="381">
        <v>1281.6138984173631</v>
      </c>
      <c r="D1493" s="382">
        <v>0.96952095370306091</v>
      </c>
      <c r="E1493" s="382">
        <v>1.0596835424590372</v>
      </c>
      <c r="F1493" s="382">
        <v>1.1478795585487207</v>
      </c>
      <c r="G1493" s="382">
        <v>1.2190840419604614</v>
      </c>
      <c r="H1493" s="382">
        <v>1.2725360712484162</v>
      </c>
      <c r="M1493" s="386">
        <v>0.2974</v>
      </c>
    </row>
    <row r="1494" spans="1:13" ht="11.65" customHeight="1">
      <c r="A1494" s="372">
        <v>1488</v>
      </c>
      <c r="B1494" s="381">
        <v>625.34274361495136</v>
      </c>
      <c r="C1494" s="381">
        <v>1281.9048116691429</v>
      </c>
      <c r="D1494" s="382">
        <v>0.96952442698372343</v>
      </c>
      <c r="E1494" s="382">
        <v>1.0596863646875345</v>
      </c>
      <c r="F1494" s="382">
        <v>1.1479177734125434</v>
      </c>
      <c r="G1494" s="382">
        <v>1.219108452007615</v>
      </c>
      <c r="H1494" s="382">
        <v>1.2725882296539823</v>
      </c>
      <c r="M1494" s="386">
        <v>0.29759999999999998</v>
      </c>
    </row>
    <row r="1495" spans="1:13" ht="11.65" customHeight="1">
      <c r="A1495" s="372">
        <v>1489</v>
      </c>
      <c r="B1495" s="381">
        <v>625.51788712910729</v>
      </c>
      <c r="C1495" s="381">
        <v>1282.8279326712618</v>
      </c>
      <c r="D1495" s="382">
        <v>0.96956010296078199</v>
      </c>
      <c r="E1495" s="382">
        <v>1.0596907628752834</v>
      </c>
      <c r="F1495" s="382">
        <v>1.1479441260713692</v>
      </c>
      <c r="G1495" s="382">
        <v>1.2191188490468912</v>
      </c>
      <c r="H1495" s="382">
        <v>1.2725905697669269</v>
      </c>
      <c r="M1495" s="386">
        <v>0.29780000000000001</v>
      </c>
    </row>
    <row r="1496" spans="1:13" ht="11.65" customHeight="1">
      <c r="A1496" s="372">
        <v>1490</v>
      </c>
      <c r="B1496" s="381">
        <v>625.74863652949171</v>
      </c>
      <c r="C1496" s="381">
        <v>1282.9420313007558</v>
      </c>
      <c r="D1496" s="382">
        <v>0.96957167031141078</v>
      </c>
      <c r="E1496" s="382">
        <v>1.0597159626677466</v>
      </c>
      <c r="F1496" s="382">
        <v>1.1479708384164065</v>
      </c>
      <c r="G1496" s="382">
        <v>1.219132970560511</v>
      </c>
      <c r="H1496" s="382">
        <v>1.2726235935093391</v>
      </c>
      <c r="M1496" s="386">
        <v>0.29799999999999999</v>
      </c>
    </row>
    <row r="1497" spans="1:13" ht="11.65" customHeight="1">
      <c r="A1497" s="372">
        <v>1491</v>
      </c>
      <c r="B1497" s="381">
        <v>627.11077149006633</v>
      </c>
      <c r="C1497" s="381">
        <v>1283.6976971499826</v>
      </c>
      <c r="D1497" s="382">
        <v>0.96957482823088958</v>
      </c>
      <c r="E1497" s="382">
        <v>1.0597197677810548</v>
      </c>
      <c r="F1497" s="382">
        <v>1.1480121389354097</v>
      </c>
      <c r="G1497" s="382">
        <v>1.2191396736918207</v>
      </c>
      <c r="H1497" s="382">
        <v>1.2727244184964159</v>
      </c>
      <c r="M1497" s="386">
        <v>0.29820000000000002</v>
      </c>
    </row>
    <row r="1498" spans="1:13" ht="11.65" customHeight="1">
      <c r="A1498" s="372">
        <v>1492</v>
      </c>
      <c r="B1498" s="381">
        <v>627.61825146763567</v>
      </c>
      <c r="C1498" s="381">
        <v>1284.0224903828766</v>
      </c>
      <c r="D1498" s="382">
        <v>0.96960005506304703</v>
      </c>
      <c r="E1498" s="382">
        <v>1.0597276053265416</v>
      </c>
      <c r="F1498" s="382">
        <v>1.1480239803684649</v>
      </c>
      <c r="G1498" s="382">
        <v>1.2193056970639327</v>
      </c>
      <c r="H1498" s="382">
        <v>1.2727497427738617</v>
      </c>
      <c r="M1498" s="386">
        <v>0.2984</v>
      </c>
    </row>
    <row r="1499" spans="1:13" ht="11.65" customHeight="1">
      <c r="A1499" s="372">
        <v>1493</v>
      </c>
      <c r="B1499" s="381">
        <v>628.56392191463328</v>
      </c>
      <c r="C1499" s="381">
        <v>1284.1517541288013</v>
      </c>
      <c r="D1499" s="382">
        <v>0.96961856099989963</v>
      </c>
      <c r="E1499" s="382">
        <v>1.0597630845249262</v>
      </c>
      <c r="F1499" s="382">
        <v>1.1480672584291094</v>
      </c>
      <c r="G1499" s="382">
        <v>1.2193706933286077</v>
      </c>
      <c r="H1499" s="382">
        <v>1.272778183301319</v>
      </c>
      <c r="M1499" s="386">
        <v>0.29859999999999998</v>
      </c>
    </row>
    <row r="1500" spans="1:13" ht="11.65" customHeight="1">
      <c r="A1500" s="372">
        <v>1494</v>
      </c>
      <c r="B1500" s="381">
        <v>629.11083004618467</v>
      </c>
      <c r="C1500" s="381">
        <v>1284.7614402108957</v>
      </c>
      <c r="D1500" s="382">
        <v>0.96962710927129303</v>
      </c>
      <c r="E1500" s="382">
        <v>1.0597903804312476</v>
      </c>
      <c r="F1500" s="382">
        <v>1.1480978162803668</v>
      </c>
      <c r="G1500" s="382">
        <v>1.2194120384445564</v>
      </c>
      <c r="H1500" s="382">
        <v>1.2728727227321113</v>
      </c>
      <c r="M1500" s="386">
        <v>0.29880000000000001</v>
      </c>
    </row>
    <row r="1501" spans="1:13" ht="11.65" customHeight="1">
      <c r="A1501" s="372">
        <v>1495</v>
      </c>
      <c r="B1501" s="381">
        <v>630.00770634367382</v>
      </c>
      <c r="C1501" s="381">
        <v>1285.4359746523678</v>
      </c>
      <c r="D1501" s="382">
        <v>0.96965940780102278</v>
      </c>
      <c r="E1501" s="382">
        <v>1.0598002919349971</v>
      </c>
      <c r="F1501" s="382">
        <v>1.1481117132714544</v>
      </c>
      <c r="G1501" s="382">
        <v>1.219522903347209</v>
      </c>
      <c r="H1501" s="382">
        <v>1.2730170975871864</v>
      </c>
      <c r="M1501" s="386">
        <v>0.29899999999999999</v>
      </c>
    </row>
    <row r="1502" spans="1:13" ht="11.65" customHeight="1">
      <c r="A1502" s="372">
        <v>1496</v>
      </c>
      <c r="B1502" s="381">
        <v>630.03123649813733</v>
      </c>
      <c r="C1502" s="381">
        <v>1285.684931777243</v>
      </c>
      <c r="D1502" s="382">
        <v>0.96965956770835393</v>
      </c>
      <c r="E1502" s="382">
        <v>1.0598055111629696</v>
      </c>
      <c r="F1502" s="382">
        <v>1.148123624471949</v>
      </c>
      <c r="G1502" s="382">
        <v>1.2195501549601724</v>
      </c>
      <c r="H1502" s="382">
        <v>1.2730626566601517</v>
      </c>
      <c r="M1502" s="386">
        <v>0.29920000000000002</v>
      </c>
    </row>
    <row r="1503" spans="1:13" ht="11.65" customHeight="1">
      <c r="A1503" s="372">
        <v>1497</v>
      </c>
      <c r="B1503" s="381">
        <v>630.09177293820994</v>
      </c>
      <c r="C1503" s="381">
        <v>1286.3332562194282</v>
      </c>
      <c r="D1503" s="382">
        <v>0.96967762859013895</v>
      </c>
      <c r="E1503" s="382">
        <v>1.0598139141905742</v>
      </c>
      <c r="F1503" s="382">
        <v>1.1481564479593385</v>
      </c>
      <c r="G1503" s="382">
        <v>1.2195904093916474</v>
      </c>
      <c r="H1503" s="382">
        <v>1.273066609448388</v>
      </c>
      <c r="M1503" s="386">
        <v>0.2994</v>
      </c>
    </row>
    <row r="1504" spans="1:13" ht="11.65" customHeight="1">
      <c r="A1504" s="372">
        <v>1498</v>
      </c>
      <c r="B1504" s="381">
        <v>630.2651431561917</v>
      </c>
      <c r="C1504" s="381">
        <v>1287.2440183682411</v>
      </c>
      <c r="D1504" s="382">
        <v>0.96970402152933721</v>
      </c>
      <c r="E1504" s="382">
        <v>1.0598412415780669</v>
      </c>
      <c r="F1504" s="382">
        <v>1.1481593193900208</v>
      </c>
      <c r="G1504" s="382">
        <v>1.2195916446206172</v>
      </c>
      <c r="H1504" s="382">
        <v>1.2731126110049427</v>
      </c>
      <c r="M1504" s="386">
        <v>0.29959999999999998</v>
      </c>
    </row>
    <row r="1505" spans="1:13" ht="11.65" customHeight="1">
      <c r="A1505" s="372">
        <v>1499</v>
      </c>
      <c r="B1505" s="381">
        <v>631.11386213966034</v>
      </c>
      <c r="C1505" s="381">
        <v>1287.401079120018</v>
      </c>
      <c r="D1505" s="382">
        <v>0.96970599005956071</v>
      </c>
      <c r="E1505" s="382">
        <v>1.0598895819286802</v>
      </c>
      <c r="F1505" s="382">
        <v>1.1482060381481178</v>
      </c>
      <c r="G1505" s="382">
        <v>1.2196308767347299</v>
      </c>
      <c r="H1505" s="382">
        <v>1.2731391513785313</v>
      </c>
      <c r="M1505" s="386">
        <v>0.29980000000000001</v>
      </c>
    </row>
    <row r="1506" spans="1:13" ht="11.65" customHeight="1">
      <c r="A1506" s="372">
        <v>1500</v>
      </c>
      <c r="B1506" s="381">
        <v>631.21700743397741</v>
      </c>
      <c r="C1506" s="381">
        <v>1287.4458585764478</v>
      </c>
      <c r="D1506" s="382">
        <v>0.96970670365314116</v>
      </c>
      <c r="E1506" s="382">
        <v>1.0598898047795586</v>
      </c>
      <c r="F1506" s="382">
        <v>1.1482930343752586</v>
      </c>
      <c r="G1506" s="382">
        <v>1.2197440512361515</v>
      </c>
      <c r="H1506" s="382">
        <v>1.2731609019948384</v>
      </c>
      <c r="M1506" s="386">
        <v>0.3</v>
      </c>
    </row>
    <row r="1507" spans="1:13" ht="11.65" customHeight="1">
      <c r="A1507" s="372">
        <v>1501</v>
      </c>
      <c r="B1507" s="381">
        <v>631.57892929853733</v>
      </c>
      <c r="C1507" s="381">
        <v>1287.8309767305655</v>
      </c>
      <c r="D1507" s="382">
        <v>0.96970879087647366</v>
      </c>
      <c r="E1507" s="382">
        <v>1.0599090406009231</v>
      </c>
      <c r="F1507" s="382">
        <v>1.1483081175414018</v>
      </c>
      <c r="G1507" s="382">
        <v>1.2197974249305219</v>
      </c>
      <c r="H1507" s="382">
        <v>1.2731771155786651</v>
      </c>
      <c r="M1507" s="386">
        <v>0.30020000000000002</v>
      </c>
    </row>
    <row r="1508" spans="1:13" ht="11.65" customHeight="1">
      <c r="A1508" s="372">
        <v>1502</v>
      </c>
      <c r="B1508" s="381">
        <v>631.83839123774942</v>
      </c>
      <c r="C1508" s="381">
        <v>1288.372218094526</v>
      </c>
      <c r="D1508" s="382">
        <v>0.96972316304168593</v>
      </c>
      <c r="E1508" s="382">
        <v>1.0599183200296205</v>
      </c>
      <c r="F1508" s="382">
        <v>1.148382957970296</v>
      </c>
      <c r="G1508" s="382">
        <v>1.2198863375586322</v>
      </c>
      <c r="H1508" s="382">
        <v>1.2732817295542118</v>
      </c>
      <c r="M1508" s="386">
        <v>0.3004</v>
      </c>
    </row>
    <row r="1509" spans="1:13" ht="11.65" customHeight="1">
      <c r="A1509" s="372">
        <v>1503</v>
      </c>
      <c r="B1509" s="381">
        <v>631.86606227357333</v>
      </c>
      <c r="C1509" s="381">
        <v>1289.0927736729082</v>
      </c>
      <c r="D1509" s="382">
        <v>0.96974968462091427</v>
      </c>
      <c r="E1509" s="382">
        <v>1.0599664768507047</v>
      </c>
      <c r="F1509" s="382">
        <v>1.1484289609291258</v>
      </c>
      <c r="G1509" s="382">
        <v>1.2198904683851042</v>
      </c>
      <c r="H1509" s="382">
        <v>1.2733170823096795</v>
      </c>
      <c r="M1509" s="386">
        <v>0.30059999999999998</v>
      </c>
    </row>
    <row r="1510" spans="1:13" ht="11.65" customHeight="1">
      <c r="A1510" s="372">
        <v>1504</v>
      </c>
      <c r="B1510" s="381">
        <v>632.13354233438531</v>
      </c>
      <c r="C1510" s="381">
        <v>1289.1038925638641</v>
      </c>
      <c r="D1510" s="382">
        <v>0.96977226585814758</v>
      </c>
      <c r="E1510" s="382">
        <v>1.0600382368771084</v>
      </c>
      <c r="F1510" s="382">
        <v>1.1484697303801445</v>
      </c>
      <c r="G1510" s="382">
        <v>1.219912651634895</v>
      </c>
      <c r="H1510" s="382">
        <v>1.2734061783703141</v>
      </c>
      <c r="M1510" s="386">
        <v>0.30080000000000001</v>
      </c>
    </row>
    <row r="1511" spans="1:13" ht="11.65" customHeight="1">
      <c r="A1511" s="372">
        <v>1505</v>
      </c>
      <c r="B1511" s="381">
        <v>632.94634811815649</v>
      </c>
      <c r="C1511" s="381">
        <v>1289.4440290926286</v>
      </c>
      <c r="D1511" s="382">
        <v>0.9697859079702994</v>
      </c>
      <c r="E1511" s="382">
        <v>1.0600510470893412</v>
      </c>
      <c r="F1511" s="382">
        <v>1.1485524798966498</v>
      </c>
      <c r="G1511" s="382">
        <v>1.2199738843967161</v>
      </c>
      <c r="H1511" s="382">
        <v>1.273415706689899</v>
      </c>
      <c r="M1511" s="386">
        <v>0.30099999999999999</v>
      </c>
    </row>
    <row r="1512" spans="1:13" ht="11.65" customHeight="1">
      <c r="A1512" s="372">
        <v>1506</v>
      </c>
      <c r="B1512" s="381">
        <v>634.91054065604385</v>
      </c>
      <c r="C1512" s="381">
        <v>1290.342027530889</v>
      </c>
      <c r="D1512" s="382">
        <v>0.9697983842282385</v>
      </c>
      <c r="E1512" s="382">
        <v>1.0600526986228009</v>
      </c>
      <c r="F1512" s="382">
        <v>1.1485533256394109</v>
      </c>
      <c r="G1512" s="382">
        <v>1.2199941456289889</v>
      </c>
      <c r="H1512" s="382">
        <v>1.2734273251394557</v>
      </c>
      <c r="M1512" s="386">
        <v>0.30120000000000002</v>
      </c>
    </row>
    <row r="1513" spans="1:13" ht="11.65" customHeight="1">
      <c r="A1513" s="372">
        <v>1507</v>
      </c>
      <c r="B1513" s="381">
        <v>635.0828389822791</v>
      </c>
      <c r="C1513" s="381">
        <v>1290.978240133285</v>
      </c>
      <c r="D1513" s="382">
        <v>0.969802082502773</v>
      </c>
      <c r="E1513" s="382">
        <v>1.0600696492832629</v>
      </c>
      <c r="F1513" s="382">
        <v>1.1485673532203213</v>
      </c>
      <c r="G1513" s="382">
        <v>1.2200104864650829</v>
      </c>
      <c r="H1513" s="382">
        <v>1.2734894671448582</v>
      </c>
      <c r="M1513" s="386">
        <v>0.3014</v>
      </c>
    </row>
    <row r="1514" spans="1:13" ht="11.65" customHeight="1">
      <c r="A1514" s="372">
        <v>1508</v>
      </c>
      <c r="B1514" s="381">
        <v>635.81437065015325</v>
      </c>
      <c r="C1514" s="381">
        <v>1291.0059181605538</v>
      </c>
      <c r="D1514" s="382">
        <v>0.96984592528030333</v>
      </c>
      <c r="E1514" s="382">
        <v>1.0600768051295606</v>
      </c>
      <c r="F1514" s="382">
        <v>1.1486116882051185</v>
      </c>
      <c r="G1514" s="382">
        <v>1.2200419038983776</v>
      </c>
      <c r="H1514" s="382">
        <v>1.273548083518373</v>
      </c>
      <c r="M1514" s="386">
        <v>0.30159999999999998</v>
      </c>
    </row>
    <row r="1515" spans="1:13" ht="11.65" customHeight="1">
      <c r="A1515" s="372">
        <v>1509</v>
      </c>
      <c r="B1515" s="381">
        <v>635.99493135205103</v>
      </c>
      <c r="C1515" s="381">
        <v>1291.130699900461</v>
      </c>
      <c r="D1515" s="382">
        <v>0.9698993459578239</v>
      </c>
      <c r="E1515" s="382">
        <v>1.060129407642084</v>
      </c>
      <c r="F1515" s="382">
        <v>1.148620253194502</v>
      </c>
      <c r="G1515" s="382">
        <v>1.2200605634738817</v>
      </c>
      <c r="H1515" s="382">
        <v>1.2735609972062101</v>
      </c>
      <c r="M1515" s="386">
        <v>0.30180000000000001</v>
      </c>
    </row>
    <row r="1516" spans="1:13" ht="11.65" customHeight="1">
      <c r="A1516" s="372">
        <v>1510</v>
      </c>
      <c r="B1516" s="381">
        <v>636.25085589056835</v>
      </c>
      <c r="C1516" s="381">
        <v>1291.5231667948174</v>
      </c>
      <c r="D1516" s="382">
        <v>0.96992641337831176</v>
      </c>
      <c r="E1516" s="382">
        <v>1.0602124902304677</v>
      </c>
      <c r="F1516" s="382">
        <v>1.1486377010541171</v>
      </c>
      <c r="G1516" s="382">
        <v>1.2201108758082992</v>
      </c>
      <c r="H1516" s="382">
        <v>1.2736177558742152</v>
      </c>
      <c r="M1516" s="386">
        <v>0.30199999999999999</v>
      </c>
    </row>
    <row r="1517" spans="1:13" ht="11.65" customHeight="1">
      <c r="A1517" s="372">
        <v>1511</v>
      </c>
      <c r="B1517" s="381">
        <v>636.47664215859095</v>
      </c>
      <c r="C1517" s="381">
        <v>1291.6168032782389</v>
      </c>
      <c r="D1517" s="382">
        <v>0.96994580708590517</v>
      </c>
      <c r="E1517" s="382">
        <v>1.0602266239530862</v>
      </c>
      <c r="F1517" s="382">
        <v>1.1486433489647472</v>
      </c>
      <c r="G1517" s="382">
        <v>1.2201877337320728</v>
      </c>
      <c r="H1517" s="382">
        <v>1.2736180497850644</v>
      </c>
      <c r="M1517" s="386">
        <v>0.30220000000000002</v>
      </c>
    </row>
    <row r="1518" spans="1:13" ht="11.65" customHeight="1">
      <c r="A1518" s="372">
        <v>1512</v>
      </c>
      <c r="B1518" s="381">
        <v>636.91823099180419</v>
      </c>
      <c r="C1518" s="381">
        <v>1291.7925913130603</v>
      </c>
      <c r="D1518" s="382">
        <v>0.96997556110993877</v>
      </c>
      <c r="E1518" s="382">
        <v>1.0602884803823631</v>
      </c>
      <c r="F1518" s="382">
        <v>1.1486499169445967</v>
      </c>
      <c r="G1518" s="382">
        <v>1.2203042568395577</v>
      </c>
      <c r="H1518" s="382">
        <v>1.2736821754060732</v>
      </c>
      <c r="M1518" s="386">
        <v>0.3024</v>
      </c>
    </row>
    <row r="1519" spans="1:13" ht="11.65" customHeight="1">
      <c r="A1519" s="372">
        <v>1513</v>
      </c>
      <c r="B1519" s="381">
        <v>637.06667049246971</v>
      </c>
      <c r="C1519" s="381">
        <v>1292.615737403743</v>
      </c>
      <c r="D1519" s="382">
        <v>0.96999061199255132</v>
      </c>
      <c r="E1519" s="382">
        <v>1.0603088482129699</v>
      </c>
      <c r="F1519" s="382">
        <v>1.1486742180023024</v>
      </c>
      <c r="G1519" s="382">
        <v>1.2204440061052886</v>
      </c>
      <c r="H1519" s="382">
        <v>1.2737681207559854</v>
      </c>
      <c r="M1519" s="386">
        <v>0.30259999999999998</v>
      </c>
    </row>
    <row r="1520" spans="1:13" ht="11.65" customHeight="1">
      <c r="A1520" s="372">
        <v>1514</v>
      </c>
      <c r="B1520" s="381">
        <v>637.41407606743905</v>
      </c>
      <c r="C1520" s="381">
        <v>1292.6976785105999</v>
      </c>
      <c r="D1520" s="382">
        <v>0.96999817264214694</v>
      </c>
      <c r="E1520" s="382">
        <v>1.060375195465082</v>
      </c>
      <c r="F1520" s="382">
        <v>1.1488383378802336</v>
      </c>
      <c r="G1520" s="382">
        <v>1.2205977807886235</v>
      </c>
      <c r="H1520" s="382">
        <v>1.2738090462555027</v>
      </c>
      <c r="M1520" s="386">
        <v>0.30280000000000001</v>
      </c>
    </row>
    <row r="1521" spans="1:13" ht="11.65" customHeight="1">
      <c r="A1521" s="372">
        <v>1515</v>
      </c>
      <c r="B1521" s="381">
        <v>637.66203730011421</v>
      </c>
      <c r="C1521" s="381">
        <v>1293.4815130557836</v>
      </c>
      <c r="D1521" s="382">
        <v>0.97000423789309254</v>
      </c>
      <c r="E1521" s="382">
        <v>1.0604254598960121</v>
      </c>
      <c r="F1521" s="382">
        <v>1.1488569571883163</v>
      </c>
      <c r="G1521" s="382">
        <v>1.2206116659047594</v>
      </c>
      <c r="H1521" s="382">
        <v>1.273864870517738</v>
      </c>
      <c r="M1521" s="386">
        <v>0.30299999999999999</v>
      </c>
    </row>
    <row r="1522" spans="1:13" ht="11.65" customHeight="1">
      <c r="A1522" s="372">
        <v>1516</v>
      </c>
      <c r="B1522" s="381">
        <v>638.28923140540519</v>
      </c>
      <c r="C1522" s="381">
        <v>1293.8521436597766</v>
      </c>
      <c r="D1522" s="382">
        <v>0.97002560094945123</v>
      </c>
      <c r="E1522" s="382">
        <v>1.0604901040805541</v>
      </c>
      <c r="F1522" s="382">
        <v>1.1489234739059626</v>
      </c>
      <c r="G1522" s="382">
        <v>1.2206135206849862</v>
      </c>
      <c r="H1522" s="382">
        <v>1.2738737157651976</v>
      </c>
      <c r="M1522" s="386">
        <v>0.30320000000000003</v>
      </c>
    </row>
    <row r="1523" spans="1:13" ht="11.65" customHeight="1">
      <c r="A1523" s="372">
        <v>1517</v>
      </c>
      <c r="B1523" s="381">
        <v>638.40343342285087</v>
      </c>
      <c r="C1523" s="381">
        <v>1293.9639939523749</v>
      </c>
      <c r="D1523" s="382">
        <v>0.97002980771610825</v>
      </c>
      <c r="E1523" s="382">
        <v>1.0604931010550429</v>
      </c>
      <c r="F1523" s="382">
        <v>1.1489326724004707</v>
      </c>
      <c r="G1523" s="382">
        <v>1.2206285458472919</v>
      </c>
      <c r="H1523" s="382">
        <v>1.2738800517068982</v>
      </c>
      <c r="M1523" s="386">
        <v>0.3034</v>
      </c>
    </row>
    <row r="1524" spans="1:13" ht="11.65" customHeight="1">
      <c r="A1524" s="372">
        <v>1518</v>
      </c>
      <c r="B1524" s="381">
        <v>638.50042363141165</v>
      </c>
      <c r="C1524" s="381">
        <v>1293.9677743221255</v>
      </c>
      <c r="D1524" s="382">
        <v>0.97009533494592592</v>
      </c>
      <c r="E1524" s="382">
        <v>1.0606503447319713</v>
      </c>
      <c r="F1524" s="382">
        <v>1.1489752677716309</v>
      </c>
      <c r="G1524" s="382">
        <v>1.2206584197752084</v>
      </c>
      <c r="H1524" s="382">
        <v>1.2739110386613506</v>
      </c>
      <c r="M1524" s="386">
        <v>0.30359999999999998</v>
      </c>
    </row>
    <row r="1525" spans="1:13" ht="11.65" customHeight="1">
      <c r="A1525" s="372">
        <v>1519</v>
      </c>
      <c r="B1525" s="381">
        <v>638.89945951960453</v>
      </c>
      <c r="C1525" s="381">
        <v>1294.4168958806567</v>
      </c>
      <c r="D1525" s="382">
        <v>0.97011056060009471</v>
      </c>
      <c r="E1525" s="382">
        <v>1.0606763323194683</v>
      </c>
      <c r="F1525" s="382">
        <v>1.1490394279257157</v>
      </c>
      <c r="G1525" s="382">
        <v>1.2206872095786707</v>
      </c>
      <c r="H1525" s="382">
        <v>1.2739178307414498</v>
      </c>
      <c r="M1525" s="386">
        <v>0.30380000000000001</v>
      </c>
    </row>
    <row r="1526" spans="1:13" ht="11.65" customHeight="1">
      <c r="A1526" s="372">
        <v>1520</v>
      </c>
      <c r="B1526" s="381">
        <v>639.3263129470115</v>
      </c>
      <c r="C1526" s="381">
        <v>1294.8597398996953</v>
      </c>
      <c r="D1526" s="382">
        <v>0.97012117847772705</v>
      </c>
      <c r="E1526" s="382">
        <v>1.0606831292161909</v>
      </c>
      <c r="F1526" s="382">
        <v>1.1490844910334783</v>
      </c>
      <c r="G1526" s="382">
        <v>1.2206982567371745</v>
      </c>
      <c r="H1526" s="382">
        <v>1.2740695269485116</v>
      </c>
      <c r="M1526" s="386">
        <v>0.30399999999999999</v>
      </c>
    </row>
    <row r="1527" spans="1:13" ht="11.65" customHeight="1">
      <c r="A1527" s="372">
        <v>1521</v>
      </c>
      <c r="B1527" s="381">
        <v>639.33075207821366</v>
      </c>
      <c r="C1527" s="381">
        <v>1294.8608802605177</v>
      </c>
      <c r="D1527" s="382">
        <v>0.97016414161346542</v>
      </c>
      <c r="E1527" s="382">
        <v>1.0606878469625356</v>
      </c>
      <c r="F1527" s="382">
        <v>1.149099760869372</v>
      </c>
      <c r="G1527" s="382">
        <v>1.2207280709479051</v>
      </c>
      <c r="H1527" s="382">
        <v>1.2741386849051557</v>
      </c>
      <c r="M1527" s="386">
        <v>0.30420000000000003</v>
      </c>
    </row>
    <row r="1528" spans="1:13" ht="11.65" customHeight="1">
      <c r="A1528" s="372">
        <v>1522</v>
      </c>
      <c r="B1528" s="381">
        <v>639.61321736250011</v>
      </c>
      <c r="C1528" s="381">
        <v>1295.5057182216988</v>
      </c>
      <c r="D1528" s="382">
        <v>0.97019965122751384</v>
      </c>
      <c r="E1528" s="382">
        <v>1.0607583126864506</v>
      </c>
      <c r="F1528" s="382">
        <v>1.1491401196187652</v>
      </c>
      <c r="G1528" s="382">
        <v>1.2207422529349601</v>
      </c>
      <c r="H1528" s="382">
        <v>1.2741462823233896</v>
      </c>
      <c r="M1528" s="386">
        <v>0.3044</v>
      </c>
    </row>
    <row r="1529" spans="1:13" ht="11.65" customHeight="1">
      <c r="A1529" s="372">
        <v>1523</v>
      </c>
      <c r="B1529" s="381">
        <v>639.6822195763516</v>
      </c>
      <c r="C1529" s="381">
        <v>1295.9699633385007</v>
      </c>
      <c r="D1529" s="382">
        <v>0.97020715291967319</v>
      </c>
      <c r="E1529" s="382">
        <v>1.0607702011445332</v>
      </c>
      <c r="F1529" s="382">
        <v>1.1491938533381676</v>
      </c>
      <c r="G1529" s="382">
        <v>1.2207499319066795</v>
      </c>
      <c r="H1529" s="382">
        <v>1.2742562840856018</v>
      </c>
      <c r="M1529" s="386">
        <v>0.30459999999999998</v>
      </c>
    </row>
    <row r="1530" spans="1:13" ht="11.65" customHeight="1">
      <c r="A1530" s="372">
        <v>1524</v>
      </c>
      <c r="B1530" s="381">
        <v>640.08586058668607</v>
      </c>
      <c r="C1530" s="381">
        <v>1296.1898642346223</v>
      </c>
      <c r="D1530" s="382">
        <v>0.97020909473089345</v>
      </c>
      <c r="E1530" s="382">
        <v>1.0607727945094962</v>
      </c>
      <c r="F1530" s="382">
        <v>1.149203459029146</v>
      </c>
      <c r="G1530" s="382">
        <v>1.2207540052778114</v>
      </c>
      <c r="H1530" s="382">
        <v>1.2743095739284132</v>
      </c>
      <c r="M1530" s="386">
        <v>0.30480000000000002</v>
      </c>
    </row>
    <row r="1531" spans="1:13" ht="11.65" customHeight="1">
      <c r="A1531" s="372">
        <v>1525</v>
      </c>
      <c r="B1531" s="381">
        <v>640.54424321802708</v>
      </c>
      <c r="C1531" s="381">
        <v>1296.1939075622049</v>
      </c>
      <c r="D1531" s="382">
        <v>0.97021802148774605</v>
      </c>
      <c r="E1531" s="382">
        <v>1.0607751024784768</v>
      </c>
      <c r="F1531" s="382">
        <v>1.1492363962231229</v>
      </c>
      <c r="G1531" s="382">
        <v>1.2207542591661413</v>
      </c>
      <c r="H1531" s="382">
        <v>1.2743315690762984</v>
      </c>
      <c r="M1531" s="386">
        <v>0.30499999999999999</v>
      </c>
    </row>
    <row r="1532" spans="1:13" ht="11.65" customHeight="1">
      <c r="A1532" s="372">
        <v>1526</v>
      </c>
      <c r="B1532" s="381">
        <v>640.55890129379077</v>
      </c>
      <c r="C1532" s="381">
        <v>1296.2440867130408</v>
      </c>
      <c r="D1532" s="382">
        <v>0.97024645595554726</v>
      </c>
      <c r="E1532" s="382">
        <v>1.060806971063128</v>
      </c>
      <c r="F1532" s="382">
        <v>1.1492890881060949</v>
      </c>
      <c r="G1532" s="382">
        <v>1.2207617000018267</v>
      </c>
      <c r="H1532" s="382">
        <v>1.2744640042504349</v>
      </c>
      <c r="M1532" s="386">
        <v>0.30520000000000003</v>
      </c>
    </row>
    <row r="1533" spans="1:13" ht="11.65" customHeight="1">
      <c r="A1533" s="372">
        <v>1527</v>
      </c>
      <c r="B1533" s="381">
        <v>641.356092323741</v>
      </c>
      <c r="C1533" s="381">
        <v>1296.3269297101924</v>
      </c>
      <c r="D1533" s="382">
        <v>0.97028561214543296</v>
      </c>
      <c r="E1533" s="382">
        <v>1.0608247602638925</v>
      </c>
      <c r="F1533" s="382">
        <v>1.1493184939606262</v>
      </c>
      <c r="G1533" s="382">
        <v>1.2207661911279539</v>
      </c>
      <c r="H1533" s="382">
        <v>1.2744681967249196</v>
      </c>
      <c r="M1533" s="386">
        <v>0.3054</v>
      </c>
    </row>
    <row r="1534" spans="1:13" ht="11.65" customHeight="1">
      <c r="A1534" s="372">
        <v>1528</v>
      </c>
      <c r="B1534" s="381">
        <v>641.6259429448337</v>
      </c>
      <c r="C1534" s="381">
        <v>1297.0718248747962</v>
      </c>
      <c r="D1534" s="382">
        <v>0.97030162973533052</v>
      </c>
      <c r="E1534" s="382">
        <v>1.0609003937828971</v>
      </c>
      <c r="F1534" s="382">
        <v>1.1493244368026176</v>
      </c>
      <c r="G1534" s="382">
        <v>1.220788505270477</v>
      </c>
      <c r="H1534" s="382">
        <v>1.2744905562181521</v>
      </c>
      <c r="M1534" s="386">
        <v>0.30559999999999998</v>
      </c>
    </row>
    <row r="1535" spans="1:13" ht="11.65" customHeight="1">
      <c r="A1535" s="372">
        <v>1529</v>
      </c>
      <c r="B1535" s="381">
        <v>641.91480007942664</v>
      </c>
      <c r="C1535" s="381">
        <v>1297.1077644766428</v>
      </c>
      <c r="D1535" s="382">
        <v>0.97030885555159907</v>
      </c>
      <c r="E1535" s="382">
        <v>1.0609580561501604</v>
      </c>
      <c r="F1535" s="382">
        <v>1.1493291610554726</v>
      </c>
      <c r="G1535" s="382">
        <v>1.2207901760849313</v>
      </c>
      <c r="H1535" s="382">
        <v>1.2745094451180397</v>
      </c>
      <c r="M1535" s="386">
        <v>0.30580000000000002</v>
      </c>
    </row>
    <row r="1536" spans="1:13" ht="11.65" customHeight="1">
      <c r="A1536" s="372">
        <v>1530</v>
      </c>
      <c r="B1536" s="381">
        <v>642.44204996016106</v>
      </c>
      <c r="C1536" s="381">
        <v>1299.1760461794183</v>
      </c>
      <c r="D1536" s="382">
        <v>0.9703183505165196</v>
      </c>
      <c r="E1536" s="382">
        <v>1.0609785627267594</v>
      </c>
      <c r="F1536" s="382">
        <v>1.1494031267827862</v>
      </c>
      <c r="G1536" s="382">
        <v>1.2208340546271759</v>
      </c>
      <c r="H1536" s="382">
        <v>1.2745128928790053</v>
      </c>
      <c r="M1536" s="386">
        <v>0.30599999999999999</v>
      </c>
    </row>
    <row r="1537" spans="1:13" ht="11.65" customHeight="1">
      <c r="A1537" s="372">
        <v>1531</v>
      </c>
      <c r="B1537" s="381">
        <v>644.23972011787737</v>
      </c>
      <c r="C1537" s="381">
        <v>1299.7947744105568</v>
      </c>
      <c r="D1537" s="382">
        <v>0.97032099289637708</v>
      </c>
      <c r="E1537" s="382">
        <v>1.0609954408233404</v>
      </c>
      <c r="F1537" s="382">
        <v>1.1494506275476242</v>
      </c>
      <c r="G1537" s="382">
        <v>1.2208601898068041</v>
      </c>
      <c r="H1537" s="382">
        <v>1.2745474953030034</v>
      </c>
      <c r="M1537" s="386">
        <v>0.30620000000000003</v>
      </c>
    </row>
    <row r="1538" spans="1:13" ht="11.65" customHeight="1">
      <c r="A1538" s="372">
        <v>1532</v>
      </c>
      <c r="B1538" s="381">
        <v>644.45602466860419</v>
      </c>
      <c r="C1538" s="381">
        <v>1300.3666830193943</v>
      </c>
      <c r="D1538" s="382">
        <v>0.97033055796916878</v>
      </c>
      <c r="E1538" s="382">
        <v>1.0610582344557005</v>
      </c>
      <c r="F1538" s="382">
        <v>1.149462472223636</v>
      </c>
      <c r="G1538" s="382">
        <v>1.220959376203361</v>
      </c>
      <c r="H1538" s="382">
        <v>1.2745967922187784</v>
      </c>
      <c r="M1538" s="386">
        <v>0.30640000000000001</v>
      </c>
    </row>
    <row r="1539" spans="1:13" ht="11.65" customHeight="1">
      <c r="A1539" s="372">
        <v>1533</v>
      </c>
      <c r="B1539" s="381">
        <v>644.79512677578259</v>
      </c>
      <c r="C1539" s="381">
        <v>1300.907627747778</v>
      </c>
      <c r="D1539" s="382">
        <v>0.97034364006968732</v>
      </c>
      <c r="E1539" s="382">
        <v>1.0611127661700266</v>
      </c>
      <c r="F1539" s="382">
        <v>1.1495593939580031</v>
      </c>
      <c r="G1539" s="382">
        <v>1.2209991229962036</v>
      </c>
      <c r="H1539" s="382">
        <v>1.274599900094517</v>
      </c>
      <c r="M1539" s="386">
        <v>0.30659999999999998</v>
      </c>
    </row>
    <row r="1540" spans="1:13" ht="11.65" customHeight="1">
      <c r="A1540" s="372">
        <v>1534</v>
      </c>
      <c r="B1540" s="381">
        <v>645.95476782762398</v>
      </c>
      <c r="C1540" s="381">
        <v>1301.2355705356658</v>
      </c>
      <c r="D1540" s="382">
        <v>0.97034991152111183</v>
      </c>
      <c r="E1540" s="382">
        <v>1.0611212093640399</v>
      </c>
      <c r="F1540" s="382">
        <v>1.1495907311968989</v>
      </c>
      <c r="G1540" s="382">
        <v>1.2210389901022931</v>
      </c>
      <c r="H1540" s="382">
        <v>1.2746351017608797</v>
      </c>
      <c r="M1540" s="386">
        <v>0.30680000000000002</v>
      </c>
    </row>
    <row r="1541" spans="1:13" ht="11.65" customHeight="1">
      <c r="A1541" s="372">
        <v>1535</v>
      </c>
      <c r="B1541" s="381">
        <v>645.95537429909109</v>
      </c>
      <c r="C1541" s="381">
        <v>1301.4998715631391</v>
      </c>
      <c r="D1541" s="382">
        <v>0.97036794093712531</v>
      </c>
      <c r="E1541" s="382">
        <v>1.0611414294693964</v>
      </c>
      <c r="F1541" s="382">
        <v>1.1496080642250226</v>
      </c>
      <c r="G1541" s="382">
        <v>1.2210513746229044</v>
      </c>
      <c r="H1541" s="382">
        <v>1.2747244013712156</v>
      </c>
      <c r="M1541" s="386">
        <v>0.307</v>
      </c>
    </row>
    <row r="1542" spans="1:13" ht="11.65" customHeight="1">
      <c r="A1542" s="372">
        <v>1536</v>
      </c>
      <c r="B1542" s="381">
        <v>646.20128604173169</v>
      </c>
      <c r="C1542" s="381">
        <v>1301.5893653610601</v>
      </c>
      <c r="D1542" s="382">
        <v>0.9704230538698988</v>
      </c>
      <c r="E1542" s="382">
        <v>1.0611872797984252</v>
      </c>
      <c r="F1542" s="382">
        <v>1.1496091361626797</v>
      </c>
      <c r="G1542" s="382">
        <v>1.2210784208725645</v>
      </c>
      <c r="H1542" s="382">
        <v>1.2747465192555678</v>
      </c>
      <c r="M1542" s="386">
        <v>0.30719999999999997</v>
      </c>
    </row>
    <row r="1543" spans="1:13" ht="11.65" customHeight="1">
      <c r="A1543" s="372">
        <v>1537</v>
      </c>
      <c r="B1543" s="381">
        <v>646.71530508207343</v>
      </c>
      <c r="C1543" s="381">
        <v>1301.9731439606439</v>
      </c>
      <c r="D1543" s="382">
        <v>0.97043648561795126</v>
      </c>
      <c r="E1543" s="382">
        <v>1.0612218157981117</v>
      </c>
      <c r="F1543" s="382">
        <v>1.1497003735488938</v>
      </c>
      <c r="G1543" s="382">
        <v>1.2211047193507227</v>
      </c>
      <c r="H1543" s="382">
        <v>1.2747733703035218</v>
      </c>
      <c r="M1543" s="386">
        <v>0.30740000000000001</v>
      </c>
    </row>
    <row r="1544" spans="1:13" ht="11.65" customHeight="1">
      <c r="A1544" s="372">
        <v>1538</v>
      </c>
      <c r="B1544" s="381">
        <v>648.47065893236504</v>
      </c>
      <c r="C1544" s="381">
        <v>1302.0397302191559</v>
      </c>
      <c r="D1544" s="382">
        <v>0.97044460082304063</v>
      </c>
      <c r="E1544" s="382">
        <v>1.0612321844610064</v>
      </c>
      <c r="F1544" s="382">
        <v>1.1497166566737211</v>
      </c>
      <c r="G1544" s="382">
        <v>1.2211216226159642</v>
      </c>
      <c r="H1544" s="382">
        <v>1.2747829400949695</v>
      </c>
      <c r="M1544" s="386">
        <v>0.30759999999999998</v>
      </c>
    </row>
    <row r="1545" spans="1:13" ht="11.65" customHeight="1">
      <c r="A1545" s="372">
        <v>1539</v>
      </c>
      <c r="B1545" s="381">
        <v>648.62463500453396</v>
      </c>
      <c r="C1545" s="381">
        <v>1302.2901972985601</v>
      </c>
      <c r="D1545" s="382">
        <v>0.97045808710118608</v>
      </c>
      <c r="E1545" s="382">
        <v>1.0612445423411279</v>
      </c>
      <c r="F1545" s="382">
        <v>1.1497747958964391</v>
      </c>
      <c r="G1545" s="382">
        <v>1.2211652892806415</v>
      </c>
      <c r="H1545" s="382">
        <v>1.2748011383854072</v>
      </c>
      <c r="M1545" s="386">
        <v>0.30780000000000002</v>
      </c>
    </row>
    <row r="1546" spans="1:13" ht="11.65" customHeight="1">
      <c r="A1546" s="372">
        <v>1540</v>
      </c>
      <c r="B1546" s="381">
        <v>648.75757402263571</v>
      </c>
      <c r="C1546" s="381">
        <v>1302.4510217850257</v>
      </c>
      <c r="D1546" s="382">
        <v>0.97046290996595186</v>
      </c>
      <c r="E1546" s="382">
        <v>1.0612488951971029</v>
      </c>
      <c r="F1546" s="382">
        <v>1.1498343433160576</v>
      </c>
      <c r="G1546" s="382">
        <v>1.2211902272952506</v>
      </c>
      <c r="H1546" s="382">
        <v>1.2748094641824894</v>
      </c>
      <c r="M1546" s="386">
        <v>0.308</v>
      </c>
    </row>
    <row r="1547" spans="1:13" ht="11.65" customHeight="1">
      <c r="A1547" s="372">
        <v>1541</v>
      </c>
      <c r="B1547" s="381">
        <v>649.75917190312066</v>
      </c>
      <c r="C1547" s="381">
        <v>1303.2653929065837</v>
      </c>
      <c r="D1547" s="382">
        <v>0.97047533727925905</v>
      </c>
      <c r="E1547" s="382">
        <v>1.0613175123436407</v>
      </c>
      <c r="F1547" s="382">
        <v>1.1498858383813439</v>
      </c>
      <c r="G1547" s="382">
        <v>1.2212995341132726</v>
      </c>
      <c r="H1547" s="382">
        <v>1.2748189882328032</v>
      </c>
      <c r="M1547" s="386">
        <v>0.30819999999999997</v>
      </c>
    </row>
    <row r="1548" spans="1:13" ht="11.65" customHeight="1">
      <c r="A1548" s="372">
        <v>1542</v>
      </c>
      <c r="B1548" s="381">
        <v>649.75989843435764</v>
      </c>
      <c r="C1548" s="381">
        <v>1304.1784947609649</v>
      </c>
      <c r="D1548" s="382">
        <v>0.97047841730201945</v>
      </c>
      <c r="E1548" s="382">
        <v>1.0613260712676813</v>
      </c>
      <c r="F1548" s="382">
        <v>1.1498963211164388</v>
      </c>
      <c r="G1548" s="382">
        <v>1.2213838263822474</v>
      </c>
      <c r="H1548" s="382">
        <v>1.2749349106775167</v>
      </c>
      <c r="M1548" s="386">
        <v>0.30840000000000001</v>
      </c>
    </row>
    <row r="1549" spans="1:13" ht="11.65" customHeight="1">
      <c r="A1549" s="372">
        <v>1543</v>
      </c>
      <c r="B1549" s="381">
        <v>650.44151692100331</v>
      </c>
      <c r="C1549" s="381">
        <v>1304.4501734579972</v>
      </c>
      <c r="D1549" s="382">
        <v>0.97051026091651071</v>
      </c>
      <c r="E1549" s="382">
        <v>1.0613449281974434</v>
      </c>
      <c r="F1549" s="382">
        <v>1.1499328316107713</v>
      </c>
      <c r="G1549" s="382">
        <v>1.2214427975180471</v>
      </c>
      <c r="H1549" s="382">
        <v>1.2749404121854777</v>
      </c>
      <c r="M1549" s="386">
        <v>0.30859999999999999</v>
      </c>
    </row>
    <row r="1550" spans="1:13" ht="11.65" customHeight="1">
      <c r="A1550" s="372">
        <v>1544</v>
      </c>
      <c r="B1550" s="381">
        <v>651.3316646506064</v>
      </c>
      <c r="C1550" s="381">
        <v>1304.7678709700776</v>
      </c>
      <c r="D1550" s="382">
        <v>0.97051167040655562</v>
      </c>
      <c r="E1550" s="382">
        <v>1.0613727095868704</v>
      </c>
      <c r="F1550" s="382">
        <v>1.150053750461336</v>
      </c>
      <c r="G1550" s="382">
        <v>1.221513938828801</v>
      </c>
      <c r="H1550" s="382">
        <v>1.2749743911616591</v>
      </c>
      <c r="M1550" s="386">
        <v>0.30880000000000002</v>
      </c>
    </row>
    <row r="1551" spans="1:13" ht="11.65" customHeight="1">
      <c r="A1551" s="372">
        <v>1545</v>
      </c>
      <c r="B1551" s="381">
        <v>651.34427527539628</v>
      </c>
      <c r="C1551" s="381">
        <v>1305.1602375598468</v>
      </c>
      <c r="D1551" s="382">
        <v>0.97051482164391312</v>
      </c>
      <c r="E1551" s="382">
        <v>1.0614247700627464</v>
      </c>
      <c r="F1551" s="382">
        <v>1.1500598430090569</v>
      </c>
      <c r="G1551" s="382">
        <v>1.2215950208963986</v>
      </c>
      <c r="H1551" s="382">
        <v>1.2749916031399073</v>
      </c>
      <c r="M1551" s="386">
        <v>0.309</v>
      </c>
    </row>
    <row r="1552" spans="1:13" ht="11.65" customHeight="1">
      <c r="A1552" s="372">
        <v>1546</v>
      </c>
      <c r="B1552" s="381">
        <v>652.1369067027872</v>
      </c>
      <c r="C1552" s="381">
        <v>1305.6848249078193</v>
      </c>
      <c r="D1552" s="382">
        <v>0.97052072710599191</v>
      </c>
      <c r="E1552" s="382">
        <v>1.0614358797385366</v>
      </c>
      <c r="F1552" s="382">
        <v>1.1501155100773413</v>
      </c>
      <c r="G1552" s="382">
        <v>1.2216347179477933</v>
      </c>
      <c r="H1552" s="382">
        <v>1.2751712790936205</v>
      </c>
      <c r="M1552" s="386">
        <v>0.30919999999999997</v>
      </c>
    </row>
    <row r="1553" spans="1:13" ht="11.65" customHeight="1">
      <c r="A1553" s="372">
        <v>1547</v>
      </c>
      <c r="B1553" s="381">
        <v>652.23174928147637</v>
      </c>
      <c r="C1553" s="381">
        <v>1306.0701373281645</v>
      </c>
      <c r="D1553" s="382">
        <v>0.97052415832331052</v>
      </c>
      <c r="E1553" s="382">
        <v>1.0614403610286003</v>
      </c>
      <c r="F1553" s="382">
        <v>1.1501320303589722</v>
      </c>
      <c r="G1553" s="382">
        <v>1.2217099681556232</v>
      </c>
      <c r="H1553" s="382">
        <v>1.2752846832757332</v>
      </c>
      <c r="M1553" s="386">
        <v>0.30940000000000001</v>
      </c>
    </row>
    <row r="1554" spans="1:13" ht="11.65" customHeight="1">
      <c r="A1554" s="372">
        <v>1548</v>
      </c>
      <c r="B1554" s="381">
        <v>652.25433216451256</v>
      </c>
      <c r="C1554" s="381">
        <v>1306.1532130164214</v>
      </c>
      <c r="D1554" s="382">
        <v>0.9705481008500817</v>
      </c>
      <c r="E1554" s="382">
        <v>1.0614484879740973</v>
      </c>
      <c r="F1554" s="382">
        <v>1.1501495559133852</v>
      </c>
      <c r="G1554" s="382">
        <v>1.2217385635068998</v>
      </c>
      <c r="H1554" s="382">
        <v>1.2753990875646601</v>
      </c>
      <c r="M1554" s="386">
        <v>0.30959999999999999</v>
      </c>
    </row>
    <row r="1555" spans="1:13" ht="11.65" customHeight="1">
      <c r="A1555" s="372">
        <v>1549</v>
      </c>
      <c r="B1555" s="381">
        <v>652.71429595410154</v>
      </c>
      <c r="C1555" s="381">
        <v>1306.8008202703277</v>
      </c>
      <c r="D1555" s="382">
        <v>0.97057769789260295</v>
      </c>
      <c r="E1555" s="382">
        <v>1.0614559424361099</v>
      </c>
      <c r="F1555" s="382">
        <v>1.1501917999231153</v>
      </c>
      <c r="G1555" s="382">
        <v>1.2217896214832145</v>
      </c>
      <c r="H1555" s="382">
        <v>1.2754397808171449</v>
      </c>
      <c r="M1555" s="386">
        <v>0.30980000000000002</v>
      </c>
    </row>
    <row r="1556" spans="1:13" ht="11.65" customHeight="1">
      <c r="A1556" s="372">
        <v>1550</v>
      </c>
      <c r="B1556" s="381">
        <v>652.78837290775482</v>
      </c>
      <c r="C1556" s="381">
        <v>1307.5353194364579</v>
      </c>
      <c r="D1556" s="382">
        <v>0.97058795546733057</v>
      </c>
      <c r="E1556" s="382">
        <v>1.0614733009486967</v>
      </c>
      <c r="F1556" s="382">
        <v>1.1502933274240883</v>
      </c>
      <c r="G1556" s="382">
        <v>1.2217920453430104</v>
      </c>
      <c r="H1556" s="382">
        <v>1.2755380455339387</v>
      </c>
      <c r="M1556" s="386">
        <v>0.31</v>
      </c>
    </row>
    <row r="1557" spans="1:13" ht="11.65" customHeight="1">
      <c r="A1557" s="372">
        <v>1551</v>
      </c>
      <c r="B1557" s="381">
        <v>653.22950204117024</v>
      </c>
      <c r="C1557" s="381">
        <v>1307.5717220020615</v>
      </c>
      <c r="D1557" s="382">
        <v>0.97059200167537263</v>
      </c>
      <c r="E1557" s="382">
        <v>1.0614767491112058</v>
      </c>
      <c r="F1557" s="382">
        <v>1.1502963189914825</v>
      </c>
      <c r="G1557" s="382">
        <v>1.2219220029197762</v>
      </c>
      <c r="H1557" s="382">
        <v>1.2755939461468027</v>
      </c>
      <c r="M1557" s="386">
        <v>0.31019999999999998</v>
      </c>
    </row>
    <row r="1558" spans="1:13" ht="11.65" customHeight="1">
      <c r="A1558" s="372">
        <v>1552</v>
      </c>
      <c r="B1558" s="381">
        <v>654.27961938503176</v>
      </c>
      <c r="C1558" s="381">
        <v>1307.7605947073371</v>
      </c>
      <c r="D1558" s="382">
        <v>0.9706109025978108</v>
      </c>
      <c r="E1558" s="382">
        <v>1.0614774409971648</v>
      </c>
      <c r="F1558" s="382">
        <v>1.1503400972834712</v>
      </c>
      <c r="G1558" s="382">
        <v>1.2220973722636359</v>
      </c>
      <c r="H1558" s="382">
        <v>1.2757197156314675</v>
      </c>
      <c r="M1558" s="386">
        <v>0.31040000000000001</v>
      </c>
    </row>
    <row r="1559" spans="1:13" ht="11.65" customHeight="1">
      <c r="A1559" s="372">
        <v>1553</v>
      </c>
      <c r="B1559" s="381">
        <v>654.61916515596204</v>
      </c>
      <c r="C1559" s="381">
        <v>1307.818899140686</v>
      </c>
      <c r="D1559" s="382">
        <v>0.97063277919875324</v>
      </c>
      <c r="E1559" s="382">
        <v>1.0614956785779157</v>
      </c>
      <c r="F1559" s="382">
        <v>1.1503593965770145</v>
      </c>
      <c r="G1559" s="382">
        <v>1.2221078876545741</v>
      </c>
      <c r="H1559" s="382">
        <v>1.2757309455595436</v>
      </c>
      <c r="M1559" s="386">
        <v>0.31059999999999999</v>
      </c>
    </row>
    <row r="1560" spans="1:13" ht="11.65" customHeight="1">
      <c r="A1560" s="372">
        <v>1554</v>
      </c>
      <c r="B1560" s="381">
        <v>655.02509168886809</v>
      </c>
      <c r="C1560" s="381">
        <v>1308.1857959236186</v>
      </c>
      <c r="D1560" s="382">
        <v>0.97063712966182902</v>
      </c>
      <c r="E1560" s="382">
        <v>1.0615053090339808</v>
      </c>
      <c r="F1560" s="382">
        <v>1.1504104145252039</v>
      </c>
      <c r="G1560" s="382">
        <v>1.2221451711230398</v>
      </c>
      <c r="H1560" s="382">
        <v>1.2757439127029542</v>
      </c>
      <c r="M1560" s="386">
        <v>0.31080000000000002</v>
      </c>
    </row>
    <row r="1561" spans="1:13" ht="11.65" customHeight="1">
      <c r="A1561" s="372">
        <v>1555</v>
      </c>
      <c r="B1561" s="381">
        <v>656.33331314689167</v>
      </c>
      <c r="C1561" s="381">
        <v>1308.252296868719</v>
      </c>
      <c r="D1561" s="382">
        <v>0.97065711645629849</v>
      </c>
      <c r="E1561" s="382">
        <v>1.0615426391491467</v>
      </c>
      <c r="F1561" s="382">
        <v>1.1504173704324163</v>
      </c>
      <c r="G1561" s="382">
        <v>1.222171498444059</v>
      </c>
      <c r="H1561" s="382">
        <v>1.2758655944061252</v>
      </c>
      <c r="M1561" s="386">
        <v>0.311</v>
      </c>
    </row>
    <row r="1562" spans="1:13" ht="11.65" customHeight="1">
      <c r="A1562" s="372">
        <v>1556</v>
      </c>
      <c r="B1562" s="381">
        <v>656.56923381237175</v>
      </c>
      <c r="C1562" s="381">
        <v>1308.9390044871598</v>
      </c>
      <c r="D1562" s="382">
        <v>0.97067163191596983</v>
      </c>
      <c r="E1562" s="382">
        <v>1.0615846224590222</v>
      </c>
      <c r="F1562" s="382">
        <v>1.1504246378130629</v>
      </c>
      <c r="G1562" s="382">
        <v>1.2221848401008253</v>
      </c>
      <c r="H1562" s="382">
        <v>1.275915773953114</v>
      </c>
      <c r="M1562" s="386">
        <v>0.31119999999999998</v>
      </c>
    </row>
    <row r="1563" spans="1:13" ht="11.65" customHeight="1">
      <c r="A1563" s="372">
        <v>1557</v>
      </c>
      <c r="B1563" s="381">
        <v>656.86155269563915</v>
      </c>
      <c r="C1563" s="381">
        <v>1309.9429639516002</v>
      </c>
      <c r="D1563" s="382">
        <v>0.97069478702273504</v>
      </c>
      <c r="E1563" s="382">
        <v>1.0615880910007678</v>
      </c>
      <c r="F1563" s="382">
        <v>1.1504278816927318</v>
      </c>
      <c r="G1563" s="382">
        <v>1.2222381494518002</v>
      </c>
      <c r="H1563" s="382">
        <v>1.2759434566611867</v>
      </c>
      <c r="M1563" s="386">
        <v>0.31140000000000001</v>
      </c>
    </row>
    <row r="1564" spans="1:13" ht="11.65" customHeight="1">
      <c r="A1564" s="372">
        <v>1558</v>
      </c>
      <c r="B1564" s="381">
        <v>656.92437536378566</v>
      </c>
      <c r="C1564" s="381">
        <v>1310.4618576639368</v>
      </c>
      <c r="D1564" s="382">
        <v>0.97071553414329914</v>
      </c>
      <c r="E1564" s="382">
        <v>1.0615961059892234</v>
      </c>
      <c r="F1564" s="382">
        <v>1.1504892822739037</v>
      </c>
      <c r="G1564" s="382">
        <v>1.2222407065447995</v>
      </c>
      <c r="H1564" s="382">
        <v>1.2759561884030717</v>
      </c>
      <c r="M1564" s="386">
        <v>0.31159999999999999</v>
      </c>
    </row>
    <row r="1565" spans="1:13" ht="11.65" customHeight="1">
      <c r="A1565" s="372">
        <v>1559</v>
      </c>
      <c r="B1565" s="381">
        <v>656.93953561389753</v>
      </c>
      <c r="C1565" s="381">
        <v>1310.6496889259051</v>
      </c>
      <c r="D1565" s="382">
        <v>0.97072131208324142</v>
      </c>
      <c r="E1565" s="382">
        <v>1.061641308558182</v>
      </c>
      <c r="F1565" s="382">
        <v>1.1505133093078059</v>
      </c>
      <c r="G1565" s="382">
        <v>1.2222913193899629</v>
      </c>
      <c r="H1565" s="382">
        <v>1.275996666624764</v>
      </c>
      <c r="M1565" s="386">
        <v>0.31180000000000002</v>
      </c>
    </row>
    <row r="1566" spans="1:13" ht="11.65" customHeight="1">
      <c r="A1566" s="372">
        <v>1560</v>
      </c>
      <c r="B1566" s="381">
        <v>658.10054240039153</v>
      </c>
      <c r="C1566" s="381">
        <v>1310.685657806358</v>
      </c>
      <c r="D1566" s="382">
        <v>0.97073273229991841</v>
      </c>
      <c r="E1566" s="382">
        <v>1.061669466901823</v>
      </c>
      <c r="F1566" s="382">
        <v>1.1505387751352012</v>
      </c>
      <c r="G1566" s="382">
        <v>1.2222988187257573</v>
      </c>
      <c r="H1566" s="382">
        <v>1.2760087132446367</v>
      </c>
      <c r="M1566" s="386">
        <v>0.312</v>
      </c>
    </row>
    <row r="1567" spans="1:13" ht="11.65" customHeight="1">
      <c r="A1567" s="372">
        <v>1561</v>
      </c>
      <c r="B1567" s="381">
        <v>658.18406274588415</v>
      </c>
      <c r="C1567" s="381">
        <v>1311.6630346528727</v>
      </c>
      <c r="D1567" s="382">
        <v>0.97074190151434581</v>
      </c>
      <c r="E1567" s="382">
        <v>1.0616863513899604</v>
      </c>
      <c r="F1567" s="382">
        <v>1.1506393376312927</v>
      </c>
      <c r="G1567" s="382">
        <v>1.2223380390074652</v>
      </c>
      <c r="H1567" s="382">
        <v>1.2760907893114783</v>
      </c>
      <c r="M1567" s="386">
        <v>0.31219999999999998</v>
      </c>
    </row>
    <row r="1568" spans="1:13" ht="11.65" customHeight="1">
      <c r="A1568" s="372">
        <v>1562</v>
      </c>
      <c r="B1568" s="381">
        <v>658.54912597087878</v>
      </c>
      <c r="C1568" s="381">
        <v>1311.9460971523167</v>
      </c>
      <c r="D1568" s="382">
        <v>0.97079052310402814</v>
      </c>
      <c r="E1568" s="382">
        <v>1.0616972690245405</v>
      </c>
      <c r="F1568" s="382">
        <v>1.1506510089942095</v>
      </c>
      <c r="G1568" s="382">
        <v>1.2224454010991861</v>
      </c>
      <c r="H1568" s="382">
        <v>1.2762658540534657</v>
      </c>
      <c r="M1568" s="386">
        <v>0.31240000000000001</v>
      </c>
    </row>
    <row r="1569" spans="1:13" ht="11.65" customHeight="1">
      <c r="A1569" s="372">
        <v>1563</v>
      </c>
      <c r="B1569" s="381">
        <v>658.70465208025416</v>
      </c>
      <c r="C1569" s="381">
        <v>1312.8951329657611</v>
      </c>
      <c r="D1569" s="382">
        <v>0.97080748859307398</v>
      </c>
      <c r="E1569" s="382">
        <v>1.0617073634482941</v>
      </c>
      <c r="F1569" s="382">
        <v>1.1506925262319325</v>
      </c>
      <c r="G1569" s="382">
        <v>1.2224470603120605</v>
      </c>
      <c r="H1569" s="382">
        <v>1.2762729480351334</v>
      </c>
      <c r="M1569" s="386">
        <v>0.31259999999999999</v>
      </c>
    </row>
    <row r="1570" spans="1:13" ht="11.65" customHeight="1">
      <c r="A1570" s="372">
        <v>1564</v>
      </c>
      <c r="B1570" s="381">
        <v>659.22877001392226</v>
      </c>
      <c r="C1570" s="381">
        <v>1312.9644004138408</v>
      </c>
      <c r="D1570" s="382">
        <v>0.9708114636417926</v>
      </c>
      <c r="E1570" s="382">
        <v>1.0617078839984926</v>
      </c>
      <c r="F1570" s="382">
        <v>1.1506987414358447</v>
      </c>
      <c r="G1570" s="382">
        <v>1.2224818884258655</v>
      </c>
      <c r="H1570" s="382">
        <v>1.2763473068514695</v>
      </c>
      <c r="M1570" s="386">
        <v>0.31280000000000002</v>
      </c>
    </row>
    <row r="1571" spans="1:13" ht="11.65" customHeight="1">
      <c r="A1571" s="372">
        <v>1565</v>
      </c>
      <c r="B1571" s="381">
        <v>660.24984478976785</v>
      </c>
      <c r="C1571" s="381">
        <v>1313.4491906961121</v>
      </c>
      <c r="D1571" s="382">
        <v>0.97082118070546042</v>
      </c>
      <c r="E1571" s="382">
        <v>1.0617256734210083</v>
      </c>
      <c r="F1571" s="382">
        <v>1.1507129312560755</v>
      </c>
      <c r="G1571" s="382">
        <v>1.2224938134788159</v>
      </c>
      <c r="H1571" s="382">
        <v>1.2763572977887914</v>
      </c>
      <c r="M1571" s="386">
        <v>0.313</v>
      </c>
    </row>
    <row r="1572" spans="1:13" ht="11.65" customHeight="1">
      <c r="A1572" s="372">
        <v>1566</v>
      </c>
      <c r="B1572" s="381">
        <v>660.51778356905197</v>
      </c>
      <c r="C1572" s="381">
        <v>1313.5315913836785</v>
      </c>
      <c r="D1572" s="382">
        <v>0.97083536362216416</v>
      </c>
      <c r="E1572" s="382">
        <v>1.0618241434022233</v>
      </c>
      <c r="F1572" s="382">
        <v>1.1507302340776475</v>
      </c>
      <c r="G1572" s="382">
        <v>1.2225166123277511</v>
      </c>
      <c r="H1572" s="382">
        <v>1.2763667722418752</v>
      </c>
      <c r="M1572" s="386">
        <v>0.31319999999999998</v>
      </c>
    </row>
    <row r="1573" spans="1:13" ht="11.65" customHeight="1">
      <c r="A1573" s="372">
        <v>1567</v>
      </c>
      <c r="B1573" s="381">
        <v>661.22295554328321</v>
      </c>
      <c r="C1573" s="381">
        <v>1313.6684875522806</v>
      </c>
      <c r="D1573" s="382">
        <v>0.9708355236535684</v>
      </c>
      <c r="E1573" s="382">
        <v>1.0618431019817323</v>
      </c>
      <c r="F1573" s="382">
        <v>1.1507937400818988</v>
      </c>
      <c r="G1573" s="382">
        <v>1.2225302766957276</v>
      </c>
      <c r="H1573" s="382">
        <v>1.2764525974143353</v>
      </c>
      <c r="M1573" s="386">
        <v>0.31340000000000001</v>
      </c>
    </row>
    <row r="1574" spans="1:13" ht="11.65" customHeight="1">
      <c r="A1574" s="372">
        <v>1568</v>
      </c>
      <c r="B1574" s="381">
        <v>661.23385614782092</v>
      </c>
      <c r="C1574" s="381">
        <v>1314.3519022118999</v>
      </c>
      <c r="D1574" s="382">
        <v>0.97083597188877135</v>
      </c>
      <c r="E1574" s="382">
        <v>1.0618603642398383</v>
      </c>
      <c r="F1574" s="382">
        <v>1.1508110971625247</v>
      </c>
      <c r="G1574" s="382">
        <v>1.2226554608200682</v>
      </c>
      <c r="H1574" s="382">
        <v>1.2765557812371056</v>
      </c>
      <c r="M1574" s="386">
        <v>0.31359999999999999</v>
      </c>
    </row>
    <row r="1575" spans="1:13" ht="11.65" customHeight="1">
      <c r="A1575" s="372">
        <v>1569</v>
      </c>
      <c r="B1575" s="381">
        <v>661.31074661468847</v>
      </c>
      <c r="C1575" s="381">
        <v>1314.7737144818857</v>
      </c>
      <c r="D1575" s="382">
        <v>0.97083802347272952</v>
      </c>
      <c r="E1575" s="382">
        <v>1.0619463516534935</v>
      </c>
      <c r="F1575" s="382">
        <v>1.1508297715276103</v>
      </c>
      <c r="G1575" s="382">
        <v>1.2227069078741462</v>
      </c>
      <c r="H1575" s="382">
        <v>1.2765788941102076</v>
      </c>
      <c r="M1575" s="386">
        <v>0.31380000000000002</v>
      </c>
    </row>
    <row r="1576" spans="1:13" ht="11.65" customHeight="1">
      <c r="A1576" s="372">
        <v>1570</v>
      </c>
      <c r="B1576" s="381">
        <v>661.59367260371891</v>
      </c>
      <c r="C1576" s="381">
        <v>1316.3429672936327</v>
      </c>
      <c r="D1576" s="382">
        <v>0.97087897578860161</v>
      </c>
      <c r="E1576" s="382">
        <v>1.0619478279042505</v>
      </c>
      <c r="F1576" s="382">
        <v>1.1508400957921994</v>
      </c>
      <c r="G1576" s="382">
        <v>1.2227258666581369</v>
      </c>
      <c r="H1576" s="382">
        <v>1.2765841918807532</v>
      </c>
      <c r="M1576" s="386">
        <v>0.314</v>
      </c>
    </row>
    <row r="1577" spans="1:13" ht="11.65" customHeight="1">
      <c r="A1577" s="372">
        <v>1571</v>
      </c>
      <c r="B1577" s="381">
        <v>661.6061752460173</v>
      </c>
      <c r="C1577" s="381">
        <v>1316.397539390613</v>
      </c>
      <c r="D1577" s="382">
        <v>0.97090056738217245</v>
      </c>
      <c r="E1577" s="382">
        <v>1.0619531188820368</v>
      </c>
      <c r="F1577" s="382">
        <v>1.1508463230782806</v>
      </c>
      <c r="G1577" s="382">
        <v>1.2227327118355815</v>
      </c>
      <c r="H1577" s="382">
        <v>1.2766139232401936</v>
      </c>
      <c r="M1577" s="386">
        <v>0.31419999999999998</v>
      </c>
    </row>
    <row r="1578" spans="1:13" ht="11.65" customHeight="1">
      <c r="A1578" s="372">
        <v>1572</v>
      </c>
      <c r="B1578" s="381">
        <v>662.08147287961583</v>
      </c>
      <c r="C1578" s="381">
        <v>1316.5989860793761</v>
      </c>
      <c r="D1578" s="382">
        <v>0.970906578412707</v>
      </c>
      <c r="E1578" s="382">
        <v>1.0619939915051024</v>
      </c>
      <c r="F1578" s="382">
        <v>1.1509205637027788</v>
      </c>
      <c r="G1578" s="382">
        <v>1.2227893521877646</v>
      </c>
      <c r="H1578" s="382">
        <v>1.2767836603554632</v>
      </c>
      <c r="M1578" s="386">
        <v>0.31440000000000001</v>
      </c>
    </row>
    <row r="1579" spans="1:13" ht="11.65" customHeight="1">
      <c r="A1579" s="372">
        <v>1573</v>
      </c>
      <c r="B1579" s="381">
        <v>662.28155085362414</v>
      </c>
      <c r="C1579" s="381">
        <v>1316.7582461086095</v>
      </c>
      <c r="D1579" s="382">
        <v>0.97091383613934157</v>
      </c>
      <c r="E1579" s="382">
        <v>1.0620272344751844</v>
      </c>
      <c r="F1579" s="382">
        <v>1.1509661970418699</v>
      </c>
      <c r="G1579" s="382">
        <v>1.2228320491894096</v>
      </c>
      <c r="H1579" s="382">
        <v>1.2769007446007774</v>
      </c>
      <c r="M1579" s="386">
        <v>0.31459999999999999</v>
      </c>
    </row>
    <row r="1580" spans="1:13" ht="11.65" customHeight="1">
      <c r="A1580" s="372">
        <v>1574</v>
      </c>
      <c r="B1580" s="381">
        <v>662.32872712899552</v>
      </c>
      <c r="C1580" s="381">
        <v>1318.8414636886082</v>
      </c>
      <c r="D1580" s="382">
        <v>0.97091448826154336</v>
      </c>
      <c r="E1580" s="382">
        <v>1.0620520913297609</v>
      </c>
      <c r="F1580" s="382">
        <v>1.1509757421195157</v>
      </c>
      <c r="G1580" s="382">
        <v>1.2228321637560882</v>
      </c>
      <c r="H1580" s="382">
        <v>1.2769359412485359</v>
      </c>
      <c r="M1580" s="386">
        <v>0.31480000000000002</v>
      </c>
    </row>
    <row r="1581" spans="1:13" ht="11.65" customHeight="1">
      <c r="A1581" s="372">
        <v>1575</v>
      </c>
      <c r="B1581" s="381">
        <v>662.38000904331147</v>
      </c>
      <c r="C1581" s="381">
        <v>1319.8253996659751</v>
      </c>
      <c r="D1581" s="382">
        <v>0.9709315222020829</v>
      </c>
      <c r="E1581" s="382">
        <v>1.0620760532220592</v>
      </c>
      <c r="F1581" s="382">
        <v>1.1510842532046874</v>
      </c>
      <c r="G1581" s="382">
        <v>1.222844057533929</v>
      </c>
      <c r="H1581" s="382">
        <v>1.276958225884421</v>
      </c>
      <c r="M1581" s="386">
        <v>0.315</v>
      </c>
    </row>
    <row r="1582" spans="1:13" ht="11.65" customHeight="1">
      <c r="A1582" s="372">
        <v>1576</v>
      </c>
      <c r="B1582" s="381">
        <v>662.79696268671069</v>
      </c>
      <c r="C1582" s="381">
        <v>1321.3117477103988</v>
      </c>
      <c r="D1582" s="382">
        <v>0.97096702175929961</v>
      </c>
      <c r="E1582" s="382">
        <v>1.062081086667249</v>
      </c>
      <c r="F1582" s="382">
        <v>1.1511518054301011</v>
      </c>
      <c r="G1582" s="382">
        <v>1.2229838123642196</v>
      </c>
      <c r="H1582" s="382">
        <v>1.2769632936815398</v>
      </c>
      <c r="M1582" s="386">
        <v>0.31519999999999998</v>
      </c>
    </row>
    <row r="1583" spans="1:13" ht="11.65" customHeight="1">
      <c r="A1583" s="372">
        <v>1577</v>
      </c>
      <c r="B1583" s="381">
        <v>662.95483335931294</v>
      </c>
      <c r="C1583" s="381">
        <v>1322.027885909125</v>
      </c>
      <c r="D1583" s="382">
        <v>0.97102224244899182</v>
      </c>
      <c r="E1583" s="382">
        <v>1.0620820111843305</v>
      </c>
      <c r="F1583" s="382">
        <v>1.1511650470862522</v>
      </c>
      <c r="G1583" s="382">
        <v>1.2230041162046319</v>
      </c>
      <c r="H1583" s="382">
        <v>1.2769893230240472</v>
      </c>
      <c r="M1583" s="386">
        <v>0.31540000000000001</v>
      </c>
    </row>
    <row r="1584" spans="1:13" ht="11.65" customHeight="1">
      <c r="A1584" s="372">
        <v>1578</v>
      </c>
      <c r="B1584" s="381">
        <v>662.98937134710923</v>
      </c>
      <c r="C1584" s="381">
        <v>1322.153022349099</v>
      </c>
      <c r="D1584" s="382">
        <v>0.97102771490605588</v>
      </c>
      <c r="E1584" s="382">
        <v>1.0621125691521032</v>
      </c>
      <c r="F1584" s="382">
        <v>1.1512434913473266</v>
      </c>
      <c r="G1584" s="382">
        <v>1.2230135900249943</v>
      </c>
      <c r="H1584" s="382">
        <v>1.2770565797730373</v>
      </c>
      <c r="M1584" s="386">
        <v>0.31559999999999999</v>
      </c>
    </row>
    <row r="1585" spans="1:13" ht="11.65" customHeight="1">
      <c r="A1585" s="372">
        <v>1579</v>
      </c>
      <c r="B1585" s="381">
        <v>663.36094070098716</v>
      </c>
      <c r="C1585" s="381">
        <v>1322.1948630543066</v>
      </c>
      <c r="D1585" s="382">
        <v>0.97103445546675815</v>
      </c>
      <c r="E1585" s="382">
        <v>1.0621182622367555</v>
      </c>
      <c r="F1585" s="382">
        <v>1.1512450405539647</v>
      </c>
      <c r="G1585" s="382">
        <v>1.2231354264920082</v>
      </c>
      <c r="H1585" s="382">
        <v>1.2771696036984213</v>
      </c>
      <c r="M1585" s="386">
        <v>0.31580000000000003</v>
      </c>
    </row>
    <row r="1586" spans="1:13" ht="11.65" customHeight="1">
      <c r="A1586" s="372">
        <v>1580</v>
      </c>
      <c r="B1586" s="381">
        <v>663.59559878185792</v>
      </c>
      <c r="C1586" s="381">
        <v>1322.9589763587464</v>
      </c>
      <c r="D1586" s="382">
        <v>0.97108279836896505</v>
      </c>
      <c r="E1586" s="382">
        <v>1.0621268146079497</v>
      </c>
      <c r="F1586" s="382">
        <v>1.1513129556913173</v>
      </c>
      <c r="G1586" s="382">
        <v>1.2231671558292101</v>
      </c>
      <c r="H1586" s="382">
        <v>1.2771964071635082</v>
      </c>
      <c r="M1586" s="386">
        <v>0.316</v>
      </c>
    </row>
    <row r="1587" spans="1:13" ht="11.65" customHeight="1">
      <c r="A1587" s="372">
        <v>1581</v>
      </c>
      <c r="B1587" s="381">
        <v>663.8366645871738</v>
      </c>
      <c r="C1587" s="381">
        <v>1323.5420706287987</v>
      </c>
      <c r="D1587" s="382">
        <v>0.97108460744611014</v>
      </c>
      <c r="E1587" s="382">
        <v>1.0621420128775234</v>
      </c>
      <c r="F1587" s="382">
        <v>1.1513315464965255</v>
      </c>
      <c r="G1587" s="382">
        <v>1.2232475427953844</v>
      </c>
      <c r="H1587" s="382">
        <v>1.2771991057513019</v>
      </c>
      <c r="M1587" s="386">
        <v>0.31619999999999998</v>
      </c>
    </row>
    <row r="1588" spans="1:13" ht="11.65" customHeight="1">
      <c r="A1588" s="372">
        <v>1582</v>
      </c>
      <c r="B1588" s="381">
        <v>663.84082345353636</v>
      </c>
      <c r="C1588" s="381">
        <v>1324.0551147664064</v>
      </c>
      <c r="D1588" s="382">
        <v>0.97108835444502206</v>
      </c>
      <c r="E1588" s="382">
        <v>1.0621489607228007</v>
      </c>
      <c r="F1588" s="382">
        <v>1.1514236016420321</v>
      </c>
      <c r="G1588" s="382">
        <v>1.2233097606882177</v>
      </c>
      <c r="H1588" s="382">
        <v>1.2772462697228595</v>
      </c>
      <c r="M1588" s="386">
        <v>0.31640000000000001</v>
      </c>
    </row>
    <row r="1589" spans="1:13" ht="11.65" customHeight="1">
      <c r="A1589" s="372">
        <v>1583</v>
      </c>
      <c r="B1589" s="381">
        <v>664.75282765243992</v>
      </c>
      <c r="C1589" s="381">
        <v>1324.6581760276804</v>
      </c>
      <c r="D1589" s="382">
        <v>0.971094557095319</v>
      </c>
      <c r="E1589" s="382">
        <v>1.0621645347664588</v>
      </c>
      <c r="F1589" s="382">
        <v>1.1514562423632932</v>
      </c>
      <c r="G1589" s="382">
        <v>1.2233156679332551</v>
      </c>
      <c r="H1589" s="382">
        <v>1.277384044261928</v>
      </c>
      <c r="M1589" s="386">
        <v>0.31659999999999999</v>
      </c>
    </row>
    <row r="1590" spans="1:13" ht="11.65" customHeight="1">
      <c r="A1590" s="372">
        <v>1584</v>
      </c>
      <c r="B1590" s="381">
        <v>665.80939105884227</v>
      </c>
      <c r="C1590" s="381">
        <v>1324.9296213306261</v>
      </c>
      <c r="D1590" s="382">
        <v>0.97110037786758419</v>
      </c>
      <c r="E1590" s="382">
        <v>1.0622256766188356</v>
      </c>
      <c r="F1590" s="382">
        <v>1.1514830519208017</v>
      </c>
      <c r="G1590" s="382">
        <v>1.2233786084905913</v>
      </c>
      <c r="H1590" s="382">
        <v>1.2774561386343621</v>
      </c>
      <c r="M1590" s="386">
        <v>0.31680000000000003</v>
      </c>
    </row>
    <row r="1591" spans="1:13" ht="11.65" customHeight="1">
      <c r="A1591" s="372">
        <v>1585</v>
      </c>
      <c r="B1591" s="381">
        <v>665.93590213875814</v>
      </c>
      <c r="C1591" s="381">
        <v>1325.2534699710159</v>
      </c>
      <c r="D1591" s="382">
        <v>0.97114911186671316</v>
      </c>
      <c r="E1591" s="382">
        <v>1.0622305163317318</v>
      </c>
      <c r="F1591" s="382">
        <v>1.1515347756850232</v>
      </c>
      <c r="G1591" s="382">
        <v>1.2234264257902061</v>
      </c>
      <c r="H1591" s="382">
        <v>1.2774928914465302</v>
      </c>
      <c r="M1591" s="386">
        <v>0.317</v>
      </c>
    </row>
    <row r="1592" spans="1:13" ht="11.65" customHeight="1">
      <c r="A1592" s="372">
        <v>1586</v>
      </c>
      <c r="B1592" s="381">
        <v>666.0276964687082</v>
      </c>
      <c r="C1592" s="381">
        <v>1325.4042410799648</v>
      </c>
      <c r="D1592" s="382">
        <v>0.97115563442814501</v>
      </c>
      <c r="E1592" s="382">
        <v>1.0623661536732321</v>
      </c>
      <c r="F1592" s="382">
        <v>1.1515632431399223</v>
      </c>
      <c r="G1592" s="382">
        <v>1.2234589045201207</v>
      </c>
      <c r="H1592" s="382">
        <v>1.2775281887925143</v>
      </c>
      <c r="M1592" s="386">
        <v>0.31719999999999998</v>
      </c>
    </row>
    <row r="1593" spans="1:13" ht="11.65" customHeight="1">
      <c r="A1593" s="372">
        <v>1587</v>
      </c>
      <c r="B1593" s="381">
        <v>666.36468569207136</v>
      </c>
      <c r="C1593" s="381">
        <v>1326.5697942864936</v>
      </c>
      <c r="D1593" s="382">
        <v>0.97117172981298261</v>
      </c>
      <c r="E1593" s="382">
        <v>1.0623731408237611</v>
      </c>
      <c r="F1593" s="382">
        <v>1.1516021762303448</v>
      </c>
      <c r="G1593" s="382">
        <v>1.223540162398522</v>
      </c>
      <c r="H1593" s="382">
        <v>1.2775925879536039</v>
      </c>
      <c r="M1593" s="386">
        <v>0.31740000000000002</v>
      </c>
    </row>
    <row r="1594" spans="1:13" ht="11.65" customHeight="1">
      <c r="A1594" s="372">
        <v>1588</v>
      </c>
      <c r="B1594" s="381">
        <v>666.89174739726332</v>
      </c>
      <c r="C1594" s="381">
        <v>1326.6467517301589</v>
      </c>
      <c r="D1594" s="382">
        <v>0.97117314020387879</v>
      </c>
      <c r="E1594" s="382">
        <v>1.0623813341860147</v>
      </c>
      <c r="F1594" s="382">
        <v>1.151618448525658</v>
      </c>
      <c r="G1594" s="382">
        <v>1.2235432755304974</v>
      </c>
      <c r="H1594" s="382">
        <v>1.2777183372324092</v>
      </c>
      <c r="M1594" s="386">
        <v>0.31759999999999999</v>
      </c>
    </row>
    <row r="1595" spans="1:13" ht="11.65" customHeight="1">
      <c r="A1595" s="372">
        <v>1589</v>
      </c>
      <c r="B1595" s="381">
        <v>667.10284115450031</v>
      </c>
      <c r="C1595" s="381">
        <v>1327.1747616321063</v>
      </c>
      <c r="D1595" s="382">
        <v>0.97119439911819128</v>
      </c>
      <c r="E1595" s="382">
        <v>1.0624021220152071</v>
      </c>
      <c r="F1595" s="382">
        <v>1.1516320343236595</v>
      </c>
      <c r="G1595" s="382">
        <v>1.223578808653186</v>
      </c>
      <c r="H1595" s="382">
        <v>1.2778361559243694</v>
      </c>
      <c r="M1595" s="386">
        <v>0.31780000000000003</v>
      </c>
    </row>
    <row r="1596" spans="1:13" ht="11.65" customHeight="1">
      <c r="A1596" s="372">
        <v>1590</v>
      </c>
      <c r="B1596" s="381">
        <v>667.17936938845287</v>
      </c>
      <c r="C1596" s="381">
        <v>1327.6831960682412</v>
      </c>
      <c r="D1596" s="382">
        <v>0.97119851042163763</v>
      </c>
      <c r="E1596" s="382">
        <v>1.0624057523615353</v>
      </c>
      <c r="F1596" s="382">
        <v>1.151653593042439</v>
      </c>
      <c r="G1596" s="382">
        <v>1.2236013943646933</v>
      </c>
      <c r="H1596" s="382">
        <v>1.2778744819699674</v>
      </c>
      <c r="M1596" s="386">
        <v>0.318</v>
      </c>
    </row>
    <row r="1597" spans="1:13" ht="11.65" customHeight="1">
      <c r="A1597" s="372">
        <v>1591</v>
      </c>
      <c r="B1597" s="381">
        <v>667.19758516446018</v>
      </c>
      <c r="C1597" s="381">
        <v>1328.1700906795231</v>
      </c>
      <c r="D1597" s="382">
        <v>0.97121174258843901</v>
      </c>
      <c r="E1597" s="382">
        <v>1.0624284269560647</v>
      </c>
      <c r="F1597" s="382">
        <v>1.1517287332892667</v>
      </c>
      <c r="G1597" s="382">
        <v>1.2236469137295882</v>
      </c>
      <c r="H1597" s="382">
        <v>1.2779653920342144</v>
      </c>
      <c r="M1597" s="386">
        <v>0.31819999999999998</v>
      </c>
    </row>
    <row r="1598" spans="1:13" ht="11.65" customHeight="1">
      <c r="A1598" s="372">
        <v>1592</v>
      </c>
      <c r="B1598" s="381">
        <v>667.37585270170348</v>
      </c>
      <c r="C1598" s="381">
        <v>1328.2419364996367</v>
      </c>
      <c r="D1598" s="382">
        <v>0.97123122672000783</v>
      </c>
      <c r="E1598" s="382">
        <v>1.0624581733970166</v>
      </c>
      <c r="F1598" s="382">
        <v>1.1517329691062488</v>
      </c>
      <c r="G1598" s="382">
        <v>1.2236656390814695</v>
      </c>
      <c r="H1598" s="382">
        <v>1.2780017285968206</v>
      </c>
      <c r="M1598" s="386">
        <v>0.31840000000000002</v>
      </c>
    </row>
    <row r="1599" spans="1:13" ht="11.65" customHeight="1">
      <c r="A1599" s="372">
        <v>1593</v>
      </c>
      <c r="B1599" s="381">
        <v>667.68141544611535</v>
      </c>
      <c r="C1599" s="381">
        <v>1328.7434332384146</v>
      </c>
      <c r="D1599" s="382">
        <v>0.97124796917734435</v>
      </c>
      <c r="E1599" s="382">
        <v>1.0624893767284096</v>
      </c>
      <c r="F1599" s="382">
        <v>1.1517411970413012</v>
      </c>
      <c r="G1599" s="382">
        <v>1.2236885716829649</v>
      </c>
      <c r="H1599" s="382">
        <v>1.2780412329612534</v>
      </c>
      <c r="M1599" s="386">
        <v>0.31859999999999999</v>
      </c>
    </row>
    <row r="1600" spans="1:13" ht="11.65" customHeight="1">
      <c r="A1600" s="372">
        <v>1594</v>
      </c>
      <c r="B1600" s="381">
        <v>667.81201264218271</v>
      </c>
      <c r="C1600" s="381">
        <v>1329.5757834081451</v>
      </c>
      <c r="D1600" s="382">
        <v>0.97127176299343043</v>
      </c>
      <c r="E1600" s="382">
        <v>1.06249244729907</v>
      </c>
      <c r="F1600" s="382">
        <v>1.1517431133545866</v>
      </c>
      <c r="G1600" s="382">
        <v>1.2237476039841926</v>
      </c>
      <c r="H1600" s="382">
        <v>1.2780594071372098</v>
      </c>
      <c r="M1600" s="386">
        <v>0.31879999999999997</v>
      </c>
    </row>
    <row r="1601" spans="1:13" ht="11.65" customHeight="1">
      <c r="A1601" s="372">
        <v>1595</v>
      </c>
      <c r="B1601" s="381">
        <v>667.866061176529</v>
      </c>
      <c r="C1601" s="381">
        <v>1329.79396196179</v>
      </c>
      <c r="D1601" s="382">
        <v>0.97127202419085013</v>
      </c>
      <c r="E1601" s="382">
        <v>1.0625158748191494</v>
      </c>
      <c r="F1601" s="382">
        <v>1.1517887814673891</v>
      </c>
      <c r="G1601" s="382">
        <v>1.223749562827984</v>
      </c>
      <c r="H1601" s="382">
        <v>1.2781234345021135</v>
      </c>
      <c r="M1601" s="386">
        <v>0.31900000000000001</v>
      </c>
    </row>
    <row r="1602" spans="1:13" ht="11.65" customHeight="1">
      <c r="A1602" s="372">
        <v>1596</v>
      </c>
      <c r="B1602" s="381">
        <v>667.96127096253531</v>
      </c>
      <c r="C1602" s="381">
        <v>1332.0396791605981</v>
      </c>
      <c r="D1602" s="382">
        <v>0.97127215917923804</v>
      </c>
      <c r="E1602" s="382">
        <v>1.0625721985791412</v>
      </c>
      <c r="F1602" s="382">
        <v>1.1518474673294845</v>
      </c>
      <c r="G1602" s="382">
        <v>1.2237534786952005</v>
      </c>
      <c r="H1602" s="382">
        <v>1.2782501532591377</v>
      </c>
      <c r="M1602" s="386">
        <v>0.31919999999999998</v>
      </c>
    </row>
    <row r="1603" spans="1:13" ht="11.65" customHeight="1">
      <c r="A1603" s="372">
        <v>1597</v>
      </c>
      <c r="B1603" s="381">
        <v>669.3311932401657</v>
      </c>
      <c r="C1603" s="381">
        <v>1332.3380169774955</v>
      </c>
      <c r="D1603" s="382">
        <v>0.9713464855339593</v>
      </c>
      <c r="E1603" s="382">
        <v>1.062646767780085</v>
      </c>
      <c r="F1603" s="382">
        <v>1.1518574016172118</v>
      </c>
      <c r="G1603" s="382">
        <v>1.2237974136330401</v>
      </c>
      <c r="H1603" s="382">
        <v>1.2782647449250584</v>
      </c>
      <c r="M1603" s="386">
        <v>0.31940000000000002</v>
      </c>
    </row>
    <row r="1604" spans="1:13" ht="11.65" customHeight="1">
      <c r="A1604" s="372">
        <v>1598</v>
      </c>
      <c r="B1604" s="381">
        <v>669.44236029050535</v>
      </c>
      <c r="C1604" s="381">
        <v>1332.476809890939</v>
      </c>
      <c r="D1604" s="382">
        <v>0.9713486784167995</v>
      </c>
      <c r="E1604" s="382">
        <v>1.0626727653217909</v>
      </c>
      <c r="F1604" s="382">
        <v>1.1519992854621071</v>
      </c>
      <c r="G1604" s="382">
        <v>1.2238916105416868</v>
      </c>
      <c r="H1604" s="382">
        <v>1.2782673307011863</v>
      </c>
      <c r="M1604" s="386">
        <v>0.3196</v>
      </c>
    </row>
    <row r="1605" spans="1:13" ht="11.65" customHeight="1">
      <c r="A1605" s="372">
        <v>1599</v>
      </c>
      <c r="B1605" s="381">
        <v>669.62811144960688</v>
      </c>
      <c r="C1605" s="381">
        <v>1332.5361090882616</v>
      </c>
      <c r="D1605" s="382">
        <v>0.97135447478733805</v>
      </c>
      <c r="E1605" s="382">
        <v>1.0627086831945127</v>
      </c>
      <c r="F1605" s="382">
        <v>1.1520087655545834</v>
      </c>
      <c r="G1605" s="382">
        <v>1.2238928584387136</v>
      </c>
      <c r="H1605" s="382">
        <v>1.2783144214228404</v>
      </c>
      <c r="M1605" s="386">
        <v>0.31979999999999997</v>
      </c>
    </row>
    <row r="1606" spans="1:13" ht="11.65" customHeight="1">
      <c r="A1606" s="372">
        <v>1600</v>
      </c>
      <c r="B1606" s="381">
        <v>669.71275172501737</v>
      </c>
      <c r="C1606" s="381">
        <v>1332.6201200193609</v>
      </c>
      <c r="D1606" s="382">
        <v>0.97137941197026323</v>
      </c>
      <c r="E1606" s="382">
        <v>1.0627521128724977</v>
      </c>
      <c r="F1606" s="382">
        <v>1.152045033348106</v>
      </c>
      <c r="G1606" s="382">
        <v>1.2239029573467077</v>
      </c>
      <c r="H1606" s="382">
        <v>1.278367458368717</v>
      </c>
      <c r="M1606" s="386">
        <v>0.32</v>
      </c>
    </row>
    <row r="1607" spans="1:13" ht="11.65" customHeight="1">
      <c r="A1607" s="372">
        <v>1601</v>
      </c>
      <c r="B1607" s="381">
        <v>671.21572946393553</v>
      </c>
      <c r="C1607" s="381">
        <v>1334.2368387716378</v>
      </c>
      <c r="D1607" s="382">
        <v>0.97138017731357085</v>
      </c>
      <c r="E1607" s="382">
        <v>1.0629866338478835</v>
      </c>
      <c r="F1607" s="382">
        <v>1.1520858818802524</v>
      </c>
      <c r="G1607" s="382">
        <v>1.2239236310717199</v>
      </c>
      <c r="H1607" s="382">
        <v>1.278434052997466</v>
      </c>
      <c r="M1607" s="386">
        <v>0.32019999999999998</v>
      </c>
    </row>
    <row r="1608" spans="1:13" ht="11.65" customHeight="1">
      <c r="A1608" s="372">
        <v>1602</v>
      </c>
      <c r="B1608" s="381">
        <v>671.4095931716729</v>
      </c>
      <c r="C1608" s="381">
        <v>1334.5946930619939</v>
      </c>
      <c r="D1608" s="382">
        <v>0.97140791062404774</v>
      </c>
      <c r="E1608" s="382">
        <v>1.0630098633296601</v>
      </c>
      <c r="F1608" s="382">
        <v>1.1521418840536815</v>
      </c>
      <c r="G1608" s="382">
        <v>1.2239507898076483</v>
      </c>
      <c r="H1608" s="382">
        <v>1.2784519455424417</v>
      </c>
      <c r="M1608" s="386">
        <v>0.32040000000000002</v>
      </c>
    </row>
    <row r="1609" spans="1:13" ht="11.65" customHeight="1">
      <c r="A1609" s="372">
        <v>1603</v>
      </c>
      <c r="B1609" s="381">
        <v>671.44157268357867</v>
      </c>
      <c r="C1609" s="381">
        <v>1334.6401144165411</v>
      </c>
      <c r="D1609" s="382">
        <v>0.97143632178233152</v>
      </c>
      <c r="E1609" s="382">
        <v>1.0630179771744104</v>
      </c>
      <c r="F1609" s="382">
        <v>1.1521556257390195</v>
      </c>
      <c r="G1609" s="382">
        <v>1.2239906273085399</v>
      </c>
      <c r="H1609" s="382">
        <v>1.2785046594587135</v>
      </c>
      <c r="M1609" s="386">
        <v>0.3206</v>
      </c>
    </row>
    <row r="1610" spans="1:13" ht="11.65" customHeight="1">
      <c r="A1610" s="372">
        <v>1604</v>
      </c>
      <c r="B1610" s="381">
        <v>673.98948224911055</v>
      </c>
      <c r="C1610" s="381">
        <v>1335.5373200345184</v>
      </c>
      <c r="D1610" s="382">
        <v>0.97144492098795943</v>
      </c>
      <c r="E1610" s="382">
        <v>1.063035932524772</v>
      </c>
      <c r="F1610" s="382">
        <v>1.1522291084099612</v>
      </c>
      <c r="G1610" s="382">
        <v>1.2239906954570869</v>
      </c>
      <c r="H1610" s="382">
        <v>1.2786614803302485</v>
      </c>
      <c r="M1610" s="386">
        <v>0.32079999999999997</v>
      </c>
    </row>
    <row r="1611" spans="1:13" ht="11.65" customHeight="1">
      <c r="A1611" s="372">
        <v>1605</v>
      </c>
      <c r="B1611" s="381">
        <v>675.10437518885283</v>
      </c>
      <c r="C1611" s="381">
        <v>1335.7536599065679</v>
      </c>
      <c r="D1611" s="382">
        <v>0.97146327712949843</v>
      </c>
      <c r="E1611" s="382">
        <v>1.0630435247133441</v>
      </c>
      <c r="F1611" s="382">
        <v>1.1522668612907456</v>
      </c>
      <c r="G1611" s="382">
        <v>1.2241267515594532</v>
      </c>
      <c r="H1611" s="382">
        <v>1.2786888130902669</v>
      </c>
      <c r="M1611" s="386">
        <v>0.32100000000000001</v>
      </c>
    </row>
    <row r="1612" spans="1:13" ht="11.65" customHeight="1">
      <c r="A1612" s="372">
        <v>1606</v>
      </c>
      <c r="B1612" s="381">
        <v>675.14224026960892</v>
      </c>
      <c r="C1612" s="381">
        <v>1336.3716588802254</v>
      </c>
      <c r="D1612" s="382">
        <v>0.97147420874201351</v>
      </c>
      <c r="E1612" s="382">
        <v>1.0631130843300671</v>
      </c>
      <c r="F1612" s="382">
        <v>1.1522912634576703</v>
      </c>
      <c r="G1612" s="382">
        <v>1.2241406532936061</v>
      </c>
      <c r="H1612" s="382">
        <v>1.2787041853082766</v>
      </c>
      <c r="M1612" s="386">
        <v>0.32119999999999999</v>
      </c>
    </row>
    <row r="1613" spans="1:13" ht="11.65" customHeight="1">
      <c r="A1613" s="372">
        <v>1607</v>
      </c>
      <c r="B1613" s="381">
        <v>675.31892253235674</v>
      </c>
      <c r="C1613" s="381">
        <v>1337.1912521670693</v>
      </c>
      <c r="D1613" s="382">
        <v>0.97149771645727268</v>
      </c>
      <c r="E1613" s="382">
        <v>1.0631365870174034</v>
      </c>
      <c r="F1613" s="382">
        <v>1.1523118699693651</v>
      </c>
      <c r="G1613" s="382">
        <v>1.2241831894096105</v>
      </c>
      <c r="H1613" s="382">
        <v>1.2787383554820195</v>
      </c>
      <c r="M1613" s="386">
        <v>0.32140000000000002</v>
      </c>
    </row>
    <row r="1614" spans="1:13" ht="11.65" customHeight="1">
      <c r="A1614" s="372">
        <v>1608</v>
      </c>
      <c r="B1614" s="381">
        <v>675.8794586813865</v>
      </c>
      <c r="C1614" s="381">
        <v>1337.3854043387619</v>
      </c>
      <c r="D1614" s="382">
        <v>0.97153970577032811</v>
      </c>
      <c r="E1614" s="382">
        <v>1.0631676838184372</v>
      </c>
      <c r="F1614" s="382">
        <v>1.1523358746040524</v>
      </c>
      <c r="G1614" s="382">
        <v>1.2242301234703716</v>
      </c>
      <c r="H1614" s="382">
        <v>1.278747810254697</v>
      </c>
      <c r="M1614" s="386">
        <v>0.3216</v>
      </c>
    </row>
    <row r="1615" spans="1:13" ht="11.65" customHeight="1">
      <c r="A1615" s="372">
        <v>1609</v>
      </c>
      <c r="B1615" s="381">
        <v>676.11258153617746</v>
      </c>
      <c r="C1615" s="381">
        <v>1337.519744273066</v>
      </c>
      <c r="D1615" s="382">
        <v>0.97154371175837184</v>
      </c>
      <c r="E1615" s="382">
        <v>1.0631825806200061</v>
      </c>
      <c r="F1615" s="382">
        <v>1.1523612034862596</v>
      </c>
      <c r="G1615" s="382">
        <v>1.2242797388698092</v>
      </c>
      <c r="H1615" s="382">
        <v>1.2787574912597774</v>
      </c>
      <c r="M1615" s="386">
        <v>0.32179999999999997</v>
      </c>
    </row>
    <row r="1616" spans="1:13" ht="11.65" customHeight="1">
      <c r="A1616" s="372">
        <v>1610</v>
      </c>
      <c r="B1616" s="381">
        <v>676.2897521082341</v>
      </c>
      <c r="C1616" s="381">
        <v>1338.5782589465434</v>
      </c>
      <c r="D1616" s="382">
        <v>0.97156492350192081</v>
      </c>
      <c r="E1616" s="382">
        <v>1.0632397210584761</v>
      </c>
      <c r="F1616" s="382">
        <v>1.1524017321996365</v>
      </c>
      <c r="G1616" s="382">
        <v>1.2243035643828553</v>
      </c>
      <c r="H1616" s="382">
        <v>1.2787679630196265</v>
      </c>
      <c r="M1616" s="386">
        <v>0.32200000000000001</v>
      </c>
    </row>
    <row r="1617" spans="1:13" ht="11.65" customHeight="1">
      <c r="A1617" s="372">
        <v>1611</v>
      </c>
      <c r="B1617" s="381">
        <v>676.8634434691885</v>
      </c>
      <c r="C1617" s="381">
        <v>1338.7828757840307</v>
      </c>
      <c r="D1617" s="382">
        <v>0.97159043654701727</v>
      </c>
      <c r="E1617" s="382">
        <v>1.063259114659862</v>
      </c>
      <c r="F1617" s="382">
        <v>1.1524119134469857</v>
      </c>
      <c r="G1617" s="382">
        <v>1.2243677322321624</v>
      </c>
      <c r="H1617" s="382">
        <v>1.27886236442882</v>
      </c>
      <c r="M1617" s="386">
        <v>0.32219999999999999</v>
      </c>
    </row>
    <row r="1618" spans="1:13" ht="11.65" customHeight="1">
      <c r="A1618" s="372">
        <v>1612</v>
      </c>
      <c r="B1618" s="381">
        <v>676.92665600409418</v>
      </c>
      <c r="C1618" s="381">
        <v>1339.8085504119408</v>
      </c>
      <c r="D1618" s="382">
        <v>0.97161788138829908</v>
      </c>
      <c r="E1618" s="382">
        <v>1.0632900100160563</v>
      </c>
      <c r="F1618" s="382">
        <v>1.1524174295861438</v>
      </c>
      <c r="G1618" s="382">
        <v>1.224376073719976</v>
      </c>
      <c r="H1618" s="382">
        <v>1.278936671897047</v>
      </c>
      <c r="M1618" s="386">
        <v>0.32240000000000002</v>
      </c>
    </row>
    <row r="1619" spans="1:13" ht="11.65" customHeight="1">
      <c r="A1619" s="372">
        <v>1613</v>
      </c>
      <c r="B1619" s="381">
        <v>677.65925570042873</v>
      </c>
      <c r="C1619" s="381">
        <v>1339.8428620078957</v>
      </c>
      <c r="D1619" s="382">
        <v>0.97161873582250724</v>
      </c>
      <c r="E1619" s="382">
        <v>1.0632927507588075</v>
      </c>
      <c r="F1619" s="382">
        <v>1.1524280923337069</v>
      </c>
      <c r="G1619" s="382">
        <v>1.2243974460643399</v>
      </c>
      <c r="H1619" s="382">
        <v>1.2789578297074902</v>
      </c>
      <c r="M1619" s="386">
        <v>0.3226</v>
      </c>
    </row>
    <row r="1620" spans="1:13" ht="11.65" customHeight="1">
      <c r="A1620" s="372">
        <v>1614</v>
      </c>
      <c r="B1620" s="381">
        <v>678.11835872274423</v>
      </c>
      <c r="C1620" s="381">
        <v>1341.0266341882798</v>
      </c>
      <c r="D1620" s="382">
        <v>0.97162807507766091</v>
      </c>
      <c r="E1620" s="382">
        <v>1.0633174859405596</v>
      </c>
      <c r="F1620" s="382">
        <v>1.1524481401430702</v>
      </c>
      <c r="G1620" s="382">
        <v>1.2244417395875946</v>
      </c>
      <c r="H1620" s="382">
        <v>1.2789857929874806</v>
      </c>
      <c r="M1620" s="386">
        <v>0.32279999999999998</v>
      </c>
    </row>
    <row r="1621" spans="1:13" ht="11.65" customHeight="1">
      <c r="A1621" s="372">
        <v>1615</v>
      </c>
      <c r="B1621" s="381">
        <v>678.81271057524646</v>
      </c>
      <c r="C1621" s="381">
        <v>1341.9243355585495</v>
      </c>
      <c r="D1621" s="382">
        <v>0.97164138741420358</v>
      </c>
      <c r="E1621" s="382">
        <v>1.0633571428126822</v>
      </c>
      <c r="F1621" s="382">
        <v>1.152491482398202</v>
      </c>
      <c r="G1621" s="382">
        <v>1.224446169120661</v>
      </c>
      <c r="H1621" s="382">
        <v>1.2789932679581617</v>
      </c>
      <c r="M1621" s="386">
        <v>0.32300000000000001</v>
      </c>
    </row>
    <row r="1622" spans="1:13" ht="11.65" customHeight="1">
      <c r="A1622" s="372">
        <v>1616</v>
      </c>
      <c r="B1622" s="381">
        <v>678.97948693073431</v>
      </c>
      <c r="C1622" s="381">
        <v>1342.1391621550138</v>
      </c>
      <c r="D1622" s="382">
        <v>0.97164282011924341</v>
      </c>
      <c r="E1622" s="382">
        <v>1.0633661903970295</v>
      </c>
      <c r="F1622" s="382">
        <v>1.1525450713668495</v>
      </c>
      <c r="G1622" s="382">
        <v>1.2244720238247335</v>
      </c>
      <c r="H1622" s="382">
        <v>1.2790380248445432</v>
      </c>
      <c r="M1622" s="386">
        <v>0.32319999999999999</v>
      </c>
    </row>
    <row r="1623" spans="1:13" ht="11.65" customHeight="1">
      <c r="A1623" s="372">
        <v>1617</v>
      </c>
      <c r="B1623" s="381">
        <v>679.19464523318948</v>
      </c>
      <c r="C1623" s="381">
        <v>1343.041574482766</v>
      </c>
      <c r="D1623" s="382">
        <v>0.97164875354074254</v>
      </c>
      <c r="E1623" s="382">
        <v>1.0633910325750127</v>
      </c>
      <c r="F1623" s="382">
        <v>1.152554429055769</v>
      </c>
      <c r="G1623" s="382">
        <v>1.2245030154219818</v>
      </c>
      <c r="H1623" s="382">
        <v>1.2791150645154667</v>
      </c>
      <c r="M1623" s="386">
        <v>0.32340000000000002</v>
      </c>
    </row>
    <row r="1624" spans="1:13" ht="11.65" customHeight="1">
      <c r="A1624" s="372">
        <v>1618</v>
      </c>
      <c r="B1624" s="381">
        <v>679.29265826973187</v>
      </c>
      <c r="C1624" s="381">
        <v>1343.0893197276691</v>
      </c>
      <c r="D1624" s="382">
        <v>0.97165170789833855</v>
      </c>
      <c r="E1624" s="382">
        <v>1.0633989954735994</v>
      </c>
      <c r="F1624" s="382">
        <v>1.1525581034861005</v>
      </c>
      <c r="G1624" s="382">
        <v>1.2245193434769084</v>
      </c>
      <c r="H1624" s="382">
        <v>1.2791551879110594</v>
      </c>
      <c r="M1624" s="386">
        <v>0.3236</v>
      </c>
    </row>
    <row r="1625" spans="1:13" ht="11.65" customHeight="1">
      <c r="A1625" s="372">
        <v>1619</v>
      </c>
      <c r="B1625" s="381">
        <v>679.87411764263197</v>
      </c>
      <c r="C1625" s="381">
        <v>1343.1878069392224</v>
      </c>
      <c r="D1625" s="382">
        <v>0.97165948723891293</v>
      </c>
      <c r="E1625" s="382">
        <v>1.0634256297168407</v>
      </c>
      <c r="F1625" s="382">
        <v>1.1525792590226409</v>
      </c>
      <c r="G1625" s="382">
        <v>1.224546247940103</v>
      </c>
      <c r="H1625" s="382">
        <v>1.2791721768000874</v>
      </c>
      <c r="M1625" s="386">
        <v>0.32379999999999998</v>
      </c>
    </row>
    <row r="1626" spans="1:13" ht="11.65" customHeight="1">
      <c r="A1626" s="372">
        <v>1620</v>
      </c>
      <c r="B1626" s="381">
        <v>680.01344389347287</v>
      </c>
      <c r="C1626" s="381">
        <v>1343.3759110379997</v>
      </c>
      <c r="D1626" s="382">
        <v>0.97166093524271235</v>
      </c>
      <c r="E1626" s="382">
        <v>1.0634302431421452</v>
      </c>
      <c r="F1626" s="382">
        <v>1.1526070763076064</v>
      </c>
      <c r="G1626" s="382">
        <v>1.2245664637069236</v>
      </c>
      <c r="H1626" s="382">
        <v>1.2791950884653935</v>
      </c>
      <c r="M1626" s="386">
        <v>0.32400000000000001</v>
      </c>
    </row>
    <row r="1627" spans="1:13" ht="11.65" customHeight="1">
      <c r="A1627" s="372">
        <v>1621</v>
      </c>
      <c r="B1627" s="381">
        <v>680.13636794940157</v>
      </c>
      <c r="C1627" s="381">
        <v>1343.8836081029567</v>
      </c>
      <c r="D1627" s="382">
        <v>0.97167009154352313</v>
      </c>
      <c r="E1627" s="382">
        <v>1.0634306864500391</v>
      </c>
      <c r="F1627" s="382">
        <v>1.1526726506171909</v>
      </c>
      <c r="G1627" s="382">
        <v>1.2246108275234679</v>
      </c>
      <c r="H1627" s="382">
        <v>1.2792083540177066</v>
      </c>
      <c r="M1627" s="386">
        <v>0.32419999999999999</v>
      </c>
    </row>
    <row r="1628" spans="1:13" ht="11.65" customHeight="1">
      <c r="A1628" s="372">
        <v>1622</v>
      </c>
      <c r="B1628" s="381">
        <v>680.71538555922598</v>
      </c>
      <c r="C1628" s="381">
        <v>1343.9793357950384</v>
      </c>
      <c r="D1628" s="382">
        <v>0.97174436561131972</v>
      </c>
      <c r="E1628" s="382">
        <v>1.0634314115684194</v>
      </c>
      <c r="F1628" s="382">
        <v>1.1526907632204155</v>
      </c>
      <c r="G1628" s="382">
        <v>1.2246818875339427</v>
      </c>
      <c r="H1628" s="382">
        <v>1.2792237485209281</v>
      </c>
      <c r="M1628" s="386">
        <v>0.32440000000000002</v>
      </c>
    </row>
    <row r="1629" spans="1:13" ht="11.65" customHeight="1">
      <c r="A1629" s="372">
        <v>1623</v>
      </c>
      <c r="B1629" s="381">
        <v>680.79883324390721</v>
      </c>
      <c r="C1629" s="381">
        <v>1344.4130390843602</v>
      </c>
      <c r="D1629" s="382">
        <v>0.97176937101080874</v>
      </c>
      <c r="E1629" s="382">
        <v>1.0634460848252902</v>
      </c>
      <c r="F1629" s="382">
        <v>1.1526993589202601</v>
      </c>
      <c r="G1629" s="382">
        <v>1.2247084724036066</v>
      </c>
      <c r="H1629" s="382">
        <v>1.2792673118617566</v>
      </c>
      <c r="M1629" s="386">
        <v>0.3246</v>
      </c>
    </row>
    <row r="1630" spans="1:13" ht="11.65" customHeight="1">
      <c r="A1630" s="372">
        <v>1624</v>
      </c>
      <c r="B1630" s="381">
        <v>681.40512428138663</v>
      </c>
      <c r="C1630" s="381">
        <v>1344.5178771006704</v>
      </c>
      <c r="D1630" s="382">
        <v>0.9717701464299392</v>
      </c>
      <c r="E1630" s="382">
        <v>1.0634945338055344</v>
      </c>
      <c r="F1630" s="382">
        <v>1.1527223258626136</v>
      </c>
      <c r="G1630" s="382">
        <v>1.2247297847287149</v>
      </c>
      <c r="H1630" s="382">
        <v>1.2792829197102586</v>
      </c>
      <c r="M1630" s="386">
        <v>0.32479999999999998</v>
      </c>
    </row>
    <row r="1631" spans="1:13" ht="11.65" customHeight="1">
      <c r="A1631" s="372">
        <v>1625</v>
      </c>
      <c r="B1631" s="381">
        <v>681.40790934178222</v>
      </c>
      <c r="C1631" s="381">
        <v>1344.7723858366226</v>
      </c>
      <c r="D1631" s="382">
        <v>0.97178369991748592</v>
      </c>
      <c r="E1631" s="382">
        <v>1.0635054728426547</v>
      </c>
      <c r="F1631" s="382">
        <v>1.1527791753775414</v>
      </c>
      <c r="G1631" s="382">
        <v>1.224809249044037</v>
      </c>
      <c r="H1631" s="382">
        <v>1.279371805137655</v>
      </c>
      <c r="M1631" s="386">
        <v>0.32500000000000001</v>
      </c>
    </row>
    <row r="1632" spans="1:13" ht="11.65" customHeight="1">
      <c r="A1632" s="372">
        <v>1626</v>
      </c>
      <c r="B1632" s="381">
        <v>681.45862638873405</v>
      </c>
      <c r="C1632" s="381">
        <v>1344.786532793456</v>
      </c>
      <c r="D1632" s="382">
        <v>0.97184920899345639</v>
      </c>
      <c r="E1632" s="382">
        <v>1.0635712469299594</v>
      </c>
      <c r="F1632" s="382">
        <v>1.1527840338836766</v>
      </c>
      <c r="G1632" s="382">
        <v>1.2248958153205156</v>
      </c>
      <c r="H1632" s="382">
        <v>1.2796738940987495</v>
      </c>
      <c r="M1632" s="386">
        <v>0.32519999999999999</v>
      </c>
    </row>
    <row r="1633" spans="1:13" ht="11.65" customHeight="1">
      <c r="A1633" s="372">
        <v>1627</v>
      </c>
      <c r="B1633" s="381">
        <v>681.49696684868286</v>
      </c>
      <c r="C1633" s="381">
        <v>1344.8573535761861</v>
      </c>
      <c r="D1633" s="382">
        <v>0.97185834795068571</v>
      </c>
      <c r="E1633" s="382">
        <v>1.0635964751548528</v>
      </c>
      <c r="F1633" s="382">
        <v>1.1527996361407931</v>
      </c>
      <c r="G1633" s="382">
        <v>1.2250008565146144</v>
      </c>
      <c r="H1633" s="382">
        <v>1.2797082491101197</v>
      </c>
      <c r="M1633" s="386">
        <v>0.32540000000000002</v>
      </c>
    </row>
    <row r="1634" spans="1:13" ht="11.65" customHeight="1">
      <c r="A1634" s="372">
        <v>1628</v>
      </c>
      <c r="B1634" s="381">
        <v>682.07925164115113</v>
      </c>
      <c r="C1634" s="381">
        <v>1345.6234265368494</v>
      </c>
      <c r="D1634" s="382">
        <v>0.97187375673133214</v>
      </c>
      <c r="E1634" s="382">
        <v>1.0636014516853158</v>
      </c>
      <c r="F1634" s="382">
        <v>1.1528106261704847</v>
      </c>
      <c r="G1634" s="382">
        <v>1.225006402625572</v>
      </c>
      <c r="H1634" s="382">
        <v>1.2797200075536888</v>
      </c>
      <c r="M1634" s="386">
        <v>0.3256</v>
      </c>
    </row>
    <row r="1635" spans="1:13" ht="11.65" customHeight="1">
      <c r="A1635" s="372">
        <v>1629</v>
      </c>
      <c r="B1635" s="381">
        <v>683.26112112630926</v>
      </c>
      <c r="C1635" s="381">
        <v>1345.6781210674526</v>
      </c>
      <c r="D1635" s="382">
        <v>0.97187927072710245</v>
      </c>
      <c r="E1635" s="382">
        <v>1.0636212332673693</v>
      </c>
      <c r="F1635" s="382">
        <v>1.1528772498561393</v>
      </c>
      <c r="G1635" s="382">
        <v>1.2250147269226745</v>
      </c>
      <c r="H1635" s="382">
        <v>1.2797239470842487</v>
      </c>
      <c r="M1635" s="386">
        <v>0.32579999999999998</v>
      </c>
    </row>
    <row r="1636" spans="1:13" ht="11.65" customHeight="1">
      <c r="A1636" s="372">
        <v>1630</v>
      </c>
      <c r="B1636" s="381">
        <v>684.46436491502845</v>
      </c>
      <c r="C1636" s="381">
        <v>1345.7657555604255</v>
      </c>
      <c r="D1636" s="382">
        <v>0.97191370422108581</v>
      </c>
      <c r="E1636" s="382">
        <v>1.0636250586029614</v>
      </c>
      <c r="F1636" s="382">
        <v>1.1528780288821727</v>
      </c>
      <c r="G1636" s="382">
        <v>1.2250267526484397</v>
      </c>
      <c r="H1636" s="382">
        <v>1.2797401570179234</v>
      </c>
      <c r="M1636" s="386">
        <v>0.32600000000000001</v>
      </c>
    </row>
    <row r="1637" spans="1:13" ht="11.65" customHeight="1">
      <c r="A1637" s="372">
        <v>1631</v>
      </c>
      <c r="B1637" s="381">
        <v>684.89432942214171</v>
      </c>
      <c r="C1637" s="381">
        <v>1346.3264264338995</v>
      </c>
      <c r="D1637" s="382">
        <v>0.97192230780106237</v>
      </c>
      <c r="E1637" s="382">
        <v>1.0636417183253613</v>
      </c>
      <c r="F1637" s="382">
        <v>1.1528882229948159</v>
      </c>
      <c r="G1637" s="382">
        <v>1.2250730630661417</v>
      </c>
      <c r="H1637" s="382">
        <v>1.2797526598959175</v>
      </c>
      <c r="M1637" s="386">
        <v>0.32619999999999999</v>
      </c>
    </row>
    <row r="1638" spans="1:13" ht="11.65" customHeight="1">
      <c r="A1638" s="372">
        <v>1632</v>
      </c>
      <c r="B1638" s="381">
        <v>684.97442110454176</v>
      </c>
      <c r="C1638" s="381">
        <v>1346.3287812692233</v>
      </c>
      <c r="D1638" s="382">
        <v>0.97195400637992935</v>
      </c>
      <c r="E1638" s="382">
        <v>1.0636489972008014</v>
      </c>
      <c r="F1638" s="382">
        <v>1.152957008119003</v>
      </c>
      <c r="G1638" s="382">
        <v>1.2251055353904532</v>
      </c>
      <c r="H1638" s="382">
        <v>1.2798042542835613</v>
      </c>
      <c r="M1638" s="386">
        <v>0.32640000000000002</v>
      </c>
    </row>
    <row r="1639" spans="1:13" ht="11.65" customHeight="1">
      <c r="A1639" s="372">
        <v>1633</v>
      </c>
      <c r="B1639" s="381">
        <v>686.09455281200826</v>
      </c>
      <c r="C1639" s="381">
        <v>1346.4382234577315</v>
      </c>
      <c r="D1639" s="382">
        <v>0.97196630430261088</v>
      </c>
      <c r="E1639" s="382">
        <v>1.0637313759484066</v>
      </c>
      <c r="F1639" s="382">
        <v>1.1530003658600629</v>
      </c>
      <c r="G1639" s="382">
        <v>1.2252477478862387</v>
      </c>
      <c r="H1639" s="382">
        <v>1.2798763199727163</v>
      </c>
      <c r="M1639" s="386">
        <v>0.3266</v>
      </c>
    </row>
    <row r="1640" spans="1:13" ht="11.65" customHeight="1">
      <c r="A1640" s="372">
        <v>1634</v>
      </c>
      <c r="B1640" s="381">
        <v>687.67100636616851</v>
      </c>
      <c r="C1640" s="381">
        <v>1346.7649968911464</v>
      </c>
      <c r="D1640" s="382">
        <v>0.97198039595800467</v>
      </c>
      <c r="E1640" s="382">
        <v>1.0637845731129842</v>
      </c>
      <c r="F1640" s="382">
        <v>1.1531001021183125</v>
      </c>
      <c r="G1640" s="382">
        <v>1.2252927613680158</v>
      </c>
      <c r="H1640" s="382">
        <v>1.2798839706596499</v>
      </c>
      <c r="M1640" s="386">
        <v>0.32679999999999998</v>
      </c>
    </row>
    <row r="1641" spans="1:13" ht="11.65" customHeight="1">
      <c r="A1641" s="372">
        <v>1635</v>
      </c>
      <c r="B1641" s="381">
        <v>688.03706443016836</v>
      </c>
      <c r="C1641" s="381">
        <v>1346.9243989015577</v>
      </c>
      <c r="D1641" s="382">
        <v>0.97199366515665897</v>
      </c>
      <c r="E1641" s="382">
        <v>1.0638941000031534</v>
      </c>
      <c r="F1641" s="382">
        <v>1.1531435953482108</v>
      </c>
      <c r="G1641" s="382">
        <v>1.2254098695806943</v>
      </c>
      <c r="H1641" s="382">
        <v>1.2799725300302329</v>
      </c>
      <c r="M1641" s="386">
        <v>0.32700000000000001</v>
      </c>
    </row>
    <row r="1642" spans="1:13" ht="11.65" customHeight="1">
      <c r="A1642" s="372">
        <v>1636</v>
      </c>
      <c r="B1642" s="381">
        <v>688.14921944571415</v>
      </c>
      <c r="C1642" s="381">
        <v>1347.0064497764943</v>
      </c>
      <c r="D1642" s="382">
        <v>0.97199574900140706</v>
      </c>
      <c r="E1642" s="382">
        <v>1.0639063280183878</v>
      </c>
      <c r="F1642" s="382">
        <v>1.1531890621841372</v>
      </c>
      <c r="G1642" s="382">
        <v>1.2254767352199027</v>
      </c>
      <c r="H1642" s="382">
        <v>1.2800733688705972</v>
      </c>
      <c r="M1642" s="386">
        <v>0.32719999999999999</v>
      </c>
    </row>
    <row r="1643" spans="1:13" ht="11.65" customHeight="1">
      <c r="A1643" s="372">
        <v>1637</v>
      </c>
      <c r="B1643" s="381">
        <v>689.46449835209751</v>
      </c>
      <c r="C1643" s="381">
        <v>1347.5917146900993</v>
      </c>
      <c r="D1643" s="382">
        <v>0.97202665562279211</v>
      </c>
      <c r="E1643" s="382">
        <v>1.0639596304304269</v>
      </c>
      <c r="F1643" s="382">
        <v>1.1531932097831841</v>
      </c>
      <c r="G1643" s="382">
        <v>1.2255105788676024</v>
      </c>
      <c r="H1643" s="382">
        <v>1.2800795198636297</v>
      </c>
      <c r="M1643" s="386">
        <v>0.32740000000000002</v>
      </c>
    </row>
    <row r="1644" spans="1:13" ht="11.65" customHeight="1">
      <c r="A1644" s="372">
        <v>1638</v>
      </c>
      <c r="B1644" s="381">
        <v>689.48632455167171</v>
      </c>
      <c r="C1644" s="381">
        <v>1347.9356345757005</v>
      </c>
      <c r="D1644" s="382">
        <v>0.97203128793455129</v>
      </c>
      <c r="E1644" s="382">
        <v>1.0639862080060722</v>
      </c>
      <c r="F1644" s="382">
        <v>1.1532014702029969</v>
      </c>
      <c r="G1644" s="382">
        <v>1.2256350158037255</v>
      </c>
      <c r="H1644" s="382">
        <v>1.2801829203720805</v>
      </c>
      <c r="M1644" s="386">
        <v>0.3276</v>
      </c>
    </row>
    <row r="1645" spans="1:13" ht="11.65" customHeight="1">
      <c r="A1645" s="372">
        <v>1639</v>
      </c>
      <c r="B1645" s="381">
        <v>689.9056761383863</v>
      </c>
      <c r="C1645" s="381">
        <v>1348.1594888518903</v>
      </c>
      <c r="D1645" s="382">
        <v>0.97203657575607272</v>
      </c>
      <c r="E1645" s="382">
        <v>1.0640603913306954</v>
      </c>
      <c r="F1645" s="382">
        <v>1.15324695560968</v>
      </c>
      <c r="G1645" s="382">
        <v>1.2257197361270222</v>
      </c>
      <c r="H1645" s="382">
        <v>1.2802348418834066</v>
      </c>
      <c r="M1645" s="386">
        <v>0.32779999999999998</v>
      </c>
    </row>
    <row r="1646" spans="1:13" ht="11.65" customHeight="1">
      <c r="A1646" s="372">
        <v>1640</v>
      </c>
      <c r="B1646" s="381">
        <v>690.23140293910819</v>
      </c>
      <c r="C1646" s="381">
        <v>1348.1632261531176</v>
      </c>
      <c r="D1646" s="382">
        <v>0.97204357474052516</v>
      </c>
      <c r="E1646" s="382">
        <v>1.0640994085595488</v>
      </c>
      <c r="F1646" s="382">
        <v>1.1532878536543367</v>
      </c>
      <c r="G1646" s="382">
        <v>1.2257895468488644</v>
      </c>
      <c r="H1646" s="382">
        <v>1.2803189216914486</v>
      </c>
      <c r="M1646" s="386">
        <v>0.32800000000000001</v>
      </c>
    </row>
    <row r="1647" spans="1:13" ht="11.65" customHeight="1">
      <c r="A1647" s="372">
        <v>1641</v>
      </c>
      <c r="B1647" s="381">
        <v>691.00475214878134</v>
      </c>
      <c r="C1647" s="381">
        <v>1348.2884539052593</v>
      </c>
      <c r="D1647" s="382">
        <v>0.97206704148432976</v>
      </c>
      <c r="E1647" s="382">
        <v>1.0641082934634454</v>
      </c>
      <c r="F1647" s="382">
        <v>1.1533429414585461</v>
      </c>
      <c r="G1647" s="382">
        <v>1.2257909721005991</v>
      </c>
      <c r="H1647" s="382">
        <v>1.2803611351069939</v>
      </c>
      <c r="M1647" s="386">
        <v>0.32819999999999999</v>
      </c>
    </row>
    <row r="1648" spans="1:13" ht="11.65" customHeight="1">
      <c r="A1648" s="372">
        <v>1642</v>
      </c>
      <c r="B1648" s="381">
        <v>691.57381417330271</v>
      </c>
      <c r="C1648" s="381">
        <v>1348.4086133696255</v>
      </c>
      <c r="D1648" s="382">
        <v>0.97208499319999186</v>
      </c>
      <c r="E1648" s="382">
        <v>1.0641230839875371</v>
      </c>
      <c r="F1648" s="382">
        <v>1.1533482819323497</v>
      </c>
      <c r="G1648" s="382">
        <v>1.2258353969052136</v>
      </c>
      <c r="H1648" s="382">
        <v>1.280378204760382</v>
      </c>
      <c r="M1648" s="386">
        <v>0.32840000000000003</v>
      </c>
    </row>
    <row r="1649" spans="1:13" ht="11.65" customHeight="1">
      <c r="A1649" s="372">
        <v>1643</v>
      </c>
      <c r="B1649" s="381">
        <v>691.69619427831731</v>
      </c>
      <c r="C1649" s="381">
        <v>1348.527709172602</v>
      </c>
      <c r="D1649" s="382">
        <v>0.97208613375184016</v>
      </c>
      <c r="E1649" s="382">
        <v>1.0641533826000453</v>
      </c>
      <c r="F1649" s="382">
        <v>1.1533714480291519</v>
      </c>
      <c r="G1649" s="382">
        <v>1.2258671979634088</v>
      </c>
      <c r="H1649" s="382">
        <v>1.2804168845219315</v>
      </c>
      <c r="M1649" s="386">
        <v>0.3286</v>
      </c>
    </row>
    <row r="1650" spans="1:13" ht="11.65" customHeight="1">
      <c r="A1650" s="372">
        <v>1644</v>
      </c>
      <c r="B1650" s="381">
        <v>692.23753084596683</v>
      </c>
      <c r="C1650" s="381">
        <v>1349.5066932649206</v>
      </c>
      <c r="D1650" s="382">
        <v>0.97209882804444714</v>
      </c>
      <c r="E1650" s="382">
        <v>1.0642065155010212</v>
      </c>
      <c r="F1650" s="382">
        <v>1.1533724728321391</v>
      </c>
      <c r="G1650" s="382">
        <v>1.2259092229116841</v>
      </c>
      <c r="H1650" s="382">
        <v>1.2804664878135497</v>
      </c>
      <c r="M1650" s="386">
        <v>0.32879999999999998</v>
      </c>
    </row>
    <row r="1651" spans="1:13" ht="11.65" customHeight="1">
      <c r="A1651" s="372">
        <v>1645</v>
      </c>
      <c r="B1651" s="381">
        <v>692.2972502018356</v>
      </c>
      <c r="C1651" s="381">
        <v>1349.5385368424104</v>
      </c>
      <c r="D1651" s="382">
        <v>0.97211709857457373</v>
      </c>
      <c r="E1651" s="382">
        <v>1.0642224630441952</v>
      </c>
      <c r="F1651" s="382">
        <v>1.1533866695426096</v>
      </c>
      <c r="G1651" s="382">
        <v>1.2259155483658615</v>
      </c>
      <c r="H1651" s="382">
        <v>1.2804792508603802</v>
      </c>
      <c r="M1651" s="386">
        <v>0.32900000000000001</v>
      </c>
    </row>
    <row r="1652" spans="1:13" ht="11.65" customHeight="1">
      <c r="A1652" s="372">
        <v>1646</v>
      </c>
      <c r="B1652" s="381">
        <v>692.44435540562426</v>
      </c>
      <c r="C1652" s="381">
        <v>1349.6744385917409</v>
      </c>
      <c r="D1652" s="382">
        <v>0.97211777990022175</v>
      </c>
      <c r="E1652" s="382">
        <v>1.0642320092843884</v>
      </c>
      <c r="F1652" s="382">
        <v>1.1534260153491385</v>
      </c>
      <c r="G1652" s="382">
        <v>1.225919668582897</v>
      </c>
      <c r="H1652" s="382">
        <v>1.2804846742172213</v>
      </c>
      <c r="M1652" s="386">
        <v>0.32919999999999999</v>
      </c>
    </row>
    <row r="1653" spans="1:13" ht="11.65" customHeight="1">
      <c r="A1653" s="372">
        <v>1647</v>
      </c>
      <c r="B1653" s="381">
        <v>692.97630290753659</v>
      </c>
      <c r="C1653" s="381">
        <v>1351.208438195692</v>
      </c>
      <c r="D1653" s="382">
        <v>0.97211913808057571</v>
      </c>
      <c r="E1653" s="382">
        <v>1.0642526589895391</v>
      </c>
      <c r="F1653" s="382">
        <v>1.1534357581991388</v>
      </c>
      <c r="G1653" s="382">
        <v>1.2259525007177927</v>
      </c>
      <c r="H1653" s="382">
        <v>1.2805138697696594</v>
      </c>
      <c r="M1653" s="386">
        <v>0.32940000000000003</v>
      </c>
    </row>
    <row r="1654" spans="1:13" ht="11.65" customHeight="1">
      <c r="A1654" s="372">
        <v>1648</v>
      </c>
      <c r="B1654" s="381">
        <v>693.19010400814295</v>
      </c>
      <c r="C1654" s="381">
        <v>1353.0950950797906</v>
      </c>
      <c r="D1654" s="382">
        <v>0.9721404877726838</v>
      </c>
      <c r="E1654" s="382">
        <v>1.0642630741140449</v>
      </c>
      <c r="F1654" s="382">
        <v>1.1534441135312994</v>
      </c>
      <c r="G1654" s="382">
        <v>1.2259729063239313</v>
      </c>
      <c r="H1654" s="382">
        <v>1.2805316307384647</v>
      </c>
      <c r="M1654" s="386">
        <v>0.3296</v>
      </c>
    </row>
    <row r="1655" spans="1:13" ht="11.65" customHeight="1">
      <c r="A1655" s="372">
        <v>1649</v>
      </c>
      <c r="B1655" s="381">
        <v>693.56675661249574</v>
      </c>
      <c r="C1655" s="381">
        <v>1353.3611120849528</v>
      </c>
      <c r="D1655" s="382">
        <v>0.97216345554736772</v>
      </c>
      <c r="E1655" s="382">
        <v>1.0642654414690109</v>
      </c>
      <c r="F1655" s="382">
        <v>1.1534444761453466</v>
      </c>
      <c r="G1655" s="382">
        <v>1.2259796495783786</v>
      </c>
      <c r="H1655" s="382">
        <v>1.2805609020547721</v>
      </c>
      <c r="M1655" s="386">
        <v>0.32979999999999998</v>
      </c>
    </row>
    <row r="1656" spans="1:13" ht="11.65" customHeight="1">
      <c r="A1656" s="372">
        <v>1650</v>
      </c>
      <c r="B1656" s="381">
        <v>693.72575351628348</v>
      </c>
      <c r="C1656" s="381">
        <v>1353.7039848018703</v>
      </c>
      <c r="D1656" s="382">
        <v>0.97219968916844335</v>
      </c>
      <c r="E1656" s="382">
        <v>1.0642876179683529</v>
      </c>
      <c r="F1656" s="382">
        <v>1.1535136204152541</v>
      </c>
      <c r="G1656" s="382">
        <v>1.2261744978013631</v>
      </c>
      <c r="H1656" s="382">
        <v>1.280583853865084</v>
      </c>
      <c r="M1656" s="386">
        <v>0.33</v>
      </c>
    </row>
    <row r="1657" spans="1:13" ht="11.65" customHeight="1">
      <c r="A1657" s="372">
        <v>1651</v>
      </c>
      <c r="B1657" s="381">
        <v>694.23844532653311</v>
      </c>
      <c r="C1657" s="381">
        <v>1354.4732667723529</v>
      </c>
      <c r="D1657" s="382">
        <v>0.97222260117265191</v>
      </c>
      <c r="E1657" s="382">
        <v>1.0643263962167626</v>
      </c>
      <c r="F1657" s="382">
        <v>1.1535232806524471</v>
      </c>
      <c r="G1657" s="382">
        <v>1.2261944900628425</v>
      </c>
      <c r="H1657" s="382">
        <v>1.2805941374867928</v>
      </c>
      <c r="M1657" s="386">
        <v>0.33019999999999999</v>
      </c>
    </row>
    <row r="1658" spans="1:13" ht="11.65" customHeight="1">
      <c r="A1658" s="372">
        <v>1652</v>
      </c>
      <c r="B1658" s="381">
        <v>694.32400958223661</v>
      </c>
      <c r="C1658" s="381">
        <v>1355.0893985003804</v>
      </c>
      <c r="D1658" s="382">
        <v>0.97222710971250248</v>
      </c>
      <c r="E1658" s="382">
        <v>1.0643837341547164</v>
      </c>
      <c r="F1658" s="382">
        <v>1.1536725316051286</v>
      </c>
      <c r="G1658" s="382">
        <v>1.226234078372471</v>
      </c>
      <c r="H1658" s="382">
        <v>1.2806027450102899</v>
      </c>
      <c r="M1658" s="386">
        <v>0.33040000000000003</v>
      </c>
    </row>
    <row r="1659" spans="1:13" ht="11.65" customHeight="1">
      <c r="A1659" s="372">
        <v>1653</v>
      </c>
      <c r="B1659" s="381">
        <v>695.23618570617509</v>
      </c>
      <c r="C1659" s="381">
        <v>1355.0923453203231</v>
      </c>
      <c r="D1659" s="382">
        <v>0.972227305825903</v>
      </c>
      <c r="E1659" s="382">
        <v>1.0644204744276797</v>
      </c>
      <c r="F1659" s="382">
        <v>1.1536798456094153</v>
      </c>
      <c r="G1659" s="382">
        <v>1.2263257934599026</v>
      </c>
      <c r="H1659" s="382">
        <v>1.2807299659120903</v>
      </c>
      <c r="M1659" s="386">
        <v>0.3306</v>
      </c>
    </row>
    <row r="1660" spans="1:13" ht="11.65" customHeight="1">
      <c r="A1660" s="372">
        <v>1654</v>
      </c>
      <c r="B1660" s="381">
        <v>696.01210110006741</v>
      </c>
      <c r="C1660" s="381">
        <v>1355.3020207098216</v>
      </c>
      <c r="D1660" s="382">
        <v>0.97223857326763385</v>
      </c>
      <c r="E1660" s="382">
        <v>1.0644244676025501</v>
      </c>
      <c r="F1660" s="382">
        <v>1.1536941189955352</v>
      </c>
      <c r="G1660" s="382">
        <v>1.2263564955103561</v>
      </c>
      <c r="H1660" s="382">
        <v>1.2807410280934257</v>
      </c>
      <c r="M1660" s="386">
        <v>0.33079999999999998</v>
      </c>
    </row>
    <row r="1661" spans="1:13" ht="11.65" customHeight="1">
      <c r="A1661" s="372">
        <v>1655</v>
      </c>
      <c r="B1661" s="381">
        <v>696.10090734151163</v>
      </c>
      <c r="C1661" s="381">
        <v>1355.7277927693704</v>
      </c>
      <c r="D1661" s="382">
        <v>0.97224165097111204</v>
      </c>
      <c r="E1661" s="382">
        <v>1.0644323838293472</v>
      </c>
      <c r="F1661" s="382">
        <v>1.1537681777593509</v>
      </c>
      <c r="G1661" s="382">
        <v>1.2264091717352383</v>
      </c>
      <c r="H1661" s="382">
        <v>1.2807733369292849</v>
      </c>
      <c r="M1661" s="386">
        <v>0.33100000000000002</v>
      </c>
    </row>
    <row r="1662" spans="1:13" ht="11.65" customHeight="1">
      <c r="A1662" s="372">
        <v>1656</v>
      </c>
      <c r="B1662" s="381">
        <v>696.22391704172242</v>
      </c>
      <c r="C1662" s="381">
        <v>1356.026320561954</v>
      </c>
      <c r="D1662" s="382">
        <v>0.97225033681633233</v>
      </c>
      <c r="E1662" s="382">
        <v>1.0644479656695418</v>
      </c>
      <c r="F1662" s="382">
        <v>1.1537881510138541</v>
      </c>
      <c r="G1662" s="382">
        <v>1.2264701226001151</v>
      </c>
      <c r="H1662" s="382">
        <v>1.280851525324975</v>
      </c>
      <c r="M1662" s="386">
        <v>0.33119999999999999</v>
      </c>
    </row>
    <row r="1663" spans="1:13" ht="11.65" customHeight="1">
      <c r="A1663" s="372">
        <v>1657</v>
      </c>
      <c r="B1663" s="381">
        <v>696.53382984092605</v>
      </c>
      <c r="C1663" s="381">
        <v>1356.1210716092701</v>
      </c>
      <c r="D1663" s="382">
        <v>0.97225623763486457</v>
      </c>
      <c r="E1663" s="382">
        <v>1.0644595837526039</v>
      </c>
      <c r="F1663" s="382">
        <v>1.1538285392650058</v>
      </c>
      <c r="G1663" s="382">
        <v>1.2264863437626765</v>
      </c>
      <c r="H1663" s="382">
        <v>1.2808590455344944</v>
      </c>
      <c r="M1663" s="386">
        <v>0.33139999999999997</v>
      </c>
    </row>
    <row r="1664" spans="1:13" ht="11.65" customHeight="1">
      <c r="A1664" s="372">
        <v>1658</v>
      </c>
      <c r="B1664" s="381">
        <v>696.61528328019631</v>
      </c>
      <c r="C1664" s="381">
        <v>1356.8263525654384</v>
      </c>
      <c r="D1664" s="382">
        <v>0.97226326050182765</v>
      </c>
      <c r="E1664" s="382">
        <v>1.0644877509551203</v>
      </c>
      <c r="F1664" s="382">
        <v>1.153857948829158</v>
      </c>
      <c r="G1664" s="382">
        <v>1.2265335702177802</v>
      </c>
      <c r="H1664" s="382">
        <v>1.2809250476042731</v>
      </c>
      <c r="M1664" s="386">
        <v>0.33160000000000001</v>
      </c>
    </row>
    <row r="1665" spans="1:13" ht="11.65" customHeight="1">
      <c r="A1665" s="372">
        <v>1659</v>
      </c>
      <c r="B1665" s="381">
        <v>696.9779635712739</v>
      </c>
      <c r="C1665" s="381">
        <v>1356.9146798907295</v>
      </c>
      <c r="D1665" s="382">
        <v>0.97226784980810821</v>
      </c>
      <c r="E1665" s="382">
        <v>1.0645171790159591</v>
      </c>
      <c r="F1665" s="382">
        <v>1.1538958011235692</v>
      </c>
      <c r="G1665" s="382">
        <v>1.2265350122005549</v>
      </c>
      <c r="H1665" s="382">
        <v>1.2809410499453642</v>
      </c>
      <c r="M1665" s="386">
        <v>0.33179999999999998</v>
      </c>
    </row>
    <row r="1666" spans="1:13" ht="11.65" customHeight="1">
      <c r="A1666" s="372">
        <v>1660</v>
      </c>
      <c r="B1666" s="381">
        <v>697.06302066883745</v>
      </c>
      <c r="C1666" s="381">
        <v>1357.2952392760908</v>
      </c>
      <c r="D1666" s="382">
        <v>0.97227124081160421</v>
      </c>
      <c r="E1666" s="382">
        <v>1.0645472015766615</v>
      </c>
      <c r="F1666" s="382">
        <v>1.1539188833629226</v>
      </c>
      <c r="G1666" s="382">
        <v>1.2265781951105466</v>
      </c>
      <c r="H1666" s="382">
        <v>1.2809645508657534</v>
      </c>
      <c r="M1666" s="386">
        <v>0.33200000000000002</v>
      </c>
    </row>
    <row r="1667" spans="1:13" ht="11.65" customHeight="1">
      <c r="A1667" s="372">
        <v>1661</v>
      </c>
      <c r="B1667" s="381">
        <v>697.18710319794809</v>
      </c>
      <c r="C1667" s="381">
        <v>1357.4667640519747</v>
      </c>
      <c r="D1667" s="382">
        <v>0.97228080138360917</v>
      </c>
      <c r="E1667" s="382">
        <v>1.0646225788811041</v>
      </c>
      <c r="F1667" s="382">
        <v>1.1539973096903098</v>
      </c>
      <c r="G1667" s="382">
        <v>1.2265995053795147</v>
      </c>
      <c r="H1667" s="382">
        <v>1.2809860685084984</v>
      </c>
      <c r="M1667" s="386">
        <v>0.3322</v>
      </c>
    </row>
    <row r="1668" spans="1:13" ht="11.65" customHeight="1">
      <c r="A1668" s="372">
        <v>1662</v>
      </c>
      <c r="B1668" s="381">
        <v>697.38489264199234</v>
      </c>
      <c r="C1668" s="381">
        <v>1359.813249570323</v>
      </c>
      <c r="D1668" s="382">
        <v>0.97229568558213675</v>
      </c>
      <c r="E1668" s="382">
        <v>1.0646427378255754</v>
      </c>
      <c r="F1668" s="382">
        <v>1.1540138872667998</v>
      </c>
      <c r="G1668" s="382">
        <v>1.2266153743224775</v>
      </c>
      <c r="H1668" s="382">
        <v>1.2810029955489979</v>
      </c>
      <c r="M1668" s="386">
        <v>0.33239999999999997</v>
      </c>
    </row>
    <row r="1669" spans="1:13" ht="11.65" customHeight="1">
      <c r="A1669" s="372">
        <v>1663</v>
      </c>
      <c r="B1669" s="381">
        <v>697.76440756596639</v>
      </c>
      <c r="C1669" s="381">
        <v>1360.194452530588</v>
      </c>
      <c r="D1669" s="382">
        <v>0.97230214649324131</v>
      </c>
      <c r="E1669" s="382">
        <v>1.0646495011972863</v>
      </c>
      <c r="F1669" s="382">
        <v>1.1540409736040613</v>
      </c>
      <c r="G1669" s="382">
        <v>1.2267186105189842</v>
      </c>
      <c r="H1669" s="382">
        <v>1.2810714749052334</v>
      </c>
      <c r="M1669" s="386">
        <v>0.33260000000000001</v>
      </c>
    </row>
    <row r="1670" spans="1:13" ht="11.65" customHeight="1">
      <c r="A1670" s="372">
        <v>1664</v>
      </c>
      <c r="B1670" s="381">
        <v>699.4829098623868</v>
      </c>
      <c r="C1670" s="381">
        <v>1360.4558363256001</v>
      </c>
      <c r="D1670" s="382">
        <v>0.9723076246661978</v>
      </c>
      <c r="E1670" s="382">
        <v>1.0646694128140917</v>
      </c>
      <c r="F1670" s="382">
        <v>1.154057961498427</v>
      </c>
      <c r="G1670" s="382">
        <v>1.2267382180747715</v>
      </c>
      <c r="H1670" s="382">
        <v>1.2810940344853736</v>
      </c>
      <c r="M1670" s="386">
        <v>0.33279999999999998</v>
      </c>
    </row>
    <row r="1671" spans="1:13" ht="11.65" customHeight="1">
      <c r="A1671" s="372">
        <v>1665</v>
      </c>
      <c r="B1671" s="381">
        <v>699.82072315418827</v>
      </c>
      <c r="C1671" s="381">
        <v>1360.4884393068605</v>
      </c>
      <c r="D1671" s="382">
        <v>0.97231485887352864</v>
      </c>
      <c r="E1671" s="382">
        <v>1.0647244938713973</v>
      </c>
      <c r="F1671" s="382">
        <v>1.1540608386096038</v>
      </c>
      <c r="G1671" s="382">
        <v>1.2267571159217123</v>
      </c>
      <c r="H1671" s="382">
        <v>1.2811094681478172</v>
      </c>
      <c r="M1671" s="386">
        <v>0.33300000000000002</v>
      </c>
    </row>
    <row r="1672" spans="1:13" ht="11.65" customHeight="1">
      <c r="A1672" s="372">
        <v>1666</v>
      </c>
      <c r="B1672" s="381">
        <v>700.29648750617616</v>
      </c>
      <c r="C1672" s="381">
        <v>1360.6050435984071</v>
      </c>
      <c r="D1672" s="382">
        <v>0.9723358320746277</v>
      </c>
      <c r="E1672" s="382">
        <v>1.0647799342859861</v>
      </c>
      <c r="F1672" s="382">
        <v>1.1540750379162992</v>
      </c>
      <c r="G1672" s="382">
        <v>1.2268307875027653</v>
      </c>
      <c r="H1672" s="382">
        <v>1.2812224015390983</v>
      </c>
      <c r="M1672" s="386">
        <v>0.3332</v>
      </c>
    </row>
    <row r="1673" spans="1:13" ht="11.65" customHeight="1">
      <c r="A1673" s="372">
        <v>1667</v>
      </c>
      <c r="B1673" s="381">
        <v>700.52183282481747</v>
      </c>
      <c r="C1673" s="381">
        <v>1361.2286646985431</v>
      </c>
      <c r="D1673" s="382">
        <v>0.97235011424565787</v>
      </c>
      <c r="E1673" s="382">
        <v>1.0648360438024074</v>
      </c>
      <c r="F1673" s="382">
        <v>1.1541122133682553</v>
      </c>
      <c r="G1673" s="382">
        <v>1.2268315800556242</v>
      </c>
      <c r="H1673" s="382">
        <v>1.2812655564924547</v>
      </c>
      <c r="M1673" s="386">
        <v>0.33339999999999997</v>
      </c>
    </row>
    <row r="1674" spans="1:13" ht="11.65" customHeight="1">
      <c r="A1674" s="372">
        <v>1668</v>
      </c>
      <c r="B1674" s="381">
        <v>701.0002141827199</v>
      </c>
      <c r="C1674" s="381">
        <v>1362.6784356216976</v>
      </c>
      <c r="D1674" s="382">
        <v>0.97235611401513622</v>
      </c>
      <c r="E1674" s="382">
        <v>1.0648370352363081</v>
      </c>
      <c r="F1674" s="382">
        <v>1.1541124041681514</v>
      </c>
      <c r="G1674" s="382">
        <v>1.2268615423941664</v>
      </c>
      <c r="H1674" s="382">
        <v>1.2813211766989241</v>
      </c>
      <c r="M1674" s="386">
        <v>0.33360000000000001</v>
      </c>
    </row>
    <row r="1675" spans="1:13" ht="11.65" customHeight="1">
      <c r="A1675" s="372">
        <v>1669</v>
      </c>
      <c r="B1675" s="381">
        <v>701.22081149841415</v>
      </c>
      <c r="C1675" s="381">
        <v>1363.1909405527422</v>
      </c>
      <c r="D1675" s="382">
        <v>0.97236041886477953</v>
      </c>
      <c r="E1675" s="382">
        <v>1.0648479129370891</v>
      </c>
      <c r="F1675" s="382">
        <v>1.1541141423208956</v>
      </c>
      <c r="G1675" s="382">
        <v>1.2268692373517989</v>
      </c>
      <c r="H1675" s="382">
        <v>1.2813272628128507</v>
      </c>
      <c r="M1675" s="386">
        <v>0.33379999999999999</v>
      </c>
    </row>
    <row r="1676" spans="1:13" ht="11.65" customHeight="1">
      <c r="A1676" s="372">
        <v>1670</v>
      </c>
      <c r="B1676" s="381">
        <v>701.6122129287196</v>
      </c>
      <c r="C1676" s="381">
        <v>1363.2324036388163</v>
      </c>
      <c r="D1676" s="382">
        <v>0.97237180228674491</v>
      </c>
      <c r="E1676" s="382">
        <v>1.064855135795598</v>
      </c>
      <c r="F1676" s="382">
        <v>1.154136440599042</v>
      </c>
      <c r="G1676" s="382">
        <v>1.2268972008718166</v>
      </c>
      <c r="H1676" s="382">
        <v>1.2813558198379349</v>
      </c>
      <c r="M1676" s="386">
        <v>0.33400000000000002</v>
      </c>
    </row>
    <row r="1677" spans="1:13" ht="11.65" customHeight="1">
      <c r="A1677" s="372">
        <v>1671</v>
      </c>
      <c r="B1677" s="381">
        <v>703.5329646655091</v>
      </c>
      <c r="C1677" s="381">
        <v>1363.6778750376743</v>
      </c>
      <c r="D1677" s="382">
        <v>0.97238016514343517</v>
      </c>
      <c r="E1677" s="382">
        <v>1.0649298844719186</v>
      </c>
      <c r="F1677" s="382">
        <v>1.1542902480752084</v>
      </c>
      <c r="G1677" s="382">
        <v>1.2269945927919665</v>
      </c>
      <c r="H1677" s="382">
        <v>1.2813893366313058</v>
      </c>
      <c r="M1677" s="386">
        <v>0.3342</v>
      </c>
    </row>
    <row r="1678" spans="1:13" ht="11.65" customHeight="1">
      <c r="A1678" s="372">
        <v>1672</v>
      </c>
      <c r="B1678" s="381">
        <v>704.42577127430013</v>
      </c>
      <c r="C1678" s="381">
        <v>1363.8585438654936</v>
      </c>
      <c r="D1678" s="382">
        <v>0.97243011842035409</v>
      </c>
      <c r="E1678" s="382">
        <v>1.0649301120296006</v>
      </c>
      <c r="F1678" s="382">
        <v>1.1543088624515778</v>
      </c>
      <c r="G1678" s="382">
        <v>1.2271118656996605</v>
      </c>
      <c r="H1678" s="382">
        <v>1.2813952595655429</v>
      </c>
      <c r="M1678" s="386">
        <v>0.33439999999999998</v>
      </c>
    </row>
    <row r="1679" spans="1:13" ht="11.65" customHeight="1">
      <c r="A1679" s="372">
        <v>1673</v>
      </c>
      <c r="B1679" s="381">
        <v>704.47217854507744</v>
      </c>
      <c r="C1679" s="381">
        <v>1364.2982978544769</v>
      </c>
      <c r="D1679" s="382">
        <v>0.97243037505262753</v>
      </c>
      <c r="E1679" s="382">
        <v>1.0649645080187518</v>
      </c>
      <c r="F1679" s="382">
        <v>1.1543476913188109</v>
      </c>
      <c r="G1679" s="382">
        <v>1.2271280853571387</v>
      </c>
      <c r="H1679" s="382">
        <v>1.2814454471423893</v>
      </c>
      <c r="M1679" s="386">
        <v>0.33460000000000001</v>
      </c>
    </row>
    <row r="1680" spans="1:13" ht="11.65" customHeight="1">
      <c r="A1680" s="372">
        <v>1674</v>
      </c>
      <c r="B1680" s="381">
        <v>704.48765121917313</v>
      </c>
      <c r="C1680" s="381">
        <v>1365.2723715109369</v>
      </c>
      <c r="D1680" s="382">
        <v>0.97244874271250892</v>
      </c>
      <c r="E1680" s="382">
        <v>1.0649656406750334</v>
      </c>
      <c r="F1680" s="382">
        <v>1.1543887186545005</v>
      </c>
      <c r="G1680" s="382">
        <v>1.2271500807380711</v>
      </c>
      <c r="H1680" s="382">
        <v>1.2814726275645814</v>
      </c>
      <c r="M1680" s="386">
        <v>0.33479999999999999</v>
      </c>
    </row>
    <row r="1681" spans="1:13" ht="11.65" customHeight="1">
      <c r="A1681" s="372">
        <v>1675</v>
      </c>
      <c r="B1681" s="381">
        <v>704.50491243311626</v>
      </c>
      <c r="C1681" s="381">
        <v>1365.6003143599537</v>
      </c>
      <c r="D1681" s="382">
        <v>0.97245918669417686</v>
      </c>
      <c r="E1681" s="382">
        <v>1.0649988684750982</v>
      </c>
      <c r="F1681" s="382">
        <v>1.1544190745121026</v>
      </c>
      <c r="G1681" s="382">
        <v>1.227172682178878</v>
      </c>
      <c r="H1681" s="382">
        <v>1.2815482581015538</v>
      </c>
      <c r="M1681" s="386">
        <v>0.33500000000000002</v>
      </c>
    </row>
    <row r="1682" spans="1:13" ht="11.65" customHeight="1">
      <c r="A1682" s="372">
        <v>1676</v>
      </c>
      <c r="B1682" s="381">
        <v>704.57548165301796</v>
      </c>
      <c r="C1682" s="381">
        <v>1367.5997525730163</v>
      </c>
      <c r="D1682" s="382">
        <v>0.97246368747669609</v>
      </c>
      <c r="E1682" s="382">
        <v>1.0650158979377207</v>
      </c>
      <c r="F1682" s="382">
        <v>1.154438788469071</v>
      </c>
      <c r="G1682" s="382">
        <v>1.2271843294694182</v>
      </c>
      <c r="H1682" s="382">
        <v>1.2815545404787754</v>
      </c>
      <c r="M1682" s="386">
        <v>0.3352</v>
      </c>
    </row>
    <row r="1683" spans="1:13" ht="11.65" customHeight="1">
      <c r="A1683" s="372">
        <v>1677</v>
      </c>
      <c r="B1683" s="381">
        <v>705.14517989037358</v>
      </c>
      <c r="C1683" s="381">
        <v>1367.6875257878182</v>
      </c>
      <c r="D1683" s="382">
        <v>0.97247912230413924</v>
      </c>
      <c r="E1683" s="382">
        <v>1.0650594910509119</v>
      </c>
      <c r="F1683" s="382">
        <v>1.1544797743010002</v>
      </c>
      <c r="G1683" s="382">
        <v>1.2273050388269235</v>
      </c>
      <c r="H1683" s="382">
        <v>1.2815646533339871</v>
      </c>
      <c r="M1683" s="386">
        <v>0.33539999999999998</v>
      </c>
    </row>
    <row r="1684" spans="1:13" ht="11.65" customHeight="1">
      <c r="A1684" s="372">
        <v>1678</v>
      </c>
      <c r="B1684" s="381">
        <v>705.65476463524737</v>
      </c>
      <c r="C1684" s="381">
        <v>1368.1323208230824</v>
      </c>
      <c r="D1684" s="382">
        <v>0.97249808397460846</v>
      </c>
      <c r="E1684" s="382">
        <v>1.0650659522643422</v>
      </c>
      <c r="F1684" s="382">
        <v>1.1545233585488774</v>
      </c>
      <c r="G1684" s="382">
        <v>1.2273154875290078</v>
      </c>
      <c r="H1684" s="382">
        <v>1.2816076503847</v>
      </c>
      <c r="M1684" s="386">
        <v>0.33560000000000001</v>
      </c>
    </row>
    <row r="1685" spans="1:13" ht="11.65" customHeight="1">
      <c r="A1685" s="372">
        <v>1679</v>
      </c>
      <c r="B1685" s="381">
        <v>706.24574806072633</v>
      </c>
      <c r="C1685" s="381">
        <v>1368.5659763418589</v>
      </c>
      <c r="D1685" s="382">
        <v>0.97249903058289511</v>
      </c>
      <c r="E1685" s="382">
        <v>1.0650843700033967</v>
      </c>
      <c r="F1685" s="382">
        <v>1.1546110746914162</v>
      </c>
      <c r="G1685" s="382">
        <v>1.2273194643433663</v>
      </c>
      <c r="H1685" s="382">
        <v>1.281645947574473</v>
      </c>
      <c r="M1685" s="386">
        <v>0.33579999999999999</v>
      </c>
    </row>
    <row r="1686" spans="1:13" ht="11.65" customHeight="1">
      <c r="A1686" s="372">
        <v>1680</v>
      </c>
      <c r="B1686" s="381">
        <v>706.56447340307204</v>
      </c>
      <c r="C1686" s="381">
        <v>1369.8964841337456</v>
      </c>
      <c r="D1686" s="382">
        <v>0.97253104383149669</v>
      </c>
      <c r="E1686" s="382">
        <v>1.0650939833452648</v>
      </c>
      <c r="F1686" s="382">
        <v>1.1546668478494513</v>
      </c>
      <c r="G1686" s="382">
        <v>1.2274002161909423</v>
      </c>
      <c r="H1686" s="382">
        <v>1.2816508013434758</v>
      </c>
      <c r="M1686" s="386">
        <v>0.33600000000000002</v>
      </c>
    </row>
    <row r="1687" spans="1:13" ht="11.65" customHeight="1">
      <c r="A1687" s="372">
        <v>1681</v>
      </c>
      <c r="B1687" s="381">
        <v>706.65938593284227</v>
      </c>
      <c r="C1687" s="381">
        <v>1370.4935877282351</v>
      </c>
      <c r="D1687" s="382">
        <v>0.97258208565656168</v>
      </c>
      <c r="E1687" s="382">
        <v>1.0650961453845629</v>
      </c>
      <c r="F1687" s="382">
        <v>1.1547161238975923</v>
      </c>
      <c r="G1687" s="382">
        <v>1.2274487424633111</v>
      </c>
      <c r="H1687" s="382">
        <v>1.2816603081422955</v>
      </c>
      <c r="M1687" s="386">
        <v>0.3362</v>
      </c>
    </row>
    <row r="1688" spans="1:13" ht="11.65" customHeight="1">
      <c r="A1688" s="372">
        <v>1682</v>
      </c>
      <c r="B1688" s="381">
        <v>706.82364041884102</v>
      </c>
      <c r="C1688" s="381">
        <v>1371.6665612913057</v>
      </c>
      <c r="D1688" s="382">
        <v>0.97263041441160791</v>
      </c>
      <c r="E1688" s="382">
        <v>1.0651409609833833</v>
      </c>
      <c r="F1688" s="382">
        <v>1.1547683662750663</v>
      </c>
      <c r="G1688" s="382">
        <v>1.2275644859861568</v>
      </c>
      <c r="H1688" s="382">
        <v>1.2816678179412855</v>
      </c>
      <c r="M1688" s="386">
        <v>0.33639999999999998</v>
      </c>
    </row>
    <row r="1689" spans="1:13" ht="11.65" customHeight="1">
      <c r="A1689" s="372">
        <v>1683</v>
      </c>
      <c r="B1689" s="381">
        <v>707.5970633441575</v>
      </c>
      <c r="C1689" s="381">
        <v>1371.9908633294544</v>
      </c>
      <c r="D1689" s="382">
        <v>0.97263069919433065</v>
      </c>
      <c r="E1689" s="382">
        <v>1.0651578324561715</v>
      </c>
      <c r="F1689" s="382">
        <v>1.154774333758819</v>
      </c>
      <c r="G1689" s="382">
        <v>1.2276256953354399</v>
      </c>
      <c r="H1689" s="382">
        <v>1.2816785757572537</v>
      </c>
      <c r="M1689" s="386">
        <v>0.33660000000000001</v>
      </c>
    </row>
    <row r="1690" spans="1:13" ht="11.65" customHeight="1">
      <c r="A1690" s="372">
        <v>1684</v>
      </c>
      <c r="B1690" s="381">
        <v>707.60710374156406</v>
      </c>
      <c r="C1690" s="381">
        <v>1372.0017866720445</v>
      </c>
      <c r="D1690" s="382">
        <v>0.97265390247297967</v>
      </c>
      <c r="E1690" s="382">
        <v>1.0652441337970147</v>
      </c>
      <c r="F1690" s="382">
        <v>1.1548601613582201</v>
      </c>
      <c r="G1690" s="382">
        <v>1.2276520546022611</v>
      </c>
      <c r="H1690" s="382">
        <v>1.2818128201465089</v>
      </c>
      <c r="M1690" s="386">
        <v>0.33679999999999999</v>
      </c>
    </row>
    <row r="1691" spans="1:13" ht="11.65" customHeight="1">
      <c r="A1691" s="372">
        <v>1685</v>
      </c>
      <c r="B1691" s="381">
        <v>708.30545057399922</v>
      </c>
      <c r="C1691" s="381">
        <v>1372.0239713699484</v>
      </c>
      <c r="D1691" s="382">
        <v>0.97265989873415226</v>
      </c>
      <c r="E1691" s="382">
        <v>1.0652456105700623</v>
      </c>
      <c r="F1691" s="382">
        <v>1.1548866424949327</v>
      </c>
      <c r="G1691" s="382">
        <v>1.2276927320422095</v>
      </c>
      <c r="H1691" s="382">
        <v>1.281849140235497</v>
      </c>
      <c r="M1691" s="386">
        <v>0.33700000000000002</v>
      </c>
    </row>
    <row r="1692" spans="1:13" ht="11.65" customHeight="1">
      <c r="A1692" s="372">
        <v>1686</v>
      </c>
      <c r="B1692" s="381">
        <v>708.4699230930155</v>
      </c>
      <c r="C1692" s="381">
        <v>1372.9920075733298</v>
      </c>
      <c r="D1692" s="382">
        <v>0.97266384869467637</v>
      </c>
      <c r="E1692" s="382">
        <v>1.0652517012812095</v>
      </c>
      <c r="F1692" s="382">
        <v>1.1549368043472257</v>
      </c>
      <c r="G1692" s="382">
        <v>1.2277191642505099</v>
      </c>
      <c r="H1692" s="382">
        <v>1.2819657822369654</v>
      </c>
      <c r="M1692" s="386">
        <v>0.3372</v>
      </c>
    </row>
    <row r="1693" spans="1:13" ht="11.65" customHeight="1">
      <c r="A1693" s="372">
        <v>1687</v>
      </c>
      <c r="B1693" s="381">
        <v>708.62231082498511</v>
      </c>
      <c r="C1693" s="381">
        <v>1373.3007351728629</v>
      </c>
      <c r="D1693" s="382">
        <v>0.9726659758946602</v>
      </c>
      <c r="E1693" s="382">
        <v>1.0652693844181962</v>
      </c>
      <c r="F1693" s="382">
        <v>1.1550806410431167</v>
      </c>
      <c r="G1693" s="382">
        <v>1.2277573118465879</v>
      </c>
      <c r="H1693" s="382">
        <v>1.2819768323353575</v>
      </c>
      <c r="M1693" s="386">
        <v>0.33739999999999998</v>
      </c>
    </row>
    <row r="1694" spans="1:13" ht="11.65" customHeight="1">
      <c r="A1694" s="372">
        <v>1688</v>
      </c>
      <c r="B1694" s="381">
        <v>709.38589191819847</v>
      </c>
      <c r="C1694" s="381">
        <v>1375.5938405113848</v>
      </c>
      <c r="D1694" s="382">
        <v>0.9726819767400201</v>
      </c>
      <c r="E1694" s="382">
        <v>1.0652732600668309</v>
      </c>
      <c r="F1694" s="382">
        <v>1.1550964979355038</v>
      </c>
      <c r="G1694" s="382">
        <v>1.2278277919406537</v>
      </c>
      <c r="H1694" s="382">
        <v>1.2821224599105967</v>
      </c>
      <c r="M1694" s="386">
        <v>0.33760000000000001</v>
      </c>
    </row>
    <row r="1695" spans="1:13" ht="11.65" customHeight="1">
      <c r="A1695" s="372">
        <v>1689</v>
      </c>
      <c r="B1695" s="381">
        <v>709.79034227425836</v>
      </c>
      <c r="C1695" s="381">
        <v>1376.3091677988323</v>
      </c>
      <c r="D1695" s="382">
        <v>0.97269695889501118</v>
      </c>
      <c r="E1695" s="382">
        <v>1.0653185620815997</v>
      </c>
      <c r="F1695" s="382">
        <v>1.1551120352665789</v>
      </c>
      <c r="G1695" s="382">
        <v>1.2278711712839288</v>
      </c>
      <c r="H1695" s="382">
        <v>1.2821324829388241</v>
      </c>
      <c r="M1695" s="386">
        <v>0.33779999999999999</v>
      </c>
    </row>
    <row r="1696" spans="1:13" ht="11.65" customHeight="1">
      <c r="A1696" s="372">
        <v>1690</v>
      </c>
      <c r="B1696" s="381">
        <v>710.00881601928268</v>
      </c>
      <c r="C1696" s="381">
        <v>1376.7187656025017</v>
      </c>
      <c r="D1696" s="382">
        <v>0.97271611648723078</v>
      </c>
      <c r="E1696" s="382">
        <v>1.0653939434402051</v>
      </c>
      <c r="F1696" s="382">
        <v>1.1551378442110067</v>
      </c>
      <c r="G1696" s="382">
        <v>1.2278768735611478</v>
      </c>
      <c r="H1696" s="382">
        <v>1.2821531413385832</v>
      </c>
      <c r="M1696" s="386">
        <v>0.33800000000000002</v>
      </c>
    </row>
    <row r="1697" spans="1:13" ht="11.65" customHeight="1">
      <c r="A1697" s="372">
        <v>1691</v>
      </c>
      <c r="B1697" s="381">
        <v>710.52188764757648</v>
      </c>
      <c r="C1697" s="381">
        <v>1376.8834402409884</v>
      </c>
      <c r="D1697" s="382">
        <v>0.97271995012081114</v>
      </c>
      <c r="E1697" s="382">
        <v>1.0654486900355566</v>
      </c>
      <c r="F1697" s="382">
        <v>1.1551407115362005</v>
      </c>
      <c r="G1697" s="382">
        <v>1.2278924765672716</v>
      </c>
      <c r="H1697" s="382">
        <v>1.2822160152744217</v>
      </c>
      <c r="M1697" s="386">
        <v>0.3382</v>
      </c>
    </row>
    <row r="1698" spans="1:13" ht="11.65" customHeight="1">
      <c r="A1698" s="372">
        <v>1692</v>
      </c>
      <c r="B1698" s="381">
        <v>710.74451323072299</v>
      </c>
      <c r="C1698" s="381">
        <v>1377.1690088377272</v>
      </c>
      <c r="D1698" s="382">
        <v>0.97274481148348657</v>
      </c>
      <c r="E1698" s="382">
        <v>1.0654831540238989</v>
      </c>
      <c r="F1698" s="382">
        <v>1.1551466473827063</v>
      </c>
      <c r="G1698" s="382">
        <v>1.2279250883873343</v>
      </c>
      <c r="H1698" s="382">
        <v>1.2822175412663377</v>
      </c>
      <c r="M1698" s="386">
        <v>0.33839999999999998</v>
      </c>
    </row>
    <row r="1699" spans="1:13" ht="11.65" customHeight="1">
      <c r="A1699" s="372">
        <v>1693</v>
      </c>
      <c r="B1699" s="381">
        <v>711.46533409088079</v>
      </c>
      <c r="C1699" s="381">
        <v>1377.6158530511893</v>
      </c>
      <c r="D1699" s="382">
        <v>0.97275007331368557</v>
      </c>
      <c r="E1699" s="382">
        <v>1.0654847565200054</v>
      </c>
      <c r="F1699" s="382">
        <v>1.1551599184465113</v>
      </c>
      <c r="G1699" s="382">
        <v>1.2279540021570006</v>
      </c>
      <c r="H1699" s="382">
        <v>1.2822222920386106</v>
      </c>
      <c r="M1699" s="386">
        <v>0.33860000000000001</v>
      </c>
    </row>
    <row r="1700" spans="1:13" ht="11.65" customHeight="1">
      <c r="A1700" s="372">
        <v>1694</v>
      </c>
      <c r="B1700" s="381">
        <v>712.29432364118566</v>
      </c>
      <c r="C1700" s="381">
        <v>1377.7552490322596</v>
      </c>
      <c r="D1700" s="382">
        <v>0.97280507717171472</v>
      </c>
      <c r="E1700" s="382">
        <v>1.0655025160744316</v>
      </c>
      <c r="F1700" s="382">
        <v>1.1551666370053508</v>
      </c>
      <c r="G1700" s="382">
        <v>1.2280113584035697</v>
      </c>
      <c r="H1700" s="382">
        <v>1.2822806947699033</v>
      </c>
      <c r="M1700" s="386">
        <v>0.33879999999999999</v>
      </c>
    </row>
    <row r="1701" spans="1:13" ht="11.65" customHeight="1">
      <c r="A1701" s="372">
        <v>1695</v>
      </c>
      <c r="B1701" s="381">
        <v>712.59202950105282</v>
      </c>
      <c r="C1701" s="381">
        <v>1377.759374422516</v>
      </c>
      <c r="D1701" s="382">
        <v>0.97280714507879462</v>
      </c>
      <c r="E1701" s="382">
        <v>1.0655294635911867</v>
      </c>
      <c r="F1701" s="382">
        <v>1.1551697271197225</v>
      </c>
      <c r="G1701" s="382">
        <v>1.2280261874336145</v>
      </c>
      <c r="H1701" s="382">
        <v>1.2823709090416673</v>
      </c>
      <c r="M1701" s="386">
        <v>0.33900000000000002</v>
      </c>
    </row>
    <row r="1702" spans="1:13" ht="11.65" customHeight="1">
      <c r="A1702" s="372">
        <v>1696</v>
      </c>
      <c r="B1702" s="381">
        <v>712.96491781004261</v>
      </c>
      <c r="C1702" s="381">
        <v>1378.5700394730939</v>
      </c>
      <c r="D1702" s="382">
        <v>0.9728168627159588</v>
      </c>
      <c r="E1702" s="382">
        <v>1.0655428680618062</v>
      </c>
      <c r="F1702" s="382">
        <v>1.155218436846613</v>
      </c>
      <c r="G1702" s="382">
        <v>1.2280406867351195</v>
      </c>
      <c r="H1702" s="382">
        <v>1.2823919107311372</v>
      </c>
      <c r="M1702" s="386">
        <v>0.3392</v>
      </c>
    </row>
    <row r="1703" spans="1:13" ht="11.65" customHeight="1">
      <c r="A1703" s="372">
        <v>1697</v>
      </c>
      <c r="B1703" s="381">
        <v>712.96897274053663</v>
      </c>
      <c r="C1703" s="381">
        <v>1378.8248612963725</v>
      </c>
      <c r="D1703" s="382">
        <v>0.97282243353586939</v>
      </c>
      <c r="E1703" s="382">
        <v>1.065584095040303</v>
      </c>
      <c r="F1703" s="382">
        <v>1.1552229382145425</v>
      </c>
      <c r="G1703" s="382">
        <v>1.2280920765480627</v>
      </c>
      <c r="H1703" s="382">
        <v>1.282420263110573</v>
      </c>
      <c r="M1703" s="386">
        <v>0.33939999999999998</v>
      </c>
    </row>
    <row r="1704" spans="1:13" ht="11.65" customHeight="1">
      <c r="A1704" s="372">
        <v>1698</v>
      </c>
      <c r="B1704" s="381">
        <v>713.16776079801912</v>
      </c>
      <c r="C1704" s="381">
        <v>1378.8334238418174</v>
      </c>
      <c r="D1704" s="382">
        <v>0.97285602745313371</v>
      </c>
      <c r="E1704" s="382">
        <v>1.0655982656661178</v>
      </c>
      <c r="F1704" s="382">
        <v>1.1552547930175809</v>
      </c>
      <c r="G1704" s="382">
        <v>1.2281401762389763</v>
      </c>
      <c r="H1704" s="382">
        <v>1.282424612498873</v>
      </c>
      <c r="M1704" s="386">
        <v>0.33960000000000001</v>
      </c>
    </row>
    <row r="1705" spans="1:13" ht="11.65" customHeight="1">
      <c r="A1705" s="372">
        <v>1699</v>
      </c>
      <c r="B1705" s="381">
        <v>713.37261328728346</v>
      </c>
      <c r="C1705" s="381">
        <v>1378.9274094497159</v>
      </c>
      <c r="D1705" s="382">
        <v>0.97287532490059181</v>
      </c>
      <c r="E1705" s="382">
        <v>1.0656160245071633</v>
      </c>
      <c r="F1705" s="382">
        <v>1.1552746578327084</v>
      </c>
      <c r="G1705" s="382">
        <v>1.2281919588955454</v>
      </c>
      <c r="H1705" s="382">
        <v>1.2825988422525991</v>
      </c>
      <c r="M1705" s="386">
        <v>0.33979999999999999</v>
      </c>
    </row>
    <row r="1706" spans="1:13" ht="11.65" customHeight="1">
      <c r="A1706" s="372">
        <v>1700</v>
      </c>
      <c r="B1706" s="381">
        <v>713.74361680665243</v>
      </c>
      <c r="C1706" s="381">
        <v>1379.8888760853424</v>
      </c>
      <c r="D1706" s="382">
        <v>0.97287666485065794</v>
      </c>
      <c r="E1706" s="382">
        <v>1.0656240554922864</v>
      </c>
      <c r="F1706" s="382">
        <v>1.1552815112246353</v>
      </c>
      <c r="G1706" s="382">
        <v>1.2282049163251094</v>
      </c>
      <c r="H1706" s="382">
        <v>1.2826868478944482</v>
      </c>
      <c r="M1706" s="386">
        <v>0.34</v>
      </c>
    </row>
    <row r="1707" spans="1:13" ht="11.65" customHeight="1">
      <c r="A1707" s="372">
        <v>1701</v>
      </c>
      <c r="B1707" s="381">
        <v>713.96024908939944</v>
      </c>
      <c r="C1707" s="381">
        <v>1380.7777272369458</v>
      </c>
      <c r="D1707" s="382">
        <v>0.97287786963278067</v>
      </c>
      <c r="E1707" s="382">
        <v>1.0656838545114058</v>
      </c>
      <c r="F1707" s="382">
        <v>1.1552961583336259</v>
      </c>
      <c r="G1707" s="382">
        <v>1.2282543067127336</v>
      </c>
      <c r="H1707" s="382">
        <v>1.2827423241421574</v>
      </c>
      <c r="M1707" s="386">
        <v>0.3402</v>
      </c>
    </row>
    <row r="1708" spans="1:13" ht="11.65" customHeight="1">
      <c r="A1708" s="372">
        <v>1702</v>
      </c>
      <c r="B1708" s="381">
        <v>713.9856064200585</v>
      </c>
      <c r="C1708" s="381">
        <v>1380.8329347557519</v>
      </c>
      <c r="D1708" s="382">
        <v>0.97289803282478093</v>
      </c>
      <c r="E1708" s="382">
        <v>1.065762620450541</v>
      </c>
      <c r="F1708" s="382">
        <v>1.1553105422192391</v>
      </c>
      <c r="G1708" s="382">
        <v>1.228262285080802</v>
      </c>
      <c r="H1708" s="382">
        <v>1.2827643019075523</v>
      </c>
      <c r="M1708" s="386">
        <v>0.34039999999999998</v>
      </c>
    </row>
    <row r="1709" spans="1:13" ht="11.65" customHeight="1">
      <c r="A1709" s="372">
        <v>1703</v>
      </c>
      <c r="B1709" s="381">
        <v>714.42420548407426</v>
      </c>
      <c r="C1709" s="381">
        <v>1381.9670965269906</v>
      </c>
      <c r="D1709" s="382">
        <v>0.97289900964690668</v>
      </c>
      <c r="E1709" s="382">
        <v>1.0657645486959157</v>
      </c>
      <c r="F1709" s="382">
        <v>1.1553424682186184</v>
      </c>
      <c r="G1709" s="382">
        <v>1.228316952218611</v>
      </c>
      <c r="H1709" s="382">
        <v>1.2828178975607971</v>
      </c>
      <c r="M1709" s="386">
        <v>0.34060000000000001</v>
      </c>
    </row>
    <row r="1710" spans="1:13" ht="11.65" customHeight="1">
      <c r="A1710" s="372">
        <v>1704</v>
      </c>
      <c r="B1710" s="381">
        <v>714.80662678025055</v>
      </c>
      <c r="C1710" s="381">
        <v>1382.2417958682981</v>
      </c>
      <c r="D1710" s="382">
        <v>0.97290956197344458</v>
      </c>
      <c r="E1710" s="382">
        <v>1.065775996323284</v>
      </c>
      <c r="F1710" s="382">
        <v>1.1553668341352976</v>
      </c>
      <c r="G1710" s="382">
        <v>1.2283493911304144</v>
      </c>
      <c r="H1710" s="382">
        <v>1.2828530516457908</v>
      </c>
      <c r="M1710" s="386">
        <v>0.34079999999999999</v>
      </c>
    </row>
    <row r="1711" spans="1:13" ht="11.65" customHeight="1">
      <c r="A1711" s="372">
        <v>1705</v>
      </c>
      <c r="B1711" s="381">
        <v>714.80854679874483</v>
      </c>
      <c r="C1711" s="381">
        <v>1382.8861712508151</v>
      </c>
      <c r="D1711" s="382">
        <v>0.9729894810854659</v>
      </c>
      <c r="E1711" s="382">
        <v>1.0657851625430101</v>
      </c>
      <c r="F1711" s="382">
        <v>1.1554011862284088</v>
      </c>
      <c r="G1711" s="382">
        <v>1.2284973464613704</v>
      </c>
      <c r="H1711" s="382">
        <v>1.2828605677079059</v>
      </c>
      <c r="M1711" s="386">
        <v>0.34100000000000003</v>
      </c>
    </row>
    <row r="1712" spans="1:13" ht="11.65" customHeight="1">
      <c r="A1712" s="372">
        <v>1706</v>
      </c>
      <c r="B1712" s="381">
        <v>715.58890756371875</v>
      </c>
      <c r="C1712" s="381">
        <v>1383.140690660317</v>
      </c>
      <c r="D1712" s="382">
        <v>0.97300454366737432</v>
      </c>
      <c r="E1712" s="382">
        <v>1.065791011204988</v>
      </c>
      <c r="F1712" s="382">
        <v>1.155408006429552</v>
      </c>
      <c r="G1712" s="382">
        <v>1.2285108494197727</v>
      </c>
      <c r="H1712" s="382">
        <v>1.2829214731813137</v>
      </c>
      <c r="M1712" s="386">
        <v>0.3412</v>
      </c>
    </row>
    <row r="1713" spans="1:13" ht="11.65" customHeight="1">
      <c r="A1713" s="372">
        <v>1707</v>
      </c>
      <c r="B1713" s="381">
        <v>715.74543075468773</v>
      </c>
      <c r="C1713" s="381">
        <v>1384.0061457963002</v>
      </c>
      <c r="D1713" s="382">
        <v>0.97304835606443074</v>
      </c>
      <c r="E1713" s="382">
        <v>1.0658047909780888</v>
      </c>
      <c r="F1713" s="382">
        <v>1.1554545894849644</v>
      </c>
      <c r="G1713" s="382">
        <v>1.2285189151344578</v>
      </c>
      <c r="H1713" s="382">
        <v>1.2829628104703856</v>
      </c>
      <c r="M1713" s="386">
        <v>0.34139999999999998</v>
      </c>
    </row>
    <row r="1714" spans="1:13" ht="11.65" customHeight="1">
      <c r="A1714" s="372">
        <v>1708</v>
      </c>
      <c r="B1714" s="381">
        <v>715.81668137841552</v>
      </c>
      <c r="C1714" s="381">
        <v>1384.1615950028608</v>
      </c>
      <c r="D1714" s="382">
        <v>0.97309641087956433</v>
      </c>
      <c r="E1714" s="382">
        <v>1.0658234906275446</v>
      </c>
      <c r="F1714" s="382">
        <v>1.155513428895498</v>
      </c>
      <c r="G1714" s="382">
        <v>1.2285580602006974</v>
      </c>
      <c r="H1714" s="382">
        <v>1.2829897043933223</v>
      </c>
      <c r="M1714" s="386">
        <v>0.34160000000000001</v>
      </c>
    </row>
    <row r="1715" spans="1:13" ht="11.65" customHeight="1">
      <c r="A1715" s="372">
        <v>1709</v>
      </c>
      <c r="B1715" s="381">
        <v>715.88496290770217</v>
      </c>
      <c r="C1715" s="381">
        <v>1385.2377281536155</v>
      </c>
      <c r="D1715" s="382">
        <v>0.97309740716815785</v>
      </c>
      <c r="E1715" s="382">
        <v>1.0658325563572733</v>
      </c>
      <c r="F1715" s="382">
        <v>1.1555154798461347</v>
      </c>
      <c r="G1715" s="382">
        <v>1.2286080304617306</v>
      </c>
      <c r="H1715" s="382">
        <v>1.283053313511791</v>
      </c>
      <c r="M1715" s="386">
        <v>0.34179999999999999</v>
      </c>
    </row>
    <row r="1716" spans="1:13" ht="11.65" customHeight="1">
      <c r="A1716" s="372">
        <v>1710</v>
      </c>
      <c r="B1716" s="381">
        <v>717.09268926693039</v>
      </c>
      <c r="C1716" s="381">
        <v>1385.4632951183085</v>
      </c>
      <c r="D1716" s="382">
        <v>0.9731029275383194</v>
      </c>
      <c r="E1716" s="382">
        <v>1.0658368963103622</v>
      </c>
      <c r="F1716" s="382">
        <v>1.1555268058318651</v>
      </c>
      <c r="G1716" s="382">
        <v>1.2286675832031595</v>
      </c>
      <c r="H1716" s="382">
        <v>1.2830683902060607</v>
      </c>
      <c r="M1716" s="386">
        <v>0.34200000000000003</v>
      </c>
    </row>
    <row r="1717" spans="1:13" ht="11.65" customHeight="1">
      <c r="A1717" s="372">
        <v>1711</v>
      </c>
      <c r="B1717" s="381">
        <v>717.14924358369171</v>
      </c>
      <c r="C1717" s="381">
        <v>1385.5737279530804</v>
      </c>
      <c r="D1717" s="382">
        <v>0.97312947033989283</v>
      </c>
      <c r="E1717" s="382">
        <v>1.0658438315573233</v>
      </c>
      <c r="F1717" s="382">
        <v>1.15560519449378</v>
      </c>
      <c r="G1717" s="382">
        <v>1.2286997929718757</v>
      </c>
      <c r="H1717" s="382">
        <v>1.283100570680322</v>
      </c>
      <c r="M1717" s="386">
        <v>0.3422</v>
      </c>
    </row>
    <row r="1718" spans="1:13" ht="11.65" customHeight="1">
      <c r="A1718" s="372">
        <v>1712</v>
      </c>
      <c r="B1718" s="381">
        <v>717.3142383854447</v>
      </c>
      <c r="C1718" s="381">
        <v>1385.6464364825915</v>
      </c>
      <c r="D1718" s="382">
        <v>0.97313575281073894</v>
      </c>
      <c r="E1718" s="382">
        <v>1.065867729036005</v>
      </c>
      <c r="F1718" s="382">
        <v>1.1557100099526583</v>
      </c>
      <c r="G1718" s="382">
        <v>1.2287070330757581</v>
      </c>
      <c r="H1718" s="382">
        <v>1.2831011173504012</v>
      </c>
      <c r="M1718" s="386">
        <v>0.34239999999999998</v>
      </c>
    </row>
    <row r="1719" spans="1:13" ht="11.65" customHeight="1">
      <c r="A1719" s="372">
        <v>1713</v>
      </c>
      <c r="B1719" s="381">
        <v>717.42181334758243</v>
      </c>
      <c r="C1719" s="381">
        <v>1385.7295877750767</v>
      </c>
      <c r="D1719" s="382">
        <v>0.97314458519743385</v>
      </c>
      <c r="E1719" s="382">
        <v>1.0659163596301187</v>
      </c>
      <c r="F1719" s="382">
        <v>1.1557774992157166</v>
      </c>
      <c r="G1719" s="382">
        <v>1.2287115664615349</v>
      </c>
      <c r="H1719" s="382">
        <v>1.2831303597775252</v>
      </c>
      <c r="M1719" s="386">
        <v>0.34260000000000002</v>
      </c>
    </row>
    <row r="1720" spans="1:13" ht="11.65" customHeight="1">
      <c r="A1720" s="372">
        <v>1714</v>
      </c>
      <c r="B1720" s="381">
        <v>717.83307424045506</v>
      </c>
      <c r="C1720" s="381">
        <v>1386.9000953501836</v>
      </c>
      <c r="D1720" s="382">
        <v>0.97314956082513449</v>
      </c>
      <c r="E1720" s="382">
        <v>1.0659327361301283</v>
      </c>
      <c r="F1720" s="382">
        <v>1.1558477901778597</v>
      </c>
      <c r="G1720" s="382">
        <v>1.2287173209956888</v>
      </c>
      <c r="H1720" s="382">
        <v>1.2831374376564011</v>
      </c>
      <c r="M1720" s="386">
        <v>0.34279999999999999</v>
      </c>
    </row>
    <row r="1721" spans="1:13" ht="11.65" customHeight="1">
      <c r="A1721" s="372">
        <v>1715</v>
      </c>
      <c r="B1721" s="381">
        <v>717.97411877529339</v>
      </c>
      <c r="C1721" s="381">
        <v>1389.5007144786669</v>
      </c>
      <c r="D1721" s="382">
        <v>0.97317084671621901</v>
      </c>
      <c r="E1721" s="382">
        <v>1.065945879889193</v>
      </c>
      <c r="F1721" s="382">
        <v>1.1558679553527564</v>
      </c>
      <c r="G1721" s="382">
        <v>1.228794673681886</v>
      </c>
      <c r="H1721" s="382">
        <v>1.2831871505528414</v>
      </c>
      <c r="M1721" s="386">
        <v>0.34300000000000003</v>
      </c>
    </row>
    <row r="1722" spans="1:13" ht="11.65" customHeight="1">
      <c r="A1722" s="372">
        <v>1716</v>
      </c>
      <c r="B1722" s="381">
        <v>718.42433623353645</v>
      </c>
      <c r="C1722" s="381">
        <v>1391.2965774942313</v>
      </c>
      <c r="D1722" s="382">
        <v>0.97317425322158901</v>
      </c>
      <c r="E1722" s="382">
        <v>1.0659892059853031</v>
      </c>
      <c r="F1722" s="382">
        <v>1.1558978951676029</v>
      </c>
      <c r="G1722" s="382">
        <v>1.2288280840563235</v>
      </c>
      <c r="H1722" s="382">
        <v>1.2832342486457486</v>
      </c>
      <c r="M1722" s="386">
        <v>0.34320000000000001</v>
      </c>
    </row>
    <row r="1723" spans="1:13" ht="11.65" customHeight="1">
      <c r="A1723" s="372">
        <v>1717</v>
      </c>
      <c r="B1723" s="381">
        <v>718.7896157171408</v>
      </c>
      <c r="C1723" s="381">
        <v>1392.0831736884884</v>
      </c>
      <c r="D1723" s="382">
        <v>0.97319147477129231</v>
      </c>
      <c r="E1723" s="382">
        <v>1.0660121103762443</v>
      </c>
      <c r="F1723" s="382">
        <v>1.1558985023093273</v>
      </c>
      <c r="G1723" s="382">
        <v>1.228875594066418</v>
      </c>
      <c r="H1723" s="382">
        <v>1.2832888478257671</v>
      </c>
      <c r="M1723" s="386">
        <v>0.34339999999999998</v>
      </c>
    </row>
    <row r="1724" spans="1:13" ht="11.65" customHeight="1">
      <c r="A1724" s="372">
        <v>1718</v>
      </c>
      <c r="B1724" s="381">
        <v>718.93853787511489</v>
      </c>
      <c r="C1724" s="381">
        <v>1392.9039906108828</v>
      </c>
      <c r="D1724" s="382">
        <v>0.97320015639161417</v>
      </c>
      <c r="E1724" s="382">
        <v>1.0660427902507421</v>
      </c>
      <c r="F1724" s="382">
        <v>1.1559137764310996</v>
      </c>
      <c r="G1724" s="382">
        <v>1.228910036600245</v>
      </c>
      <c r="H1724" s="382">
        <v>1.2833086579847435</v>
      </c>
      <c r="M1724" s="386">
        <v>0.34360000000000002</v>
      </c>
    </row>
    <row r="1725" spans="1:13" ht="11.65" customHeight="1">
      <c r="A1725" s="372">
        <v>1719</v>
      </c>
      <c r="B1725" s="381">
        <v>719.4977688251538</v>
      </c>
      <c r="C1725" s="381">
        <v>1393.5475953614514</v>
      </c>
      <c r="D1725" s="382">
        <v>0.97324930691659495</v>
      </c>
      <c r="E1725" s="382">
        <v>1.066061748633693</v>
      </c>
      <c r="F1725" s="382">
        <v>1.1559291525043729</v>
      </c>
      <c r="G1725" s="382">
        <v>1.2289184370271629</v>
      </c>
      <c r="H1725" s="382">
        <v>1.2833263394966399</v>
      </c>
      <c r="M1725" s="386">
        <v>0.34379999999999999</v>
      </c>
    </row>
    <row r="1726" spans="1:13" ht="11.65" customHeight="1">
      <c r="A1726" s="372">
        <v>1720</v>
      </c>
      <c r="B1726" s="381">
        <v>719.56167272929724</v>
      </c>
      <c r="C1726" s="381">
        <v>1393.8641078878372</v>
      </c>
      <c r="D1726" s="382">
        <v>0.97326160221927982</v>
      </c>
      <c r="E1726" s="382">
        <v>1.0661825274557584</v>
      </c>
      <c r="F1726" s="382">
        <v>1.1559446939304856</v>
      </c>
      <c r="G1726" s="382">
        <v>1.2290070565149156</v>
      </c>
      <c r="H1726" s="382">
        <v>1.2833388150577418</v>
      </c>
      <c r="M1726" s="386">
        <v>0.34399999999999997</v>
      </c>
    </row>
    <row r="1727" spans="1:13" ht="11.65" customHeight="1">
      <c r="A1727" s="372">
        <v>1721</v>
      </c>
      <c r="B1727" s="381">
        <v>721.52880561260645</v>
      </c>
      <c r="C1727" s="381">
        <v>1394.3628812164043</v>
      </c>
      <c r="D1727" s="382">
        <v>0.97329948768241104</v>
      </c>
      <c r="E1727" s="382">
        <v>1.0662218775375507</v>
      </c>
      <c r="F1727" s="382">
        <v>1.156085378383005</v>
      </c>
      <c r="G1727" s="382">
        <v>1.229045664830541</v>
      </c>
      <c r="H1727" s="382">
        <v>1.2834038197225655</v>
      </c>
      <c r="M1727" s="386">
        <v>0.34420000000000001</v>
      </c>
    </row>
    <row r="1728" spans="1:13" ht="11.65" customHeight="1">
      <c r="A1728" s="372">
        <v>1722</v>
      </c>
      <c r="B1728" s="381">
        <v>721.97967863697977</v>
      </c>
      <c r="C1728" s="381">
        <v>1395.0674312596075</v>
      </c>
      <c r="D1728" s="382">
        <v>0.97333958631697171</v>
      </c>
      <c r="E1728" s="382">
        <v>1.0662311416528165</v>
      </c>
      <c r="F1728" s="382">
        <v>1.1561641289023683</v>
      </c>
      <c r="G1728" s="382">
        <v>1.2290689676934154</v>
      </c>
      <c r="H1728" s="382">
        <v>1.2834136514663668</v>
      </c>
      <c r="M1728" s="386">
        <v>0.34439999999999998</v>
      </c>
    </row>
    <row r="1729" spans="1:13" ht="11.65" customHeight="1">
      <c r="A1729" s="372">
        <v>1723</v>
      </c>
      <c r="B1729" s="381">
        <v>722.01005789877854</v>
      </c>
      <c r="C1729" s="381">
        <v>1395.7401084196936</v>
      </c>
      <c r="D1729" s="382">
        <v>0.97334797075412938</v>
      </c>
      <c r="E1729" s="382">
        <v>1.0662632398669356</v>
      </c>
      <c r="F1729" s="382">
        <v>1.1561934168851342</v>
      </c>
      <c r="G1729" s="382">
        <v>1.2290773807964932</v>
      </c>
      <c r="H1729" s="382">
        <v>1.2835359482327435</v>
      </c>
      <c r="M1729" s="386">
        <v>0.34460000000000002</v>
      </c>
    </row>
    <row r="1730" spans="1:13" ht="11.65" customHeight="1">
      <c r="A1730" s="372">
        <v>1724</v>
      </c>
      <c r="B1730" s="381">
        <v>722.086997602476</v>
      </c>
      <c r="C1730" s="381">
        <v>1396.2541050390173</v>
      </c>
      <c r="D1730" s="382">
        <v>0.97335489916392248</v>
      </c>
      <c r="E1730" s="382">
        <v>1.0662708193527042</v>
      </c>
      <c r="F1730" s="382">
        <v>1.1562305057838338</v>
      </c>
      <c r="G1730" s="382">
        <v>1.2291532384134687</v>
      </c>
      <c r="H1730" s="382">
        <v>1.2835615504551028</v>
      </c>
      <c r="M1730" s="386">
        <v>0.3448</v>
      </c>
    </row>
    <row r="1731" spans="1:13" ht="11.65" customHeight="1">
      <c r="A1731" s="372">
        <v>1725</v>
      </c>
      <c r="B1731" s="381">
        <v>722.97084464471391</v>
      </c>
      <c r="C1731" s="381">
        <v>1396.5602385285692</v>
      </c>
      <c r="D1731" s="382">
        <v>0.97336231443142629</v>
      </c>
      <c r="E1731" s="382">
        <v>1.0662728163148716</v>
      </c>
      <c r="F1731" s="382">
        <v>1.1563019187599768</v>
      </c>
      <c r="G1731" s="382">
        <v>1.2291548051022068</v>
      </c>
      <c r="H1731" s="382">
        <v>1.2835627244705703</v>
      </c>
      <c r="M1731" s="386">
        <v>0.34499999999999997</v>
      </c>
    </row>
    <row r="1732" spans="1:13" ht="11.65" customHeight="1">
      <c r="A1732" s="372">
        <v>1726</v>
      </c>
      <c r="B1732" s="381">
        <v>724.05907649476558</v>
      </c>
      <c r="C1732" s="381">
        <v>1396.8255894821395</v>
      </c>
      <c r="D1732" s="382">
        <v>0.97336292873419661</v>
      </c>
      <c r="E1732" s="382">
        <v>1.0663244611318481</v>
      </c>
      <c r="F1732" s="382">
        <v>1.1563771298241372</v>
      </c>
      <c r="G1732" s="382">
        <v>1.2292275678764573</v>
      </c>
      <c r="H1732" s="382">
        <v>1.2835717643515481</v>
      </c>
      <c r="M1732" s="386">
        <v>0.34520000000000001</v>
      </c>
    </row>
    <row r="1733" spans="1:13" ht="11.65" customHeight="1">
      <c r="A1733" s="372">
        <v>1727</v>
      </c>
      <c r="B1733" s="381">
        <v>724.42902675613914</v>
      </c>
      <c r="C1733" s="381">
        <v>1397.0247341596059</v>
      </c>
      <c r="D1733" s="382">
        <v>0.97338922910585202</v>
      </c>
      <c r="E1733" s="382">
        <v>1.066376537964868</v>
      </c>
      <c r="F1733" s="382">
        <v>1.1564173363656587</v>
      </c>
      <c r="G1733" s="382">
        <v>1.2293620666800236</v>
      </c>
      <c r="H1733" s="382">
        <v>1.2836461964950971</v>
      </c>
      <c r="M1733" s="386">
        <v>0.34539999999999998</v>
      </c>
    </row>
    <row r="1734" spans="1:13" ht="11.65" customHeight="1">
      <c r="A1734" s="372">
        <v>1728</v>
      </c>
      <c r="B1734" s="381">
        <v>724.63143887227307</v>
      </c>
      <c r="C1734" s="381">
        <v>1397.5772596512106</v>
      </c>
      <c r="D1734" s="382">
        <v>0.97339898768205602</v>
      </c>
      <c r="E1734" s="382">
        <v>1.0663810151442834</v>
      </c>
      <c r="F1734" s="382">
        <v>1.1564198464188038</v>
      </c>
      <c r="G1734" s="382">
        <v>1.2293837856422489</v>
      </c>
      <c r="H1734" s="382">
        <v>1.2836705024814952</v>
      </c>
      <c r="M1734" s="386">
        <v>0.34560000000000002</v>
      </c>
    </row>
    <row r="1735" spans="1:13" ht="11.65" customHeight="1">
      <c r="A1735" s="372">
        <v>1729</v>
      </c>
      <c r="B1735" s="381">
        <v>725.28536467000595</v>
      </c>
      <c r="C1735" s="381">
        <v>1397.825970758613</v>
      </c>
      <c r="D1735" s="382">
        <v>0.97341989837997078</v>
      </c>
      <c r="E1735" s="382">
        <v>1.0664341792453762</v>
      </c>
      <c r="F1735" s="382">
        <v>1.1565162141956047</v>
      </c>
      <c r="G1735" s="382">
        <v>1.2293887177949756</v>
      </c>
      <c r="H1735" s="382">
        <v>1.2837188608257226</v>
      </c>
      <c r="M1735" s="386">
        <v>0.3458</v>
      </c>
    </row>
    <row r="1736" spans="1:13" ht="11.65" customHeight="1">
      <c r="A1736" s="372">
        <v>1730</v>
      </c>
      <c r="B1736" s="381">
        <v>726.71657715393849</v>
      </c>
      <c r="C1736" s="381">
        <v>1398.1104808356722</v>
      </c>
      <c r="D1736" s="382">
        <v>0.97342960116263921</v>
      </c>
      <c r="E1736" s="382">
        <v>1.0664621686157107</v>
      </c>
      <c r="F1736" s="382">
        <v>1.1565996490009318</v>
      </c>
      <c r="G1736" s="382">
        <v>1.2293978079327932</v>
      </c>
      <c r="H1736" s="382">
        <v>1.2837918288653232</v>
      </c>
      <c r="M1736" s="386">
        <v>0.34599999999999997</v>
      </c>
    </row>
    <row r="1737" spans="1:13" ht="11.65" customHeight="1">
      <c r="A1737" s="372">
        <v>1731</v>
      </c>
      <c r="B1737" s="381">
        <v>726.74335453336425</v>
      </c>
      <c r="C1737" s="381">
        <v>1399.6946094023351</v>
      </c>
      <c r="D1737" s="382">
        <v>0.9734379834384802</v>
      </c>
      <c r="E1737" s="382">
        <v>1.0664677126087059</v>
      </c>
      <c r="F1737" s="382">
        <v>1.1566379730014897</v>
      </c>
      <c r="G1737" s="382">
        <v>1.2294095238342209</v>
      </c>
      <c r="H1737" s="382">
        <v>1.2837953140392584</v>
      </c>
      <c r="M1737" s="386">
        <v>0.34620000000000001</v>
      </c>
    </row>
    <row r="1738" spans="1:13" ht="11.65" customHeight="1">
      <c r="A1738" s="372">
        <v>1732</v>
      </c>
      <c r="B1738" s="381">
        <v>728.11790380026832</v>
      </c>
      <c r="C1738" s="381">
        <v>1399.9331314683568</v>
      </c>
      <c r="D1738" s="382">
        <v>0.97345921114971112</v>
      </c>
      <c r="E1738" s="382">
        <v>1.0664771458127444</v>
      </c>
      <c r="F1738" s="382">
        <v>1.1566395088256272</v>
      </c>
      <c r="G1738" s="382">
        <v>1.2294296476245277</v>
      </c>
      <c r="H1738" s="382">
        <v>1.2838032033012874</v>
      </c>
      <c r="M1738" s="386">
        <v>0.34639999999999999</v>
      </c>
    </row>
    <row r="1739" spans="1:13" ht="11.65" customHeight="1">
      <c r="A1739" s="372">
        <v>1733</v>
      </c>
      <c r="B1739" s="381">
        <v>728.27380123151397</v>
      </c>
      <c r="C1739" s="381">
        <v>1399.9886663454399</v>
      </c>
      <c r="D1739" s="382">
        <v>0.97349290176029468</v>
      </c>
      <c r="E1739" s="382">
        <v>1.0664870587645736</v>
      </c>
      <c r="F1739" s="382">
        <v>1.1567182168998695</v>
      </c>
      <c r="G1739" s="382">
        <v>1.2294829905619999</v>
      </c>
      <c r="H1739" s="382">
        <v>1.2838454856795096</v>
      </c>
      <c r="M1739" s="386">
        <v>0.34660000000000002</v>
      </c>
    </row>
    <row r="1740" spans="1:13" ht="11.65" customHeight="1">
      <c r="A1740" s="372">
        <v>1734</v>
      </c>
      <c r="B1740" s="381">
        <v>729.05950627466427</v>
      </c>
      <c r="C1740" s="381">
        <v>1400.266153183411</v>
      </c>
      <c r="D1740" s="382">
        <v>0.97349357676885695</v>
      </c>
      <c r="E1740" s="382">
        <v>1.0665121889730411</v>
      </c>
      <c r="F1740" s="382">
        <v>1.156786395654958</v>
      </c>
      <c r="G1740" s="382">
        <v>1.2295878096381829</v>
      </c>
      <c r="H1740" s="382">
        <v>1.283898037700878</v>
      </c>
      <c r="M1740" s="386">
        <v>0.3468</v>
      </c>
    </row>
    <row r="1741" spans="1:13" ht="11.65" customHeight="1">
      <c r="A1741" s="372">
        <v>1735</v>
      </c>
      <c r="B1741" s="381">
        <v>729.18849560369381</v>
      </c>
      <c r="C1741" s="381">
        <v>1400.5228245927046</v>
      </c>
      <c r="D1741" s="382">
        <v>0.97350995246577998</v>
      </c>
      <c r="E1741" s="382">
        <v>1.066515030805951</v>
      </c>
      <c r="F1741" s="382">
        <v>1.1568161390650655</v>
      </c>
      <c r="G1741" s="382">
        <v>1.2296131743419803</v>
      </c>
      <c r="H1741" s="382">
        <v>1.2839309783585935</v>
      </c>
      <c r="M1741" s="386">
        <v>0.34699999999999998</v>
      </c>
    </row>
    <row r="1742" spans="1:13" ht="11.65" customHeight="1">
      <c r="A1742" s="372">
        <v>1736</v>
      </c>
      <c r="B1742" s="381">
        <v>729.29804338839585</v>
      </c>
      <c r="C1742" s="381">
        <v>1401.4420370979878</v>
      </c>
      <c r="D1742" s="382">
        <v>0.9735099609974911</v>
      </c>
      <c r="E1742" s="382">
        <v>1.0665257450992833</v>
      </c>
      <c r="F1742" s="382">
        <v>1.1568224958394671</v>
      </c>
      <c r="G1742" s="382">
        <v>1.2296249391782708</v>
      </c>
      <c r="H1742" s="382">
        <v>1.2839645000837197</v>
      </c>
      <c r="M1742" s="386">
        <v>0.34720000000000001</v>
      </c>
    </row>
    <row r="1743" spans="1:13" ht="11.65" customHeight="1">
      <c r="A1743" s="372">
        <v>1737</v>
      </c>
      <c r="B1743" s="381">
        <v>729.38146397348282</v>
      </c>
      <c r="C1743" s="381">
        <v>1401.6475751367871</v>
      </c>
      <c r="D1743" s="382">
        <v>0.97351000582836467</v>
      </c>
      <c r="E1743" s="382">
        <v>1.0665302177422153</v>
      </c>
      <c r="F1743" s="382">
        <v>1.156891591132112</v>
      </c>
      <c r="G1743" s="382">
        <v>1.2296940270701795</v>
      </c>
      <c r="H1743" s="382">
        <v>1.2839988015587755</v>
      </c>
      <c r="M1743" s="386">
        <v>0.34739999999999999</v>
      </c>
    </row>
    <row r="1744" spans="1:13" ht="11.65" customHeight="1">
      <c r="A1744" s="372">
        <v>1738</v>
      </c>
      <c r="B1744" s="381">
        <v>729.77644763123772</v>
      </c>
      <c r="C1744" s="381">
        <v>1401.8152067328247</v>
      </c>
      <c r="D1744" s="382">
        <v>0.9735447096266856</v>
      </c>
      <c r="E1744" s="382">
        <v>1.0665321410271169</v>
      </c>
      <c r="F1744" s="382">
        <v>1.156942510254066</v>
      </c>
      <c r="G1744" s="382">
        <v>1.2297263978637736</v>
      </c>
      <c r="H1744" s="382">
        <v>1.2842898541488637</v>
      </c>
      <c r="M1744" s="386">
        <v>0.34760000000000002</v>
      </c>
    </row>
    <row r="1745" spans="1:13" ht="11.65" customHeight="1">
      <c r="A1745" s="372">
        <v>1739</v>
      </c>
      <c r="B1745" s="381">
        <v>729.88813788123662</v>
      </c>
      <c r="C1745" s="381">
        <v>1402.2107362115694</v>
      </c>
      <c r="D1745" s="382">
        <v>0.97355498367367255</v>
      </c>
      <c r="E1745" s="382">
        <v>1.0665524289285409</v>
      </c>
      <c r="F1745" s="382">
        <v>1.156948295403603</v>
      </c>
      <c r="G1745" s="382">
        <v>1.2297688906530477</v>
      </c>
      <c r="H1745" s="382">
        <v>1.2843520550343313</v>
      </c>
      <c r="M1745" s="386">
        <v>0.3478</v>
      </c>
    </row>
    <row r="1746" spans="1:13" ht="11.65" customHeight="1">
      <c r="A1746" s="372">
        <v>1740</v>
      </c>
      <c r="B1746" s="381">
        <v>730.74944587153641</v>
      </c>
      <c r="C1746" s="381">
        <v>1402.8093070448922</v>
      </c>
      <c r="D1746" s="382">
        <v>0.97356675679652072</v>
      </c>
      <c r="E1746" s="382">
        <v>1.0665652941931085</v>
      </c>
      <c r="F1746" s="382">
        <v>1.1569626619109552</v>
      </c>
      <c r="G1746" s="382">
        <v>1.2297887472804838</v>
      </c>
      <c r="H1746" s="382">
        <v>1.2844277853600909</v>
      </c>
      <c r="M1746" s="386">
        <v>0.34799999999999998</v>
      </c>
    </row>
    <row r="1747" spans="1:13" ht="11.65" customHeight="1">
      <c r="A1747" s="372">
        <v>1741</v>
      </c>
      <c r="B1747" s="381">
        <v>731.06830432476727</v>
      </c>
      <c r="C1747" s="381">
        <v>1403.8300932271177</v>
      </c>
      <c r="D1747" s="382">
        <v>0.97359293430041427</v>
      </c>
      <c r="E1747" s="382">
        <v>1.0666062333832973</v>
      </c>
      <c r="F1747" s="382">
        <v>1.1569795230643696</v>
      </c>
      <c r="G1747" s="382">
        <v>1.2298115444151236</v>
      </c>
      <c r="H1747" s="382">
        <v>1.2844402091392793</v>
      </c>
      <c r="M1747" s="386">
        <v>0.34820000000000001</v>
      </c>
    </row>
    <row r="1748" spans="1:13" ht="11.65" customHeight="1">
      <c r="A1748" s="372">
        <v>1742</v>
      </c>
      <c r="B1748" s="381">
        <v>731.1980164305869</v>
      </c>
      <c r="C1748" s="381">
        <v>1404.1166621981702</v>
      </c>
      <c r="D1748" s="382">
        <v>0.97359296520322181</v>
      </c>
      <c r="E1748" s="382">
        <v>1.0666895976624517</v>
      </c>
      <c r="F1748" s="382">
        <v>1.1569901347134304</v>
      </c>
      <c r="G1748" s="382">
        <v>1.2298535590224575</v>
      </c>
      <c r="H1748" s="382">
        <v>1.2844426348444995</v>
      </c>
      <c r="M1748" s="386">
        <v>0.34839999999999999</v>
      </c>
    </row>
    <row r="1749" spans="1:13" ht="11.65" customHeight="1">
      <c r="A1749" s="372">
        <v>1743</v>
      </c>
      <c r="B1749" s="381">
        <v>734.19581355576884</v>
      </c>
      <c r="C1749" s="381">
        <v>1405.1532554272926</v>
      </c>
      <c r="D1749" s="382">
        <v>0.97361427621576069</v>
      </c>
      <c r="E1749" s="382">
        <v>1.0666984789764062</v>
      </c>
      <c r="F1749" s="382">
        <v>1.1570783497570536</v>
      </c>
      <c r="G1749" s="382">
        <v>1.2298718763631131</v>
      </c>
      <c r="H1749" s="382">
        <v>1.2845057747894644</v>
      </c>
      <c r="M1749" s="386">
        <v>0.34860000000000002</v>
      </c>
    </row>
    <row r="1750" spans="1:13" ht="11.65" customHeight="1">
      <c r="A1750" s="372">
        <v>1744</v>
      </c>
      <c r="B1750" s="381">
        <v>734.439136084653</v>
      </c>
      <c r="C1750" s="381">
        <v>1405.1955230308431</v>
      </c>
      <c r="D1750" s="382">
        <v>0.97364051915687466</v>
      </c>
      <c r="E1750" s="382">
        <v>1.0667366947747889</v>
      </c>
      <c r="F1750" s="382">
        <v>1.1571029485706477</v>
      </c>
      <c r="G1750" s="382">
        <v>1.2298825665023199</v>
      </c>
      <c r="H1750" s="382">
        <v>1.2845909344464077</v>
      </c>
      <c r="M1750" s="386">
        <v>0.3488</v>
      </c>
    </row>
    <row r="1751" spans="1:13" ht="11.65" customHeight="1">
      <c r="A1751" s="372">
        <v>1745</v>
      </c>
      <c r="B1751" s="381">
        <v>734.63654539853724</v>
      </c>
      <c r="C1751" s="381">
        <v>1405.3113504896683</v>
      </c>
      <c r="D1751" s="382">
        <v>0.97369056436339885</v>
      </c>
      <c r="E1751" s="382">
        <v>1.0667431078929919</v>
      </c>
      <c r="F1751" s="382">
        <v>1.1571312614959481</v>
      </c>
      <c r="G1751" s="382">
        <v>1.229896781078232</v>
      </c>
      <c r="H1751" s="382">
        <v>1.2845935913597575</v>
      </c>
      <c r="M1751" s="386">
        <v>0.34899999999999998</v>
      </c>
    </row>
    <row r="1752" spans="1:13" ht="11.65" customHeight="1">
      <c r="A1752" s="372">
        <v>1746</v>
      </c>
      <c r="B1752" s="381">
        <v>735.3110737756424</v>
      </c>
      <c r="C1752" s="381">
        <v>1405.7456805778675</v>
      </c>
      <c r="D1752" s="382">
        <v>0.97374055810549065</v>
      </c>
      <c r="E1752" s="382">
        <v>1.0667842504863565</v>
      </c>
      <c r="F1752" s="382">
        <v>1.1572267033538219</v>
      </c>
      <c r="G1752" s="382">
        <v>1.2299066930397813</v>
      </c>
      <c r="H1752" s="382">
        <v>1.2847395480079895</v>
      </c>
      <c r="M1752" s="386">
        <v>0.34920000000000001</v>
      </c>
    </row>
    <row r="1753" spans="1:13" ht="11.65" customHeight="1">
      <c r="A1753" s="372">
        <v>1747</v>
      </c>
      <c r="B1753" s="381">
        <v>735.72523962018749</v>
      </c>
      <c r="C1753" s="381">
        <v>1406.0617360310353</v>
      </c>
      <c r="D1753" s="382">
        <v>0.97374209121225619</v>
      </c>
      <c r="E1753" s="382">
        <v>1.0667870851147885</v>
      </c>
      <c r="F1753" s="382">
        <v>1.1572501707825997</v>
      </c>
      <c r="G1753" s="382">
        <v>1.2299182250033704</v>
      </c>
      <c r="H1753" s="382">
        <v>1.2847577503762377</v>
      </c>
      <c r="M1753" s="386">
        <v>0.34939999999999999</v>
      </c>
    </row>
    <row r="1754" spans="1:13" ht="11.65" customHeight="1">
      <c r="A1754" s="372">
        <v>1748</v>
      </c>
      <c r="B1754" s="381">
        <v>737.23967746153085</v>
      </c>
      <c r="C1754" s="381">
        <v>1406.0711548649324</v>
      </c>
      <c r="D1754" s="382">
        <v>0.97374611419408785</v>
      </c>
      <c r="E1754" s="382">
        <v>1.0667902618017373</v>
      </c>
      <c r="F1754" s="382">
        <v>1.1573347758882699</v>
      </c>
      <c r="G1754" s="382">
        <v>1.2300562726783082</v>
      </c>
      <c r="H1754" s="382">
        <v>1.2847828759510598</v>
      </c>
      <c r="M1754" s="386">
        <v>0.34960000000000002</v>
      </c>
    </row>
    <row r="1755" spans="1:13" ht="11.65" customHeight="1">
      <c r="A1755" s="372">
        <v>1749</v>
      </c>
      <c r="B1755" s="381">
        <v>737.75189172540195</v>
      </c>
      <c r="C1755" s="381">
        <v>1406.1456314112183</v>
      </c>
      <c r="D1755" s="382">
        <v>0.97376437227028512</v>
      </c>
      <c r="E1755" s="382">
        <v>1.0668049622295497</v>
      </c>
      <c r="F1755" s="382">
        <v>1.1573414564309075</v>
      </c>
      <c r="G1755" s="382">
        <v>1.230129774875115</v>
      </c>
      <c r="H1755" s="382">
        <v>1.2847908241049071</v>
      </c>
      <c r="M1755" s="386">
        <v>0.3498</v>
      </c>
    </row>
    <row r="1756" spans="1:13" ht="11.65" customHeight="1">
      <c r="A1756" s="372">
        <v>1750</v>
      </c>
      <c r="B1756" s="381">
        <v>738.30036436194132</v>
      </c>
      <c r="C1756" s="381">
        <v>1406.5042781069842</v>
      </c>
      <c r="D1756" s="382">
        <v>0.97379054067299864</v>
      </c>
      <c r="E1756" s="382">
        <v>1.0668146408042678</v>
      </c>
      <c r="F1756" s="382">
        <v>1.1573783332753722</v>
      </c>
      <c r="G1756" s="382">
        <v>1.2301326273820616</v>
      </c>
      <c r="H1756" s="382">
        <v>1.2848172520412806</v>
      </c>
      <c r="M1756" s="386">
        <v>0.35</v>
      </c>
    </row>
    <row r="1757" spans="1:13" ht="11.65" customHeight="1">
      <c r="A1757" s="372">
        <v>1751</v>
      </c>
      <c r="B1757" s="381">
        <v>738.54449359919818</v>
      </c>
      <c r="C1757" s="381">
        <v>1406.6696181021416</v>
      </c>
      <c r="D1757" s="382">
        <v>0.97383412410923187</v>
      </c>
      <c r="E1757" s="382">
        <v>1.0668435722377585</v>
      </c>
      <c r="F1757" s="382">
        <v>1.1574029293516432</v>
      </c>
      <c r="G1757" s="382">
        <v>1.2302229708113643</v>
      </c>
      <c r="H1757" s="382">
        <v>1.2848196713713005</v>
      </c>
      <c r="M1757" s="386">
        <v>0.35020000000000001</v>
      </c>
    </row>
    <row r="1758" spans="1:13" ht="11.65" customHeight="1">
      <c r="A1758" s="372">
        <v>1752</v>
      </c>
      <c r="B1758" s="381">
        <v>740.50704206671253</v>
      </c>
      <c r="C1758" s="381">
        <v>1408.4591504815198</v>
      </c>
      <c r="D1758" s="382">
        <v>0.97383452844435159</v>
      </c>
      <c r="E1758" s="382">
        <v>1.0668751851175919</v>
      </c>
      <c r="F1758" s="382">
        <v>1.1574073628299257</v>
      </c>
      <c r="G1758" s="382">
        <v>1.2302483632906389</v>
      </c>
      <c r="H1758" s="382">
        <v>1.2849061729505109</v>
      </c>
      <c r="M1758" s="386">
        <v>0.35039999999999999</v>
      </c>
    </row>
    <row r="1759" spans="1:13" ht="11.65" customHeight="1">
      <c r="A1759" s="372">
        <v>1753</v>
      </c>
      <c r="B1759" s="381">
        <v>740.74408185584525</v>
      </c>
      <c r="C1759" s="381">
        <v>1408.4613784227149</v>
      </c>
      <c r="D1759" s="382">
        <v>0.97384260387758281</v>
      </c>
      <c r="E1759" s="382">
        <v>1.0668814207493595</v>
      </c>
      <c r="F1759" s="382">
        <v>1.1574195110438861</v>
      </c>
      <c r="G1759" s="382">
        <v>1.230248528820526</v>
      </c>
      <c r="H1759" s="382">
        <v>1.2849301332133634</v>
      </c>
      <c r="M1759" s="386">
        <v>0.35060000000000002</v>
      </c>
    </row>
    <row r="1760" spans="1:13" ht="11.65" customHeight="1">
      <c r="A1760" s="372">
        <v>1754</v>
      </c>
      <c r="B1760" s="381">
        <v>741.62468994499068</v>
      </c>
      <c r="C1760" s="381">
        <v>1408.7346273908133</v>
      </c>
      <c r="D1760" s="382">
        <v>0.97385070895460402</v>
      </c>
      <c r="E1760" s="382">
        <v>1.0669083076196382</v>
      </c>
      <c r="F1760" s="382">
        <v>1.1574305518046768</v>
      </c>
      <c r="G1760" s="382">
        <v>1.2302663194633525</v>
      </c>
      <c r="H1760" s="382">
        <v>1.2849637161220673</v>
      </c>
      <c r="M1760" s="386">
        <v>0.3508</v>
      </c>
    </row>
    <row r="1761" spans="1:13" ht="11.65" customHeight="1">
      <c r="A1761" s="372">
        <v>1755</v>
      </c>
      <c r="B1761" s="381">
        <v>742.08492932466015</v>
      </c>
      <c r="C1761" s="381">
        <v>1409.5502213676209</v>
      </c>
      <c r="D1761" s="382">
        <v>0.97385584927985125</v>
      </c>
      <c r="E1761" s="382">
        <v>1.0669496733581354</v>
      </c>
      <c r="F1761" s="382">
        <v>1.1574361272178382</v>
      </c>
      <c r="G1761" s="382">
        <v>1.2303140941295225</v>
      </c>
      <c r="H1761" s="382">
        <v>1.2849990655742667</v>
      </c>
      <c r="M1761" s="386">
        <v>0.35099999999999998</v>
      </c>
    </row>
    <row r="1762" spans="1:13" ht="11.65" customHeight="1">
      <c r="A1762" s="372">
        <v>1756</v>
      </c>
      <c r="B1762" s="381">
        <v>742.50051059019643</v>
      </c>
      <c r="C1762" s="381">
        <v>1409.8272698780511</v>
      </c>
      <c r="D1762" s="382">
        <v>0.97388287616351987</v>
      </c>
      <c r="E1762" s="382">
        <v>1.066950845583249</v>
      </c>
      <c r="F1762" s="382">
        <v>1.1574379806103852</v>
      </c>
      <c r="G1762" s="382">
        <v>1.2303231892118398</v>
      </c>
      <c r="H1762" s="382">
        <v>1.2850115283161672</v>
      </c>
      <c r="M1762" s="386">
        <v>0.35120000000000001</v>
      </c>
    </row>
    <row r="1763" spans="1:13" ht="11.65" customHeight="1">
      <c r="A1763" s="372">
        <v>1757</v>
      </c>
      <c r="B1763" s="381">
        <v>743.34307296476254</v>
      </c>
      <c r="C1763" s="381">
        <v>1409.920343205833</v>
      </c>
      <c r="D1763" s="382">
        <v>0.9738938536239401</v>
      </c>
      <c r="E1763" s="382">
        <v>1.0669651682300922</v>
      </c>
      <c r="F1763" s="382">
        <v>1.1574412883049077</v>
      </c>
      <c r="G1763" s="382">
        <v>1.2303520888902946</v>
      </c>
      <c r="H1763" s="382">
        <v>1.28503202068313</v>
      </c>
      <c r="M1763" s="386">
        <v>0.35139999999999999</v>
      </c>
    </row>
    <row r="1764" spans="1:13" ht="11.65" customHeight="1">
      <c r="A1764" s="372">
        <v>1758</v>
      </c>
      <c r="B1764" s="381">
        <v>744.76556447772873</v>
      </c>
      <c r="C1764" s="381">
        <v>1411.0474497258474</v>
      </c>
      <c r="D1764" s="382">
        <v>0.97390360932680009</v>
      </c>
      <c r="E1764" s="382">
        <v>1.066966426993027</v>
      </c>
      <c r="F1764" s="382">
        <v>1.1574740979946452</v>
      </c>
      <c r="G1764" s="382">
        <v>1.230454115887855</v>
      </c>
      <c r="H1764" s="382">
        <v>1.2850332981153052</v>
      </c>
      <c r="M1764" s="386">
        <v>0.35160000000000002</v>
      </c>
    </row>
    <row r="1765" spans="1:13" ht="11.65" customHeight="1">
      <c r="A1765" s="372">
        <v>1759</v>
      </c>
      <c r="B1765" s="381">
        <v>744.96401451062411</v>
      </c>
      <c r="C1765" s="381">
        <v>1411.2060415532942</v>
      </c>
      <c r="D1765" s="382">
        <v>0.97390401979705765</v>
      </c>
      <c r="E1765" s="382">
        <v>1.0670505038680216</v>
      </c>
      <c r="F1765" s="382">
        <v>1.1574839509254073</v>
      </c>
      <c r="G1765" s="382">
        <v>1.2304615432994137</v>
      </c>
      <c r="H1765" s="382">
        <v>1.2850615744247709</v>
      </c>
      <c r="M1765" s="386">
        <v>0.3518</v>
      </c>
    </row>
    <row r="1766" spans="1:13" ht="11.65" customHeight="1">
      <c r="A1766" s="372">
        <v>1760</v>
      </c>
      <c r="B1766" s="381">
        <v>746.07028299721424</v>
      </c>
      <c r="C1766" s="381">
        <v>1411.6289718729658</v>
      </c>
      <c r="D1766" s="382">
        <v>0.97391351540441062</v>
      </c>
      <c r="E1766" s="382">
        <v>1.0670524265743522</v>
      </c>
      <c r="F1766" s="382">
        <v>1.1575146054258856</v>
      </c>
      <c r="G1766" s="382">
        <v>1.2304698834931298</v>
      </c>
      <c r="H1766" s="382">
        <v>1.2852277787199751</v>
      </c>
      <c r="M1766" s="386">
        <v>0.35199999999999998</v>
      </c>
    </row>
    <row r="1767" spans="1:13" ht="11.65" customHeight="1">
      <c r="A1767" s="372">
        <v>1761</v>
      </c>
      <c r="B1767" s="381">
        <v>746.29533084830928</v>
      </c>
      <c r="C1767" s="381">
        <v>1412.3324445467733</v>
      </c>
      <c r="D1767" s="382">
        <v>0.97399130488730512</v>
      </c>
      <c r="E1767" s="382">
        <v>1.0671175311215932</v>
      </c>
      <c r="F1767" s="382">
        <v>1.1575497902274705</v>
      </c>
      <c r="G1767" s="382">
        <v>1.2304712298131304</v>
      </c>
      <c r="H1767" s="382">
        <v>1.2852658815956102</v>
      </c>
      <c r="M1767" s="386">
        <v>0.35220000000000001</v>
      </c>
    </row>
    <row r="1768" spans="1:13" ht="11.65" customHeight="1">
      <c r="A1768" s="372">
        <v>1762</v>
      </c>
      <c r="B1768" s="381">
        <v>746.59927949881603</v>
      </c>
      <c r="C1768" s="381">
        <v>1413.0053589131039</v>
      </c>
      <c r="D1768" s="382">
        <v>0.97399800035126982</v>
      </c>
      <c r="E1768" s="382">
        <v>1.0671338083354265</v>
      </c>
      <c r="F1768" s="382">
        <v>1.1575756959688948</v>
      </c>
      <c r="G1768" s="382">
        <v>1.2304787869117719</v>
      </c>
      <c r="H1768" s="382">
        <v>1.2852795182774299</v>
      </c>
      <c r="M1768" s="386">
        <v>0.35239999999999999</v>
      </c>
    </row>
    <row r="1769" spans="1:13" ht="11.65" customHeight="1">
      <c r="A1769" s="372">
        <v>1763</v>
      </c>
      <c r="B1769" s="381">
        <v>746.61333863039636</v>
      </c>
      <c r="C1769" s="381">
        <v>1413.0280497162657</v>
      </c>
      <c r="D1769" s="382">
        <v>0.9740206409508837</v>
      </c>
      <c r="E1769" s="382">
        <v>1.0671588083256833</v>
      </c>
      <c r="F1769" s="382">
        <v>1.1576019213865911</v>
      </c>
      <c r="G1769" s="382">
        <v>1.2305194505274819</v>
      </c>
      <c r="H1769" s="382">
        <v>1.28529529740979</v>
      </c>
      <c r="M1769" s="386">
        <v>0.35260000000000002</v>
      </c>
    </row>
    <row r="1770" spans="1:13" ht="11.65" customHeight="1">
      <c r="A1770" s="372">
        <v>1764</v>
      </c>
      <c r="B1770" s="381">
        <v>746.73114139908193</v>
      </c>
      <c r="C1770" s="381">
        <v>1413.4213757829475</v>
      </c>
      <c r="D1770" s="382">
        <v>0.9740291313606636</v>
      </c>
      <c r="E1770" s="382">
        <v>1.067194900001577</v>
      </c>
      <c r="F1770" s="382">
        <v>1.1576025981141269</v>
      </c>
      <c r="G1770" s="382">
        <v>1.2305269021379588</v>
      </c>
      <c r="H1770" s="382">
        <v>1.2852982934918902</v>
      </c>
      <c r="M1770" s="386">
        <v>0.3528</v>
      </c>
    </row>
    <row r="1771" spans="1:13" ht="11.65" customHeight="1">
      <c r="A1771" s="372">
        <v>1765</v>
      </c>
      <c r="B1771" s="381">
        <v>746.97513158368656</v>
      </c>
      <c r="C1771" s="381">
        <v>1413.5517262989197</v>
      </c>
      <c r="D1771" s="382">
        <v>0.97403889273285627</v>
      </c>
      <c r="E1771" s="382">
        <v>1.0672880901650053</v>
      </c>
      <c r="F1771" s="382">
        <v>1.1576261490429014</v>
      </c>
      <c r="G1771" s="382">
        <v>1.2305375510111174</v>
      </c>
      <c r="H1771" s="382">
        <v>1.2853467033474029</v>
      </c>
      <c r="M1771" s="386">
        <v>0.35299999999999998</v>
      </c>
    </row>
    <row r="1772" spans="1:13" ht="11.65" customHeight="1">
      <c r="A1772" s="372">
        <v>1766</v>
      </c>
      <c r="B1772" s="381">
        <v>747.02616435746768</v>
      </c>
      <c r="C1772" s="381">
        <v>1414.3266220724527</v>
      </c>
      <c r="D1772" s="382">
        <v>0.97406049103508863</v>
      </c>
      <c r="E1772" s="382">
        <v>1.0673034028728379</v>
      </c>
      <c r="F1772" s="382">
        <v>1.1576275370167008</v>
      </c>
      <c r="G1772" s="382">
        <v>1.2305500576768689</v>
      </c>
      <c r="H1772" s="382">
        <v>1.2853599904304476</v>
      </c>
      <c r="M1772" s="386">
        <v>0.35320000000000001</v>
      </c>
    </row>
    <row r="1773" spans="1:13" ht="11.65" customHeight="1">
      <c r="A1773" s="372">
        <v>1767</v>
      </c>
      <c r="B1773" s="381">
        <v>747.57802195725162</v>
      </c>
      <c r="C1773" s="381">
        <v>1415.0664891104116</v>
      </c>
      <c r="D1773" s="382">
        <v>0.97407528343338112</v>
      </c>
      <c r="E1773" s="382">
        <v>1.0673148757295219</v>
      </c>
      <c r="F1773" s="382">
        <v>1.1576379349088919</v>
      </c>
      <c r="G1773" s="382">
        <v>1.2305684505224352</v>
      </c>
      <c r="H1773" s="382">
        <v>1.2853785217809106</v>
      </c>
      <c r="M1773" s="386">
        <v>0.35339999999999999</v>
      </c>
    </row>
    <row r="1774" spans="1:13" ht="11.65" customHeight="1">
      <c r="A1774" s="372">
        <v>1768</v>
      </c>
      <c r="B1774" s="381">
        <v>748.11294216623628</v>
      </c>
      <c r="C1774" s="381">
        <v>1416.3717803304935</v>
      </c>
      <c r="D1774" s="382">
        <v>0.97408283912605509</v>
      </c>
      <c r="E1774" s="382">
        <v>1.0673465658597414</v>
      </c>
      <c r="F1774" s="382">
        <v>1.1576423025231064</v>
      </c>
      <c r="G1774" s="382">
        <v>1.2306122410627813</v>
      </c>
      <c r="H1774" s="382">
        <v>1.2854019448007326</v>
      </c>
      <c r="M1774" s="386">
        <v>0.35360000000000003</v>
      </c>
    </row>
    <row r="1775" spans="1:13" ht="11.65" customHeight="1">
      <c r="A1775" s="372">
        <v>1769</v>
      </c>
      <c r="B1775" s="381">
        <v>748.26886366634062</v>
      </c>
      <c r="C1775" s="381">
        <v>1416.6344869607765</v>
      </c>
      <c r="D1775" s="382">
        <v>0.97409579309601579</v>
      </c>
      <c r="E1775" s="382">
        <v>1.0674059471837474</v>
      </c>
      <c r="F1775" s="382">
        <v>1.1576775858937252</v>
      </c>
      <c r="G1775" s="382">
        <v>1.2306695930444467</v>
      </c>
      <c r="H1775" s="382">
        <v>1.2854133618787797</v>
      </c>
      <c r="M1775" s="386">
        <v>0.3538</v>
      </c>
    </row>
    <row r="1776" spans="1:13" ht="11.65" customHeight="1">
      <c r="A1776" s="372">
        <v>1770</v>
      </c>
      <c r="B1776" s="381">
        <v>748.8071915743667</v>
      </c>
      <c r="C1776" s="381">
        <v>1417.1486849782959</v>
      </c>
      <c r="D1776" s="382">
        <v>0.97411298287955128</v>
      </c>
      <c r="E1776" s="382">
        <v>1.0674269056758798</v>
      </c>
      <c r="F1776" s="382">
        <v>1.1577604969438586</v>
      </c>
      <c r="G1776" s="382">
        <v>1.230681713306981</v>
      </c>
      <c r="H1776" s="382">
        <v>1.2854357936345731</v>
      </c>
      <c r="M1776" s="386">
        <v>0.35399999999999998</v>
      </c>
    </row>
    <row r="1777" spans="1:13" ht="11.65" customHeight="1">
      <c r="A1777" s="372">
        <v>1771</v>
      </c>
      <c r="B1777" s="381">
        <v>750.17351047193733</v>
      </c>
      <c r="C1777" s="381">
        <v>1417.1813569614533</v>
      </c>
      <c r="D1777" s="382">
        <v>0.97412809037336423</v>
      </c>
      <c r="E1777" s="382">
        <v>1.0674317294444853</v>
      </c>
      <c r="F1777" s="382">
        <v>1.1577782974495661</v>
      </c>
      <c r="G1777" s="382">
        <v>1.230683711182623</v>
      </c>
      <c r="H1777" s="382">
        <v>1.2854458219936373</v>
      </c>
      <c r="M1777" s="386">
        <v>0.35420000000000001</v>
      </c>
    </row>
    <row r="1778" spans="1:13" ht="11.65" customHeight="1">
      <c r="A1778" s="372">
        <v>1772</v>
      </c>
      <c r="B1778" s="381">
        <v>750.19562018791476</v>
      </c>
      <c r="C1778" s="381">
        <v>1417.597709053558</v>
      </c>
      <c r="D1778" s="382">
        <v>0.97413573033197798</v>
      </c>
      <c r="E1778" s="382">
        <v>1.0674339484697621</v>
      </c>
      <c r="F1778" s="382">
        <v>1.1578290794141795</v>
      </c>
      <c r="G1778" s="382">
        <v>1.2306871337817358</v>
      </c>
      <c r="H1778" s="382">
        <v>1.2854611096256026</v>
      </c>
      <c r="M1778" s="386">
        <v>0.35439999999999999</v>
      </c>
    </row>
    <row r="1779" spans="1:13" ht="11.65" customHeight="1">
      <c r="A1779" s="372">
        <v>1773</v>
      </c>
      <c r="B1779" s="381">
        <v>751.44830027562966</v>
      </c>
      <c r="C1779" s="381">
        <v>1419.5372282999797</v>
      </c>
      <c r="D1779" s="382">
        <v>0.97415171997435479</v>
      </c>
      <c r="E1779" s="382">
        <v>1.0674555129234919</v>
      </c>
      <c r="F1779" s="382">
        <v>1.1578541356581895</v>
      </c>
      <c r="G1779" s="382">
        <v>1.2307650330038735</v>
      </c>
      <c r="H1779" s="382">
        <v>1.2854991591272624</v>
      </c>
      <c r="M1779" s="386">
        <v>0.35460000000000003</v>
      </c>
    </row>
    <row r="1780" spans="1:13" ht="11.65" customHeight="1">
      <c r="A1780" s="372">
        <v>1774</v>
      </c>
      <c r="B1780" s="381">
        <v>751.47211977607822</v>
      </c>
      <c r="C1780" s="381">
        <v>1420.0408922110273</v>
      </c>
      <c r="D1780" s="382">
        <v>0.97416674101407852</v>
      </c>
      <c r="E1780" s="382">
        <v>1.0674783582792067</v>
      </c>
      <c r="F1780" s="382">
        <v>1.1578628267658315</v>
      </c>
      <c r="G1780" s="382">
        <v>1.23077966603741</v>
      </c>
      <c r="H1780" s="382">
        <v>1.2855567767204565</v>
      </c>
      <c r="M1780" s="386">
        <v>0.3548</v>
      </c>
    </row>
    <row r="1781" spans="1:13" ht="11.65" customHeight="1">
      <c r="A1781" s="372">
        <v>1775</v>
      </c>
      <c r="B1781" s="381">
        <v>752.69028720147071</v>
      </c>
      <c r="C1781" s="381">
        <v>1420.5309556338707</v>
      </c>
      <c r="D1781" s="382">
        <v>0.97418913058241419</v>
      </c>
      <c r="E1781" s="382">
        <v>1.0674810626804898</v>
      </c>
      <c r="F1781" s="382">
        <v>1.1578928772835027</v>
      </c>
      <c r="G1781" s="382">
        <v>1.230870404921822</v>
      </c>
      <c r="H1781" s="382">
        <v>1.2855651464264466</v>
      </c>
      <c r="M1781" s="386">
        <v>0.35499999999999998</v>
      </c>
    </row>
    <row r="1782" spans="1:13" ht="11.65" customHeight="1">
      <c r="A1782" s="372">
        <v>1776</v>
      </c>
      <c r="B1782" s="381">
        <v>753.05822256226384</v>
      </c>
      <c r="C1782" s="381">
        <v>1420.6769301668519</v>
      </c>
      <c r="D1782" s="382">
        <v>0.97419559091073271</v>
      </c>
      <c r="E1782" s="382">
        <v>1.0675096639311741</v>
      </c>
      <c r="F1782" s="382">
        <v>1.1579026034948314</v>
      </c>
      <c r="G1782" s="382">
        <v>1.2309160301177193</v>
      </c>
      <c r="H1782" s="382">
        <v>1.2856201373400693</v>
      </c>
      <c r="M1782" s="386">
        <v>0.35520000000000002</v>
      </c>
    </row>
    <row r="1783" spans="1:13" ht="11.65" customHeight="1">
      <c r="A1783" s="372">
        <v>1777</v>
      </c>
      <c r="B1783" s="381">
        <v>754.0218813237052</v>
      </c>
      <c r="C1783" s="381">
        <v>1420.8243390667503</v>
      </c>
      <c r="D1783" s="382">
        <v>0.97419646342829946</v>
      </c>
      <c r="E1783" s="382">
        <v>1.0675326377717709</v>
      </c>
      <c r="F1783" s="382">
        <v>1.1579139798905564</v>
      </c>
      <c r="G1783" s="382">
        <v>1.2309230436709981</v>
      </c>
      <c r="H1783" s="382">
        <v>1.2856458319327777</v>
      </c>
      <c r="M1783" s="386">
        <v>0.35539999999999999</v>
      </c>
    </row>
    <row r="1784" spans="1:13" ht="11.65" customHeight="1">
      <c r="A1784" s="372">
        <v>1778</v>
      </c>
      <c r="B1784" s="381">
        <v>754.27091250862122</v>
      </c>
      <c r="C1784" s="381">
        <v>1421.791969844111</v>
      </c>
      <c r="D1784" s="382">
        <v>0.97420686941331225</v>
      </c>
      <c r="E1784" s="382">
        <v>1.0675383021880716</v>
      </c>
      <c r="F1784" s="382">
        <v>1.157927470596863</v>
      </c>
      <c r="G1784" s="382">
        <v>1.2309862664434605</v>
      </c>
      <c r="H1784" s="382">
        <v>1.2856890427550511</v>
      </c>
      <c r="M1784" s="386">
        <v>0.35560000000000003</v>
      </c>
    </row>
    <row r="1785" spans="1:13" ht="11.65" customHeight="1">
      <c r="A1785" s="372">
        <v>1779</v>
      </c>
      <c r="B1785" s="381">
        <v>756.44704858206296</v>
      </c>
      <c r="C1785" s="381">
        <v>1421.9185128708777</v>
      </c>
      <c r="D1785" s="382">
        <v>0.97421605519968779</v>
      </c>
      <c r="E1785" s="382">
        <v>1.0675402006199617</v>
      </c>
      <c r="F1785" s="382">
        <v>1.1579510032047251</v>
      </c>
      <c r="G1785" s="382">
        <v>1.2309868913068411</v>
      </c>
      <c r="H1785" s="382">
        <v>1.285709423936481</v>
      </c>
      <c r="M1785" s="386">
        <v>0.35580000000000001</v>
      </c>
    </row>
    <row r="1786" spans="1:13" ht="11.65" customHeight="1">
      <c r="A1786" s="372">
        <v>1780</v>
      </c>
      <c r="B1786" s="381">
        <v>757.30987800425191</v>
      </c>
      <c r="C1786" s="381">
        <v>1421.9307630630592</v>
      </c>
      <c r="D1786" s="382">
        <v>0.97421778171058226</v>
      </c>
      <c r="E1786" s="382">
        <v>1.067547480371374</v>
      </c>
      <c r="F1786" s="382">
        <v>1.1579772630292458</v>
      </c>
      <c r="G1786" s="382">
        <v>1.2310195352810496</v>
      </c>
      <c r="H1786" s="382">
        <v>1.2857178255542323</v>
      </c>
      <c r="M1786" s="386">
        <v>0.35599999999999998</v>
      </c>
    </row>
    <row r="1787" spans="1:13" ht="11.65" customHeight="1">
      <c r="A1787" s="372">
        <v>1781</v>
      </c>
      <c r="B1787" s="381">
        <v>757.41517395536084</v>
      </c>
      <c r="C1787" s="381">
        <v>1422.561755546285</v>
      </c>
      <c r="D1787" s="382">
        <v>0.97424371577223889</v>
      </c>
      <c r="E1787" s="382">
        <v>1.067549444581972</v>
      </c>
      <c r="F1787" s="382">
        <v>1.1580629455694242</v>
      </c>
      <c r="G1787" s="382">
        <v>1.2310343952230489</v>
      </c>
      <c r="H1787" s="382">
        <v>1.2857213456265666</v>
      </c>
      <c r="M1787" s="386">
        <v>0.35620000000000002</v>
      </c>
    </row>
    <row r="1788" spans="1:13" ht="11.65" customHeight="1">
      <c r="A1788" s="372">
        <v>1782</v>
      </c>
      <c r="B1788" s="381">
        <v>757.73796286335346</v>
      </c>
      <c r="C1788" s="381">
        <v>1423.4544387690221</v>
      </c>
      <c r="D1788" s="382">
        <v>0.97425055022880858</v>
      </c>
      <c r="E1788" s="382">
        <v>1.0675689099988415</v>
      </c>
      <c r="F1788" s="382">
        <v>1.1580711375859944</v>
      </c>
      <c r="G1788" s="382">
        <v>1.2311150969437885</v>
      </c>
      <c r="H1788" s="382">
        <v>1.2857266470123472</v>
      </c>
      <c r="M1788" s="386">
        <v>0.35639999999999999</v>
      </c>
    </row>
    <row r="1789" spans="1:13" ht="11.65" customHeight="1">
      <c r="A1789" s="372">
        <v>1783</v>
      </c>
      <c r="B1789" s="381">
        <v>759.09162890365042</v>
      </c>
      <c r="C1789" s="381">
        <v>1423.9872755437427</v>
      </c>
      <c r="D1789" s="382">
        <v>0.97425306347972662</v>
      </c>
      <c r="E1789" s="382">
        <v>1.0675943004608195</v>
      </c>
      <c r="F1789" s="382">
        <v>1.158089178002599</v>
      </c>
      <c r="G1789" s="382">
        <v>1.2312009811802227</v>
      </c>
      <c r="H1789" s="382">
        <v>1.2857596565872311</v>
      </c>
      <c r="M1789" s="386">
        <v>0.35659999999999997</v>
      </c>
    </row>
    <row r="1790" spans="1:13" ht="11.65" customHeight="1">
      <c r="A1790" s="372">
        <v>1784</v>
      </c>
      <c r="B1790" s="381">
        <v>759.18945001682823</v>
      </c>
      <c r="C1790" s="381">
        <v>1425.6889248884636</v>
      </c>
      <c r="D1790" s="382">
        <v>0.97428017130744571</v>
      </c>
      <c r="E1790" s="382">
        <v>1.0675961919518608</v>
      </c>
      <c r="F1790" s="382">
        <v>1.1581369505209593</v>
      </c>
      <c r="G1790" s="382">
        <v>1.2312141167499306</v>
      </c>
      <c r="H1790" s="382">
        <v>1.2857933458876736</v>
      </c>
      <c r="M1790" s="386">
        <v>0.35680000000000001</v>
      </c>
    </row>
    <row r="1791" spans="1:13" ht="11.65" customHeight="1">
      <c r="A1791" s="372">
        <v>1785</v>
      </c>
      <c r="B1791" s="381">
        <v>759.27910329672068</v>
      </c>
      <c r="C1791" s="381">
        <v>1425.6946346430504</v>
      </c>
      <c r="D1791" s="382">
        <v>0.97428089898130055</v>
      </c>
      <c r="E1791" s="382">
        <v>1.0676393857016655</v>
      </c>
      <c r="F1791" s="382">
        <v>1.1581601196350158</v>
      </c>
      <c r="G1791" s="382">
        <v>1.2312343729212181</v>
      </c>
      <c r="H1791" s="382">
        <v>1.2857979623500864</v>
      </c>
      <c r="M1791" s="386">
        <v>0.35699999999999998</v>
      </c>
    </row>
    <row r="1792" spans="1:13" ht="11.65" customHeight="1">
      <c r="A1792" s="372">
        <v>1786</v>
      </c>
      <c r="B1792" s="381">
        <v>759.32534571081396</v>
      </c>
      <c r="C1792" s="381">
        <v>1426.1147094197913</v>
      </c>
      <c r="D1792" s="382">
        <v>0.97430173671074394</v>
      </c>
      <c r="E1792" s="382">
        <v>1.0676647289330568</v>
      </c>
      <c r="F1792" s="382">
        <v>1.1582090072901201</v>
      </c>
      <c r="G1792" s="382">
        <v>1.2312596190206406</v>
      </c>
      <c r="H1792" s="382">
        <v>1.2858015510130487</v>
      </c>
      <c r="M1792" s="386">
        <v>0.35720000000000002</v>
      </c>
    </row>
    <row r="1793" spans="1:13" ht="11.65" customHeight="1">
      <c r="A1793" s="372">
        <v>1787</v>
      </c>
      <c r="B1793" s="381">
        <v>759.45046893973631</v>
      </c>
      <c r="C1793" s="381">
        <v>1426.1578282071296</v>
      </c>
      <c r="D1793" s="382">
        <v>0.97430774682746524</v>
      </c>
      <c r="E1793" s="382">
        <v>1.0676810709728568</v>
      </c>
      <c r="F1793" s="382">
        <v>1.1582436034006536</v>
      </c>
      <c r="G1793" s="382">
        <v>1.2312777806294422</v>
      </c>
      <c r="H1793" s="382">
        <v>1.2858269904816655</v>
      </c>
      <c r="M1793" s="386">
        <v>0.3574</v>
      </c>
    </row>
    <row r="1794" spans="1:13" ht="11.65" customHeight="1">
      <c r="A1794" s="372">
        <v>1788</v>
      </c>
      <c r="B1794" s="381">
        <v>760.12797983067958</v>
      </c>
      <c r="C1794" s="381">
        <v>1426.6543471916157</v>
      </c>
      <c r="D1794" s="382">
        <v>0.97432885783416656</v>
      </c>
      <c r="E1794" s="382">
        <v>1.0676920854859866</v>
      </c>
      <c r="F1794" s="382">
        <v>1.1582825799399399</v>
      </c>
      <c r="G1794" s="382">
        <v>1.2313039617137773</v>
      </c>
      <c r="H1794" s="382">
        <v>1.2859048514947635</v>
      </c>
      <c r="M1794" s="386">
        <v>0.35759999999999997</v>
      </c>
    </row>
    <row r="1795" spans="1:13" ht="11.65" customHeight="1">
      <c r="A1795" s="372">
        <v>1789</v>
      </c>
      <c r="B1795" s="381">
        <v>760.82137239302392</v>
      </c>
      <c r="C1795" s="381">
        <v>1427.137851770507</v>
      </c>
      <c r="D1795" s="382">
        <v>0.97433541990496986</v>
      </c>
      <c r="E1795" s="382">
        <v>1.0676931515102488</v>
      </c>
      <c r="F1795" s="382">
        <v>1.1583782131734186</v>
      </c>
      <c r="G1795" s="382">
        <v>1.2313107199547837</v>
      </c>
      <c r="H1795" s="382">
        <v>1.2859775327588581</v>
      </c>
      <c r="M1795" s="386">
        <v>0.35780000000000001</v>
      </c>
    </row>
    <row r="1796" spans="1:13" ht="11.65" customHeight="1">
      <c r="A1796" s="372">
        <v>1790</v>
      </c>
      <c r="B1796" s="381">
        <v>761.2383735077874</v>
      </c>
      <c r="C1796" s="381">
        <v>1428.2256962502652</v>
      </c>
      <c r="D1796" s="382">
        <v>0.97433896991926872</v>
      </c>
      <c r="E1796" s="382">
        <v>1.0677461930297112</v>
      </c>
      <c r="F1796" s="382">
        <v>1.1583905421928262</v>
      </c>
      <c r="G1796" s="382">
        <v>1.2313222210511792</v>
      </c>
      <c r="H1796" s="382">
        <v>1.2861048877883712</v>
      </c>
      <c r="M1796" s="386">
        <v>0.35799999999999998</v>
      </c>
    </row>
    <row r="1797" spans="1:13" ht="11.65" customHeight="1">
      <c r="A1797" s="372">
        <v>1791</v>
      </c>
      <c r="B1797" s="381">
        <v>761.27629889768559</v>
      </c>
      <c r="C1797" s="381">
        <v>1428.3440137084635</v>
      </c>
      <c r="D1797" s="382">
        <v>0.97435229556420544</v>
      </c>
      <c r="E1797" s="382">
        <v>1.067746521259807</v>
      </c>
      <c r="F1797" s="382">
        <v>1.1583928677935342</v>
      </c>
      <c r="G1797" s="382">
        <v>1.2313854288009169</v>
      </c>
      <c r="H1797" s="382">
        <v>1.2861173555359819</v>
      </c>
      <c r="M1797" s="386">
        <v>0.35820000000000002</v>
      </c>
    </row>
    <row r="1798" spans="1:13" ht="11.65" customHeight="1">
      <c r="A1798" s="372">
        <v>1792</v>
      </c>
      <c r="B1798" s="381">
        <v>761.35368398912851</v>
      </c>
      <c r="C1798" s="381">
        <v>1428.3651616866628</v>
      </c>
      <c r="D1798" s="382">
        <v>0.97436076064446608</v>
      </c>
      <c r="E1798" s="382">
        <v>1.0677558675790664</v>
      </c>
      <c r="F1798" s="382">
        <v>1.1583940345523664</v>
      </c>
      <c r="G1798" s="382">
        <v>1.2315976374280653</v>
      </c>
      <c r="H1798" s="382">
        <v>1.2861423129671892</v>
      </c>
      <c r="M1798" s="386">
        <v>0.3584</v>
      </c>
    </row>
    <row r="1799" spans="1:13" ht="11.65" customHeight="1">
      <c r="A1799" s="372">
        <v>1793</v>
      </c>
      <c r="B1799" s="381">
        <v>761.51812890956535</v>
      </c>
      <c r="C1799" s="381">
        <v>1428.7081995698336</v>
      </c>
      <c r="D1799" s="382">
        <v>0.97441097411825328</v>
      </c>
      <c r="E1799" s="382">
        <v>1.0677840889614523</v>
      </c>
      <c r="F1799" s="382">
        <v>1.158435197766299</v>
      </c>
      <c r="G1799" s="382">
        <v>1.2316835846572252</v>
      </c>
      <c r="H1799" s="382">
        <v>1.2861760688000958</v>
      </c>
      <c r="M1799" s="386">
        <v>0.35859999999999997</v>
      </c>
    </row>
    <row r="1800" spans="1:13" ht="11.65" customHeight="1">
      <c r="A1800" s="372">
        <v>1794</v>
      </c>
      <c r="B1800" s="381">
        <v>762.5854684005717</v>
      </c>
      <c r="C1800" s="381">
        <v>1429.1214125022288</v>
      </c>
      <c r="D1800" s="382">
        <v>0.97446053977329439</v>
      </c>
      <c r="E1800" s="382">
        <v>1.0677972980519359</v>
      </c>
      <c r="F1800" s="382">
        <v>1.1584494033929997</v>
      </c>
      <c r="G1800" s="382">
        <v>1.231708877168987</v>
      </c>
      <c r="H1800" s="382">
        <v>1.2861845204529825</v>
      </c>
      <c r="M1800" s="386">
        <v>0.35880000000000001</v>
      </c>
    </row>
    <row r="1801" spans="1:13" ht="11.65" customHeight="1">
      <c r="A1801" s="372">
        <v>1795</v>
      </c>
      <c r="B1801" s="381">
        <v>762.88035158746243</v>
      </c>
      <c r="C1801" s="381">
        <v>1430.0201658752285</v>
      </c>
      <c r="D1801" s="382">
        <v>0.97446354890093789</v>
      </c>
      <c r="E1801" s="382">
        <v>1.0678909718945422</v>
      </c>
      <c r="F1801" s="382">
        <v>1.1584508254207202</v>
      </c>
      <c r="G1801" s="382">
        <v>1.2317186552395372</v>
      </c>
      <c r="H1801" s="382">
        <v>1.286196570442474</v>
      </c>
      <c r="M1801" s="386">
        <v>0.35899999999999999</v>
      </c>
    </row>
    <row r="1802" spans="1:13" ht="11.65" customHeight="1">
      <c r="A1802" s="372">
        <v>1796</v>
      </c>
      <c r="B1802" s="381">
        <v>763.32618080874272</v>
      </c>
      <c r="C1802" s="381">
        <v>1430.1041790563086</v>
      </c>
      <c r="D1802" s="382">
        <v>0.97446576273198204</v>
      </c>
      <c r="E1802" s="382">
        <v>1.0679013169613403</v>
      </c>
      <c r="F1802" s="382">
        <v>1.1585211675578317</v>
      </c>
      <c r="G1802" s="382">
        <v>1.2317489143287885</v>
      </c>
      <c r="H1802" s="382">
        <v>1.2862065642432381</v>
      </c>
      <c r="M1802" s="386">
        <v>0.35920000000000002</v>
      </c>
    </row>
    <row r="1803" spans="1:13" ht="11.65" customHeight="1">
      <c r="A1803" s="372">
        <v>1797</v>
      </c>
      <c r="B1803" s="381">
        <v>763.83461963300215</v>
      </c>
      <c r="C1803" s="381">
        <v>1430.2663367013956</v>
      </c>
      <c r="D1803" s="382">
        <v>0.97448686255594863</v>
      </c>
      <c r="E1803" s="382">
        <v>1.0679901035293438</v>
      </c>
      <c r="F1803" s="382">
        <v>1.1585268516218876</v>
      </c>
      <c r="G1803" s="382">
        <v>1.2318082380424933</v>
      </c>
      <c r="H1803" s="382">
        <v>1.2863103027513298</v>
      </c>
      <c r="M1803" s="386">
        <v>0.3594</v>
      </c>
    </row>
    <row r="1804" spans="1:13" ht="11.65" customHeight="1">
      <c r="A1804" s="372">
        <v>1798</v>
      </c>
      <c r="B1804" s="381">
        <v>763.94662837373471</v>
      </c>
      <c r="C1804" s="381">
        <v>1430.7287063329204</v>
      </c>
      <c r="D1804" s="382">
        <v>0.97450109348266312</v>
      </c>
      <c r="E1804" s="382">
        <v>1.0679903934534292</v>
      </c>
      <c r="F1804" s="382">
        <v>1.1585287248317901</v>
      </c>
      <c r="G1804" s="382">
        <v>1.2318570851028885</v>
      </c>
      <c r="H1804" s="382">
        <v>1.2863266716993884</v>
      </c>
      <c r="M1804" s="386">
        <v>0.35959999999999998</v>
      </c>
    </row>
    <row r="1805" spans="1:13" ht="11.65" customHeight="1">
      <c r="A1805" s="372">
        <v>1799</v>
      </c>
      <c r="B1805" s="381">
        <v>764.66893566954423</v>
      </c>
      <c r="C1805" s="381">
        <v>1430.7862252994237</v>
      </c>
      <c r="D1805" s="382">
        <v>0.9745105853994579</v>
      </c>
      <c r="E1805" s="382">
        <v>1.0679966078754151</v>
      </c>
      <c r="F1805" s="382">
        <v>1.1585301303523081</v>
      </c>
      <c r="G1805" s="382">
        <v>1.231865148944091</v>
      </c>
      <c r="H1805" s="382">
        <v>1.2864683140942235</v>
      </c>
      <c r="M1805" s="386">
        <v>0.35980000000000001</v>
      </c>
    </row>
    <row r="1806" spans="1:13" ht="11.65" customHeight="1">
      <c r="A1806" s="372">
        <v>1800</v>
      </c>
      <c r="B1806" s="381">
        <v>764.72851757099579</v>
      </c>
      <c r="C1806" s="381">
        <v>1432.4165053074412</v>
      </c>
      <c r="D1806" s="382">
        <v>0.97453622523963035</v>
      </c>
      <c r="E1806" s="382">
        <v>1.0680056267589222</v>
      </c>
      <c r="F1806" s="382">
        <v>1.1585565301491045</v>
      </c>
      <c r="G1806" s="382">
        <v>1.2318651645308143</v>
      </c>
      <c r="H1806" s="382">
        <v>1.2865796620209531</v>
      </c>
      <c r="M1806" s="386">
        <v>0.36</v>
      </c>
    </row>
    <row r="1807" spans="1:13" ht="11.65" customHeight="1">
      <c r="A1807" s="372">
        <v>1801</v>
      </c>
      <c r="B1807" s="381">
        <v>765.06139805648399</v>
      </c>
      <c r="C1807" s="381">
        <v>1432.4183830080583</v>
      </c>
      <c r="D1807" s="382">
        <v>0.97453666087260848</v>
      </c>
      <c r="E1807" s="382">
        <v>1.0680109861201932</v>
      </c>
      <c r="F1807" s="382">
        <v>1.158572755881726</v>
      </c>
      <c r="G1807" s="382">
        <v>1.2318723116094474</v>
      </c>
      <c r="H1807" s="382">
        <v>1.2866126534325018</v>
      </c>
      <c r="M1807" s="386">
        <v>0.36020000000000002</v>
      </c>
    </row>
    <row r="1808" spans="1:13" ht="11.65" customHeight="1">
      <c r="A1808" s="372">
        <v>1802</v>
      </c>
      <c r="B1808" s="381">
        <v>765.18151119810318</v>
      </c>
      <c r="C1808" s="381">
        <v>1432.6453266127246</v>
      </c>
      <c r="D1808" s="382">
        <v>0.97454350287453073</v>
      </c>
      <c r="E1808" s="382">
        <v>1.0680111131956014</v>
      </c>
      <c r="F1808" s="382">
        <v>1.1586369560857872</v>
      </c>
      <c r="G1808" s="382">
        <v>1.2319091494518564</v>
      </c>
      <c r="H1808" s="382">
        <v>1.2866546443566145</v>
      </c>
      <c r="M1808" s="386">
        <v>0.3604</v>
      </c>
    </row>
    <row r="1809" spans="1:13" ht="11.65" customHeight="1">
      <c r="A1809" s="372">
        <v>1803</v>
      </c>
      <c r="B1809" s="381">
        <v>765.27330993830583</v>
      </c>
      <c r="C1809" s="381">
        <v>1433.5835224141738</v>
      </c>
      <c r="D1809" s="382">
        <v>0.9745571232104715</v>
      </c>
      <c r="E1809" s="382">
        <v>1.0680541353461008</v>
      </c>
      <c r="F1809" s="382">
        <v>1.1586598593743191</v>
      </c>
      <c r="G1809" s="382">
        <v>1.2319394678149342</v>
      </c>
      <c r="H1809" s="382">
        <v>1.2866556829326627</v>
      </c>
      <c r="M1809" s="386">
        <v>0.36059999999999998</v>
      </c>
    </row>
    <row r="1810" spans="1:13" ht="11.65" customHeight="1">
      <c r="A1810" s="372">
        <v>1804</v>
      </c>
      <c r="B1810" s="381">
        <v>765.58900313145205</v>
      </c>
      <c r="C1810" s="381">
        <v>1433.9505312064321</v>
      </c>
      <c r="D1810" s="382">
        <v>0.97458657433600215</v>
      </c>
      <c r="E1810" s="382">
        <v>1.0680689248018294</v>
      </c>
      <c r="F1810" s="382">
        <v>1.1586810572418049</v>
      </c>
      <c r="G1810" s="382">
        <v>1.2320198085842757</v>
      </c>
      <c r="H1810" s="382">
        <v>1.2867616657451844</v>
      </c>
      <c r="M1810" s="386">
        <v>0.36080000000000001</v>
      </c>
    </row>
    <row r="1811" spans="1:13" ht="11.65" customHeight="1">
      <c r="A1811" s="372">
        <v>1805</v>
      </c>
      <c r="B1811" s="381">
        <v>765.82594067955233</v>
      </c>
      <c r="C1811" s="381">
        <v>1434.021166677061</v>
      </c>
      <c r="D1811" s="382">
        <v>0.97461271494942148</v>
      </c>
      <c r="E1811" s="382">
        <v>1.0680931437767049</v>
      </c>
      <c r="F1811" s="382">
        <v>1.1587261769371542</v>
      </c>
      <c r="G1811" s="382">
        <v>1.2320626302307376</v>
      </c>
      <c r="H1811" s="382">
        <v>1.286767257684881</v>
      </c>
      <c r="M1811" s="386">
        <v>0.36099999999999999</v>
      </c>
    </row>
    <row r="1812" spans="1:13" ht="11.65" customHeight="1">
      <c r="A1812" s="372">
        <v>1806</v>
      </c>
      <c r="B1812" s="381">
        <v>765.92830719090216</v>
      </c>
      <c r="C1812" s="381">
        <v>1434.2539296573686</v>
      </c>
      <c r="D1812" s="382">
        <v>0.97462625823511628</v>
      </c>
      <c r="E1812" s="382">
        <v>1.0681464560353726</v>
      </c>
      <c r="F1812" s="382">
        <v>1.1588469975160427</v>
      </c>
      <c r="G1812" s="382">
        <v>1.2321248272859506</v>
      </c>
      <c r="H1812" s="382">
        <v>1.2867842072360041</v>
      </c>
      <c r="M1812" s="386">
        <v>0.36120000000000002</v>
      </c>
    </row>
    <row r="1813" spans="1:13" ht="11.65" customHeight="1">
      <c r="A1813" s="372">
        <v>1807</v>
      </c>
      <c r="B1813" s="381">
        <v>766.00410554128848</v>
      </c>
      <c r="C1813" s="381">
        <v>1434.2587912643794</v>
      </c>
      <c r="D1813" s="382">
        <v>0.97463050458850775</v>
      </c>
      <c r="E1813" s="382">
        <v>1.0681860140617843</v>
      </c>
      <c r="F1813" s="382">
        <v>1.1588818341630742</v>
      </c>
      <c r="G1813" s="382">
        <v>1.2321291488928501</v>
      </c>
      <c r="H1813" s="382">
        <v>1.2868304406718862</v>
      </c>
      <c r="M1813" s="386">
        <v>0.3614</v>
      </c>
    </row>
    <row r="1814" spans="1:13" ht="11.65" customHeight="1">
      <c r="A1814" s="372">
        <v>1808</v>
      </c>
      <c r="B1814" s="381">
        <v>766.21973204322876</v>
      </c>
      <c r="C1814" s="381">
        <v>1436.018211070601</v>
      </c>
      <c r="D1814" s="382">
        <v>0.97463776388204515</v>
      </c>
      <c r="E1814" s="382">
        <v>1.0682271395683116</v>
      </c>
      <c r="F1814" s="382">
        <v>1.1588969306776842</v>
      </c>
      <c r="G1814" s="382">
        <v>1.2321486192599247</v>
      </c>
      <c r="H1814" s="382">
        <v>1.2868463294873143</v>
      </c>
      <c r="M1814" s="386">
        <v>0.36159999999999998</v>
      </c>
    </row>
    <row r="1815" spans="1:13" ht="11.65" customHeight="1">
      <c r="A1815" s="372">
        <v>1809</v>
      </c>
      <c r="B1815" s="381">
        <v>766.61674372915695</v>
      </c>
      <c r="C1815" s="381">
        <v>1437.3319502146514</v>
      </c>
      <c r="D1815" s="382">
        <v>0.9746569393572676</v>
      </c>
      <c r="E1815" s="382">
        <v>1.0682298627629991</v>
      </c>
      <c r="F1815" s="382">
        <v>1.1589245119033851</v>
      </c>
      <c r="G1815" s="382">
        <v>1.2322198615594071</v>
      </c>
      <c r="H1815" s="382">
        <v>1.286897142081062</v>
      </c>
      <c r="M1815" s="386">
        <v>0.36180000000000001</v>
      </c>
    </row>
    <row r="1816" spans="1:13" ht="11.65" customHeight="1">
      <c r="A1816" s="372">
        <v>1810</v>
      </c>
      <c r="B1816" s="381">
        <v>766.92190798594493</v>
      </c>
      <c r="C1816" s="381">
        <v>1437.3743868468136</v>
      </c>
      <c r="D1816" s="382">
        <v>0.9746586655317826</v>
      </c>
      <c r="E1816" s="382">
        <v>1.0682626436547376</v>
      </c>
      <c r="F1816" s="382">
        <v>1.1590072405583129</v>
      </c>
      <c r="G1816" s="382">
        <v>1.2322826132838698</v>
      </c>
      <c r="H1816" s="382">
        <v>1.286956261648752</v>
      </c>
      <c r="M1816" s="386">
        <v>0.36199999999999999</v>
      </c>
    </row>
    <row r="1817" spans="1:13" ht="11.65" customHeight="1">
      <c r="A1817" s="372">
        <v>1811</v>
      </c>
      <c r="B1817" s="381">
        <v>767.18987448457756</v>
      </c>
      <c r="C1817" s="381">
        <v>1437.6888132061231</v>
      </c>
      <c r="D1817" s="382">
        <v>0.97467592776532597</v>
      </c>
      <c r="E1817" s="382">
        <v>1.0682786635406212</v>
      </c>
      <c r="F1817" s="382">
        <v>1.1590102514941956</v>
      </c>
      <c r="G1817" s="382">
        <v>1.2323129594152773</v>
      </c>
      <c r="H1817" s="382">
        <v>1.2870539313513019</v>
      </c>
      <c r="M1817" s="386">
        <v>0.36220000000000002</v>
      </c>
    </row>
    <row r="1818" spans="1:13" ht="11.65" customHeight="1">
      <c r="A1818" s="372">
        <v>1812</v>
      </c>
      <c r="B1818" s="381">
        <v>768.95759348807042</v>
      </c>
      <c r="C1818" s="381">
        <v>1438.5810598055396</v>
      </c>
      <c r="D1818" s="382">
        <v>0.97472175210801371</v>
      </c>
      <c r="E1818" s="382">
        <v>1.0683139148693701</v>
      </c>
      <c r="F1818" s="382">
        <v>1.1590364681022725</v>
      </c>
      <c r="G1818" s="382">
        <v>1.232343678003146</v>
      </c>
      <c r="H1818" s="382">
        <v>1.2870653895394391</v>
      </c>
      <c r="M1818" s="386">
        <v>0.3624</v>
      </c>
    </row>
    <row r="1819" spans="1:13" ht="11.65" customHeight="1">
      <c r="A1819" s="372">
        <v>1813</v>
      </c>
      <c r="B1819" s="381">
        <v>770.22234079694772</v>
      </c>
      <c r="C1819" s="381">
        <v>1439.2534160611358</v>
      </c>
      <c r="D1819" s="382">
        <v>0.97474539050478548</v>
      </c>
      <c r="E1819" s="382">
        <v>1.0683175774133291</v>
      </c>
      <c r="F1819" s="382">
        <v>1.1590901475933553</v>
      </c>
      <c r="G1819" s="382">
        <v>1.2323612182404708</v>
      </c>
      <c r="H1819" s="382">
        <v>1.2870913758870015</v>
      </c>
      <c r="M1819" s="386">
        <v>0.36259999999999998</v>
      </c>
    </row>
    <row r="1820" spans="1:13" ht="11.65" customHeight="1">
      <c r="A1820" s="372">
        <v>1814</v>
      </c>
      <c r="B1820" s="381">
        <v>770.75395315890091</v>
      </c>
      <c r="C1820" s="381">
        <v>1439.4719487971688</v>
      </c>
      <c r="D1820" s="382">
        <v>0.9747725708557653</v>
      </c>
      <c r="E1820" s="382">
        <v>1.0683516355412983</v>
      </c>
      <c r="F1820" s="382">
        <v>1.1591309554879061</v>
      </c>
      <c r="G1820" s="382">
        <v>1.2324051907446403</v>
      </c>
      <c r="H1820" s="382">
        <v>1.2871044160179772</v>
      </c>
      <c r="M1820" s="386">
        <v>0.36280000000000001</v>
      </c>
    </row>
    <row r="1821" spans="1:13" ht="11.65" customHeight="1">
      <c r="A1821" s="372">
        <v>1815</v>
      </c>
      <c r="B1821" s="381">
        <v>770.96419849349331</v>
      </c>
      <c r="C1821" s="381">
        <v>1439.84830297179</v>
      </c>
      <c r="D1821" s="382">
        <v>0.97479247497390153</v>
      </c>
      <c r="E1821" s="382">
        <v>1.0683822381661652</v>
      </c>
      <c r="F1821" s="382">
        <v>1.1591459465389033</v>
      </c>
      <c r="G1821" s="382">
        <v>1.2324914574517165</v>
      </c>
      <c r="H1821" s="382">
        <v>1.2871394654691515</v>
      </c>
      <c r="M1821" s="386">
        <v>0.36299999999999999</v>
      </c>
    </row>
    <row r="1822" spans="1:13" ht="11.65" customHeight="1">
      <c r="A1822" s="372">
        <v>1816</v>
      </c>
      <c r="B1822" s="381">
        <v>771.34468502320942</v>
      </c>
      <c r="C1822" s="381">
        <v>1439.8486469171803</v>
      </c>
      <c r="D1822" s="382">
        <v>0.97480293149987307</v>
      </c>
      <c r="E1822" s="382">
        <v>1.068404028904766</v>
      </c>
      <c r="F1822" s="382">
        <v>1.1592241840910362</v>
      </c>
      <c r="G1822" s="382">
        <v>1.2324928121128287</v>
      </c>
      <c r="H1822" s="382">
        <v>1.2871664678518384</v>
      </c>
      <c r="M1822" s="386">
        <v>0.36320000000000002</v>
      </c>
    </row>
    <row r="1823" spans="1:13" ht="11.65" customHeight="1">
      <c r="A1823" s="372">
        <v>1817</v>
      </c>
      <c r="B1823" s="381">
        <v>771.44256079443403</v>
      </c>
      <c r="C1823" s="381">
        <v>1440.529981001624</v>
      </c>
      <c r="D1823" s="382">
        <v>0.97482046034240155</v>
      </c>
      <c r="E1823" s="382">
        <v>1.0684919966411595</v>
      </c>
      <c r="F1823" s="382">
        <v>1.1592496882492491</v>
      </c>
      <c r="G1823" s="382">
        <v>1.2324957518970387</v>
      </c>
      <c r="H1823" s="382">
        <v>1.2872144194124995</v>
      </c>
      <c r="M1823" s="386">
        <v>0.3634</v>
      </c>
    </row>
    <row r="1824" spans="1:13" ht="11.65" customHeight="1">
      <c r="A1824" s="372">
        <v>1818</v>
      </c>
      <c r="B1824" s="381">
        <v>771.70225937748637</v>
      </c>
      <c r="C1824" s="381">
        <v>1440.9999348137917</v>
      </c>
      <c r="D1824" s="382">
        <v>0.97482690810677131</v>
      </c>
      <c r="E1824" s="382">
        <v>1.0685103516264811</v>
      </c>
      <c r="F1824" s="382">
        <v>1.1592589832710865</v>
      </c>
      <c r="G1824" s="382">
        <v>1.2325301312304027</v>
      </c>
      <c r="H1824" s="382">
        <v>1.2873101678994801</v>
      </c>
      <c r="M1824" s="386">
        <v>0.36359999999999998</v>
      </c>
    </row>
    <row r="1825" spans="1:13" ht="11.65" customHeight="1">
      <c r="A1825" s="372">
        <v>1819</v>
      </c>
      <c r="B1825" s="381">
        <v>772.02414294676601</v>
      </c>
      <c r="C1825" s="381">
        <v>1441.7690792533103</v>
      </c>
      <c r="D1825" s="382">
        <v>0.9748395501242213</v>
      </c>
      <c r="E1825" s="382">
        <v>1.0685242842649323</v>
      </c>
      <c r="F1825" s="382">
        <v>1.1592991949305584</v>
      </c>
      <c r="G1825" s="382">
        <v>1.2325332628875945</v>
      </c>
      <c r="H1825" s="382">
        <v>1.2873438982641352</v>
      </c>
      <c r="M1825" s="386">
        <v>0.36380000000000001</v>
      </c>
    </row>
    <row r="1826" spans="1:13" ht="11.65" customHeight="1">
      <c r="A1826" s="372">
        <v>1820</v>
      </c>
      <c r="B1826" s="381">
        <v>772.14242501914396</v>
      </c>
      <c r="C1826" s="381">
        <v>1441.951489710742</v>
      </c>
      <c r="D1826" s="382">
        <v>0.9748409867590252</v>
      </c>
      <c r="E1826" s="382">
        <v>1.0685457467448118</v>
      </c>
      <c r="F1826" s="382">
        <v>1.1593237029853696</v>
      </c>
      <c r="G1826" s="382">
        <v>1.232575809951499</v>
      </c>
      <c r="H1826" s="382">
        <v>1.287391875423529</v>
      </c>
      <c r="M1826" s="386">
        <v>0.36399999999999999</v>
      </c>
    </row>
    <row r="1827" spans="1:13" ht="11.65" customHeight="1">
      <c r="A1827" s="372">
        <v>1821</v>
      </c>
      <c r="B1827" s="381">
        <v>772.45595347070866</v>
      </c>
      <c r="C1827" s="381">
        <v>1442.2579517408631</v>
      </c>
      <c r="D1827" s="382">
        <v>0.97486409663492801</v>
      </c>
      <c r="E1827" s="382">
        <v>1.0685619136007471</v>
      </c>
      <c r="F1827" s="382">
        <v>1.1593339389502137</v>
      </c>
      <c r="G1827" s="382">
        <v>1.2326236606471732</v>
      </c>
      <c r="H1827" s="382">
        <v>1.2874776268005141</v>
      </c>
      <c r="M1827" s="386">
        <v>0.36420000000000002</v>
      </c>
    </row>
    <row r="1828" spans="1:13" ht="11.65" customHeight="1">
      <c r="A1828" s="372">
        <v>1822</v>
      </c>
      <c r="B1828" s="381">
        <v>773.26419932401495</v>
      </c>
      <c r="C1828" s="381">
        <v>1443.8910612672316</v>
      </c>
      <c r="D1828" s="382">
        <v>0.97486517017370855</v>
      </c>
      <c r="E1828" s="382">
        <v>1.0685772647586691</v>
      </c>
      <c r="F1828" s="382">
        <v>1.159390013021107</v>
      </c>
      <c r="G1828" s="382">
        <v>1.2326469007447973</v>
      </c>
      <c r="H1828" s="382">
        <v>1.2875433074646372</v>
      </c>
      <c r="M1828" s="386">
        <v>0.3644</v>
      </c>
    </row>
    <row r="1829" spans="1:13" ht="11.65" customHeight="1">
      <c r="A1829" s="372">
        <v>1823</v>
      </c>
      <c r="B1829" s="381">
        <v>773.28163744288577</v>
      </c>
      <c r="C1829" s="381">
        <v>1444.5507481969453</v>
      </c>
      <c r="D1829" s="382">
        <v>0.97486554961502481</v>
      </c>
      <c r="E1829" s="382">
        <v>1.0685960502814189</v>
      </c>
      <c r="F1829" s="382">
        <v>1.159419084258678</v>
      </c>
      <c r="G1829" s="382">
        <v>1.2326658277512472</v>
      </c>
      <c r="H1829" s="382">
        <v>1.2875976275156233</v>
      </c>
      <c r="M1829" s="386">
        <v>0.36459999999999998</v>
      </c>
    </row>
    <row r="1830" spans="1:13" ht="11.65" customHeight="1">
      <c r="A1830" s="372">
        <v>1824</v>
      </c>
      <c r="B1830" s="381">
        <v>773.73857257905183</v>
      </c>
      <c r="C1830" s="381">
        <v>1444.6878602739926</v>
      </c>
      <c r="D1830" s="382">
        <v>0.97486652076086266</v>
      </c>
      <c r="E1830" s="382">
        <v>1.0686229318009077</v>
      </c>
      <c r="F1830" s="382">
        <v>1.1594226216564789</v>
      </c>
      <c r="G1830" s="382">
        <v>1.232714004050147</v>
      </c>
      <c r="H1830" s="382">
        <v>1.2876313962576889</v>
      </c>
      <c r="M1830" s="386">
        <v>0.36480000000000001</v>
      </c>
    </row>
    <row r="1831" spans="1:13" ht="11.65" customHeight="1">
      <c r="A1831" s="372">
        <v>1825</v>
      </c>
      <c r="B1831" s="381">
        <v>774.68534680891753</v>
      </c>
      <c r="C1831" s="381">
        <v>1444.7150619655986</v>
      </c>
      <c r="D1831" s="382">
        <v>0.97487848941955435</v>
      </c>
      <c r="E1831" s="382">
        <v>1.0686938370357182</v>
      </c>
      <c r="F1831" s="382">
        <v>1.1594505715590562</v>
      </c>
      <c r="G1831" s="382">
        <v>1.2328182847863636</v>
      </c>
      <c r="H1831" s="382">
        <v>1.2877948195614835</v>
      </c>
      <c r="M1831" s="386">
        <v>0.36499999999999999</v>
      </c>
    </row>
    <row r="1832" spans="1:13" ht="11.65" customHeight="1">
      <c r="A1832" s="372">
        <v>1826</v>
      </c>
      <c r="B1832" s="381">
        <v>774.85621752125371</v>
      </c>
      <c r="C1832" s="381">
        <v>1445.0728947438329</v>
      </c>
      <c r="D1832" s="382">
        <v>0.97489043871401981</v>
      </c>
      <c r="E1832" s="382">
        <v>1.0687060411897218</v>
      </c>
      <c r="F1832" s="382">
        <v>1.1594792707530002</v>
      </c>
      <c r="G1832" s="382">
        <v>1.2328241842966907</v>
      </c>
      <c r="H1832" s="382">
        <v>1.2878180256701817</v>
      </c>
      <c r="M1832" s="386">
        <v>0.36520000000000002</v>
      </c>
    </row>
    <row r="1833" spans="1:13" ht="11.65" customHeight="1">
      <c r="A1833" s="372">
        <v>1827</v>
      </c>
      <c r="B1833" s="381">
        <v>774.86389415151098</v>
      </c>
      <c r="C1833" s="381">
        <v>1446.7190833376244</v>
      </c>
      <c r="D1833" s="382">
        <v>0.97489655654898666</v>
      </c>
      <c r="E1833" s="382">
        <v>1.0687279142983857</v>
      </c>
      <c r="F1833" s="382">
        <v>1.1594937051265648</v>
      </c>
      <c r="G1833" s="382">
        <v>1.2328251564662434</v>
      </c>
      <c r="H1833" s="382">
        <v>1.287839704251702</v>
      </c>
      <c r="M1833" s="386">
        <v>0.3654</v>
      </c>
    </row>
    <row r="1834" spans="1:13" ht="11.65" customHeight="1">
      <c r="A1834" s="372">
        <v>1828</v>
      </c>
      <c r="B1834" s="381">
        <v>775.26599327310942</v>
      </c>
      <c r="C1834" s="381">
        <v>1447.3016684825343</v>
      </c>
      <c r="D1834" s="382">
        <v>0.97493882656902164</v>
      </c>
      <c r="E1834" s="382">
        <v>1.0687504908276135</v>
      </c>
      <c r="F1834" s="382">
        <v>1.1595170605018121</v>
      </c>
      <c r="G1834" s="382">
        <v>1.2328783331744835</v>
      </c>
      <c r="H1834" s="382">
        <v>1.2878737183451117</v>
      </c>
      <c r="M1834" s="386">
        <v>0.36559999999999998</v>
      </c>
    </row>
    <row r="1835" spans="1:13" ht="11.65" customHeight="1">
      <c r="A1835" s="372">
        <v>1829</v>
      </c>
      <c r="B1835" s="381">
        <v>775.6524811629024</v>
      </c>
      <c r="C1835" s="381">
        <v>1447.3097016966858</v>
      </c>
      <c r="D1835" s="382">
        <v>0.97494498535930918</v>
      </c>
      <c r="E1835" s="382">
        <v>1.0687632315998057</v>
      </c>
      <c r="F1835" s="382">
        <v>1.1595203781786905</v>
      </c>
      <c r="G1835" s="382">
        <v>1.2329037119477346</v>
      </c>
      <c r="H1835" s="382">
        <v>1.2878936716998659</v>
      </c>
      <c r="M1835" s="386">
        <v>0.36580000000000001</v>
      </c>
    </row>
    <row r="1836" spans="1:13" ht="11.65" customHeight="1">
      <c r="A1836" s="372">
        <v>1830</v>
      </c>
      <c r="B1836" s="381">
        <v>775.67622821932946</v>
      </c>
      <c r="C1836" s="381">
        <v>1447.4792811819207</v>
      </c>
      <c r="D1836" s="382">
        <v>0.97496380475386435</v>
      </c>
      <c r="E1836" s="382">
        <v>1.0687860911308293</v>
      </c>
      <c r="F1836" s="382">
        <v>1.1595230884381362</v>
      </c>
      <c r="G1836" s="382">
        <v>1.232917970602724</v>
      </c>
      <c r="H1836" s="382">
        <v>1.2879393763816116</v>
      </c>
      <c r="M1836" s="386">
        <v>0.36599999999999999</v>
      </c>
    </row>
    <row r="1837" spans="1:13" ht="11.65" customHeight="1">
      <c r="A1837" s="372">
        <v>1831</v>
      </c>
      <c r="B1837" s="381">
        <v>775.89617468398956</v>
      </c>
      <c r="C1837" s="381">
        <v>1447.7068709654268</v>
      </c>
      <c r="D1837" s="382">
        <v>0.97497815146930378</v>
      </c>
      <c r="E1837" s="382">
        <v>1.0688226120713651</v>
      </c>
      <c r="F1837" s="382">
        <v>1.1595802913248858</v>
      </c>
      <c r="G1837" s="382">
        <v>1.2329786376498526</v>
      </c>
      <c r="H1837" s="382">
        <v>1.2880348323142616</v>
      </c>
      <c r="M1837" s="386">
        <v>0.36620000000000003</v>
      </c>
    </row>
    <row r="1838" spans="1:13" ht="11.65" customHeight="1">
      <c r="A1838" s="372">
        <v>1832</v>
      </c>
      <c r="B1838" s="381">
        <v>776.06666815446351</v>
      </c>
      <c r="C1838" s="381">
        <v>1448.0937062415942</v>
      </c>
      <c r="D1838" s="382">
        <v>0.97500511583668814</v>
      </c>
      <c r="E1838" s="382">
        <v>1.0688227006379236</v>
      </c>
      <c r="F1838" s="382">
        <v>1.1596449697536864</v>
      </c>
      <c r="G1838" s="382">
        <v>1.2330507182807733</v>
      </c>
      <c r="H1838" s="382">
        <v>1.2880456779618255</v>
      </c>
      <c r="M1838" s="386">
        <v>0.3664</v>
      </c>
    </row>
    <row r="1839" spans="1:13" ht="11.65" customHeight="1">
      <c r="A1839" s="372">
        <v>1833</v>
      </c>
      <c r="B1839" s="381">
        <v>776.36251377987628</v>
      </c>
      <c r="C1839" s="381">
        <v>1448.1563747331365</v>
      </c>
      <c r="D1839" s="382">
        <v>0.97500851206947781</v>
      </c>
      <c r="E1839" s="382">
        <v>1.0688295990363128</v>
      </c>
      <c r="F1839" s="382">
        <v>1.1597131532945626</v>
      </c>
      <c r="G1839" s="382">
        <v>1.2330798321922161</v>
      </c>
      <c r="H1839" s="382">
        <v>1.2882044708339517</v>
      </c>
      <c r="M1839" s="386">
        <v>0.36659999999999998</v>
      </c>
    </row>
    <row r="1840" spans="1:13" ht="11.65" customHeight="1">
      <c r="A1840" s="372">
        <v>1834</v>
      </c>
      <c r="B1840" s="381">
        <v>776.56100621236692</v>
      </c>
      <c r="C1840" s="381">
        <v>1448.6324539411053</v>
      </c>
      <c r="D1840" s="382">
        <v>0.97501883150122237</v>
      </c>
      <c r="E1840" s="382">
        <v>1.0689371786389117</v>
      </c>
      <c r="F1840" s="382">
        <v>1.1597570986610732</v>
      </c>
      <c r="G1840" s="382">
        <v>1.2330799927800644</v>
      </c>
      <c r="H1840" s="382">
        <v>1.2882699418910681</v>
      </c>
      <c r="M1840" s="386">
        <v>0.36680000000000001</v>
      </c>
    </row>
    <row r="1841" spans="1:13" ht="11.65" customHeight="1">
      <c r="A1841" s="372">
        <v>1835</v>
      </c>
      <c r="B1841" s="381">
        <v>776.63127073607302</v>
      </c>
      <c r="C1841" s="381">
        <v>1448.7055230138067</v>
      </c>
      <c r="D1841" s="382">
        <v>0.97503818906206197</v>
      </c>
      <c r="E1841" s="382">
        <v>1.0689446448570543</v>
      </c>
      <c r="F1841" s="382">
        <v>1.1598099098683183</v>
      </c>
      <c r="G1841" s="382">
        <v>1.2331749528929874</v>
      </c>
      <c r="H1841" s="382">
        <v>1.2882910668310874</v>
      </c>
      <c r="M1841" s="386">
        <v>0.36699999999999999</v>
      </c>
    </row>
    <row r="1842" spans="1:13" ht="11.65" customHeight="1">
      <c r="A1842" s="372">
        <v>1836</v>
      </c>
      <c r="B1842" s="381">
        <v>776.99911781497576</v>
      </c>
      <c r="C1842" s="381">
        <v>1448.7258021573689</v>
      </c>
      <c r="D1842" s="382">
        <v>0.97504591885385794</v>
      </c>
      <c r="E1842" s="382">
        <v>1.0689681620626577</v>
      </c>
      <c r="F1842" s="382">
        <v>1.1598475704623459</v>
      </c>
      <c r="G1842" s="382">
        <v>1.2332571305119397</v>
      </c>
      <c r="H1842" s="382">
        <v>1.2883839287313978</v>
      </c>
      <c r="M1842" s="386">
        <v>0.36720000000000003</v>
      </c>
    </row>
    <row r="1843" spans="1:13" ht="11.65" customHeight="1">
      <c r="A1843" s="372">
        <v>1837</v>
      </c>
      <c r="B1843" s="381">
        <v>778.54649761124438</v>
      </c>
      <c r="C1843" s="381">
        <v>1448.7667916489463</v>
      </c>
      <c r="D1843" s="382">
        <v>0.97506725299364305</v>
      </c>
      <c r="E1843" s="382">
        <v>1.0691256284417869</v>
      </c>
      <c r="F1843" s="382">
        <v>1.1598746617876963</v>
      </c>
      <c r="G1843" s="382">
        <v>1.2332956968584947</v>
      </c>
      <c r="H1843" s="382">
        <v>1.2883875566820526</v>
      </c>
      <c r="M1843" s="386">
        <v>0.3674</v>
      </c>
    </row>
    <row r="1844" spans="1:13" ht="11.65" customHeight="1">
      <c r="A1844" s="372">
        <v>1838</v>
      </c>
      <c r="B1844" s="381">
        <v>778.56800619427122</v>
      </c>
      <c r="C1844" s="381">
        <v>1449.6987145379881</v>
      </c>
      <c r="D1844" s="382">
        <v>0.97506853856029185</v>
      </c>
      <c r="E1844" s="382">
        <v>1.0692318757047676</v>
      </c>
      <c r="F1844" s="382">
        <v>1.1599303345610088</v>
      </c>
      <c r="G1844" s="382">
        <v>1.2333000597150379</v>
      </c>
      <c r="H1844" s="382">
        <v>1.2884784092988191</v>
      </c>
      <c r="M1844" s="386">
        <v>0.36759999999999998</v>
      </c>
    </row>
    <row r="1845" spans="1:13" ht="11.65" customHeight="1">
      <c r="A1845" s="372">
        <v>1839</v>
      </c>
      <c r="B1845" s="381">
        <v>778.82391346629902</v>
      </c>
      <c r="C1845" s="381">
        <v>1451.0549913047289</v>
      </c>
      <c r="D1845" s="382">
        <v>0.97507931137182835</v>
      </c>
      <c r="E1845" s="382">
        <v>1.0692596236049874</v>
      </c>
      <c r="F1845" s="382">
        <v>1.1599524929752782</v>
      </c>
      <c r="G1845" s="382">
        <v>1.2333343891016348</v>
      </c>
      <c r="H1845" s="382">
        <v>1.2884881943691329</v>
      </c>
      <c r="M1845" s="386">
        <v>0.36780000000000002</v>
      </c>
    </row>
    <row r="1846" spans="1:13" ht="11.65" customHeight="1">
      <c r="A1846" s="372">
        <v>1840</v>
      </c>
      <c r="B1846" s="381">
        <v>778.86686101165833</v>
      </c>
      <c r="C1846" s="381">
        <v>1452.4507766149309</v>
      </c>
      <c r="D1846" s="382">
        <v>0.97509170814199853</v>
      </c>
      <c r="E1846" s="382">
        <v>1.0692816996166574</v>
      </c>
      <c r="F1846" s="382">
        <v>1.1600063812242727</v>
      </c>
      <c r="G1846" s="382">
        <v>1.233338882686446</v>
      </c>
      <c r="H1846" s="382">
        <v>1.2885379360525784</v>
      </c>
      <c r="M1846" s="386">
        <v>0.36799999999999999</v>
      </c>
    </row>
    <row r="1847" spans="1:13" ht="11.65" customHeight="1">
      <c r="A1847" s="372">
        <v>1841</v>
      </c>
      <c r="B1847" s="381">
        <v>779.15434291244583</v>
      </c>
      <c r="C1847" s="381">
        <v>1453.3462900414888</v>
      </c>
      <c r="D1847" s="382">
        <v>0.97510767134961185</v>
      </c>
      <c r="E1847" s="382">
        <v>1.069313255914129</v>
      </c>
      <c r="F1847" s="382">
        <v>1.1600087130901944</v>
      </c>
      <c r="G1847" s="382">
        <v>1.2333433591201735</v>
      </c>
      <c r="H1847" s="382">
        <v>1.288560414471255</v>
      </c>
      <c r="M1847" s="386">
        <v>0.36820000000000003</v>
      </c>
    </row>
    <row r="1848" spans="1:13" ht="11.65" customHeight="1">
      <c r="A1848" s="372">
        <v>1842</v>
      </c>
      <c r="B1848" s="381">
        <v>779.46231990174692</v>
      </c>
      <c r="C1848" s="381">
        <v>1453.6716526676973</v>
      </c>
      <c r="D1848" s="382">
        <v>0.97515524952313415</v>
      </c>
      <c r="E1848" s="382">
        <v>1.0693205215962485</v>
      </c>
      <c r="F1848" s="382">
        <v>1.1600097283336666</v>
      </c>
      <c r="G1848" s="382">
        <v>1.2333513646660412</v>
      </c>
      <c r="H1848" s="382">
        <v>1.2885651249821926</v>
      </c>
      <c r="M1848" s="386">
        <v>0.36840000000000001</v>
      </c>
    </row>
    <row r="1849" spans="1:13" ht="11.65" customHeight="1">
      <c r="A1849" s="372">
        <v>1843</v>
      </c>
      <c r="B1849" s="381">
        <v>779.97650910688026</v>
      </c>
      <c r="C1849" s="381">
        <v>1453.8477933212107</v>
      </c>
      <c r="D1849" s="382">
        <v>0.97519565194595303</v>
      </c>
      <c r="E1849" s="382">
        <v>1.0693406324663473</v>
      </c>
      <c r="F1849" s="382">
        <v>1.1601873217634833</v>
      </c>
      <c r="G1849" s="382">
        <v>1.2334055662869412</v>
      </c>
      <c r="H1849" s="382">
        <v>1.2886005885105669</v>
      </c>
      <c r="M1849" s="386">
        <v>0.36859999999999998</v>
      </c>
    </row>
    <row r="1850" spans="1:13" ht="11.65" customHeight="1">
      <c r="A1850" s="372">
        <v>1844</v>
      </c>
      <c r="B1850" s="381">
        <v>780.27787733858077</v>
      </c>
      <c r="C1850" s="381">
        <v>1454.4108574808888</v>
      </c>
      <c r="D1850" s="382">
        <v>0.97520656810612316</v>
      </c>
      <c r="E1850" s="382">
        <v>1.0693519587370215</v>
      </c>
      <c r="F1850" s="382">
        <v>1.1602239152116505</v>
      </c>
      <c r="G1850" s="382">
        <v>1.2334405004182503</v>
      </c>
      <c r="H1850" s="382">
        <v>1.2886981779164679</v>
      </c>
      <c r="M1850" s="386">
        <v>0.36880000000000002</v>
      </c>
    </row>
    <row r="1851" spans="1:13" ht="11.65" customHeight="1">
      <c r="A1851" s="372">
        <v>1845</v>
      </c>
      <c r="B1851" s="381">
        <v>780.51846269109592</v>
      </c>
      <c r="C1851" s="381">
        <v>1454.8978122920762</v>
      </c>
      <c r="D1851" s="382">
        <v>0.97521730742653179</v>
      </c>
      <c r="E1851" s="382">
        <v>1.0694227387237549</v>
      </c>
      <c r="F1851" s="382">
        <v>1.1602312421317844</v>
      </c>
      <c r="G1851" s="382">
        <v>1.2334534498000651</v>
      </c>
      <c r="H1851" s="382">
        <v>1.2887016820824726</v>
      </c>
      <c r="M1851" s="386">
        <v>0.36899999999999999</v>
      </c>
    </row>
    <row r="1852" spans="1:13" ht="11.65" customHeight="1">
      <c r="A1852" s="372">
        <v>1846</v>
      </c>
      <c r="B1852" s="381">
        <v>780.82833945949005</v>
      </c>
      <c r="C1852" s="381">
        <v>1455.5156770846261</v>
      </c>
      <c r="D1852" s="382">
        <v>0.97523437142866598</v>
      </c>
      <c r="E1852" s="382">
        <v>1.0694378833375091</v>
      </c>
      <c r="F1852" s="382">
        <v>1.1603360257710051</v>
      </c>
      <c r="G1852" s="382">
        <v>1.2334702028055997</v>
      </c>
      <c r="H1852" s="382">
        <v>1.2888955734006704</v>
      </c>
      <c r="M1852" s="386">
        <v>0.36919999999999997</v>
      </c>
    </row>
    <row r="1853" spans="1:13" ht="11.65" customHeight="1">
      <c r="A1853" s="372">
        <v>1847</v>
      </c>
      <c r="B1853" s="381">
        <v>781.87647429382105</v>
      </c>
      <c r="C1853" s="381">
        <v>1455.5240637944571</v>
      </c>
      <c r="D1853" s="382">
        <v>0.97523524794470828</v>
      </c>
      <c r="E1853" s="382">
        <v>1.0694727628702239</v>
      </c>
      <c r="F1853" s="382">
        <v>1.1603423321011328</v>
      </c>
      <c r="G1853" s="382">
        <v>1.2335106420591224</v>
      </c>
      <c r="H1853" s="382">
        <v>1.2888989530717994</v>
      </c>
      <c r="M1853" s="386">
        <v>0.36940000000000001</v>
      </c>
    </row>
    <row r="1854" spans="1:13" ht="11.65" customHeight="1">
      <c r="A1854" s="372">
        <v>1848</v>
      </c>
      <c r="B1854" s="381">
        <v>784.48145671605562</v>
      </c>
      <c r="C1854" s="381">
        <v>1455.6795636031802</v>
      </c>
      <c r="D1854" s="382">
        <v>0.97528705780409353</v>
      </c>
      <c r="E1854" s="382">
        <v>1.0695807842880283</v>
      </c>
      <c r="F1854" s="382">
        <v>1.1603736127472575</v>
      </c>
      <c r="G1854" s="382">
        <v>1.2335355488166371</v>
      </c>
      <c r="H1854" s="382">
        <v>1.2889024551658879</v>
      </c>
      <c r="M1854" s="386">
        <v>0.36959999999999998</v>
      </c>
    </row>
    <row r="1855" spans="1:13" ht="11.65" customHeight="1">
      <c r="A1855" s="372">
        <v>1849</v>
      </c>
      <c r="B1855" s="381">
        <v>784.66751490306615</v>
      </c>
      <c r="C1855" s="381">
        <v>1455.768247679147</v>
      </c>
      <c r="D1855" s="382">
        <v>0.97530169374632592</v>
      </c>
      <c r="E1855" s="382">
        <v>1.0695929041475842</v>
      </c>
      <c r="F1855" s="382">
        <v>1.1603995396570823</v>
      </c>
      <c r="G1855" s="382">
        <v>1.23366149998</v>
      </c>
      <c r="H1855" s="382">
        <v>1.2889557687509965</v>
      </c>
      <c r="M1855" s="386">
        <v>0.36980000000000002</v>
      </c>
    </row>
    <row r="1856" spans="1:13" ht="11.65" customHeight="1">
      <c r="A1856" s="372">
        <v>1850</v>
      </c>
      <c r="B1856" s="381">
        <v>784.73963883709985</v>
      </c>
      <c r="C1856" s="381">
        <v>1455.793297233402</v>
      </c>
      <c r="D1856" s="382">
        <v>0.97530550682842976</v>
      </c>
      <c r="E1856" s="382">
        <v>1.0696076639591852</v>
      </c>
      <c r="F1856" s="382">
        <v>1.1604127599118867</v>
      </c>
      <c r="G1856" s="382">
        <v>1.2337063166632625</v>
      </c>
      <c r="H1856" s="382">
        <v>1.2889648764649639</v>
      </c>
      <c r="M1856" s="386">
        <v>0.37</v>
      </c>
    </row>
    <row r="1857" spans="1:13" ht="11.65" customHeight="1">
      <c r="A1857" s="372">
        <v>1851</v>
      </c>
      <c r="B1857" s="381">
        <v>785.21582925198891</v>
      </c>
      <c r="C1857" s="381">
        <v>1456.9212878307753</v>
      </c>
      <c r="D1857" s="382">
        <v>0.97530833071487011</v>
      </c>
      <c r="E1857" s="382">
        <v>1.0696342152066165</v>
      </c>
      <c r="F1857" s="382">
        <v>1.1604181836460412</v>
      </c>
      <c r="G1857" s="382">
        <v>1.2337413417462848</v>
      </c>
      <c r="H1857" s="382">
        <v>1.2890160125472072</v>
      </c>
      <c r="M1857" s="386">
        <v>0.37019999999999997</v>
      </c>
    </row>
    <row r="1858" spans="1:13" ht="11.65" customHeight="1">
      <c r="A1858" s="372">
        <v>1852</v>
      </c>
      <c r="B1858" s="381">
        <v>785.23033204383864</v>
      </c>
      <c r="C1858" s="381">
        <v>1457.0355512100614</v>
      </c>
      <c r="D1858" s="382">
        <v>0.97534979222104534</v>
      </c>
      <c r="E1858" s="382">
        <v>1.0696564559895687</v>
      </c>
      <c r="F1858" s="382">
        <v>1.1604281488469914</v>
      </c>
      <c r="G1858" s="382">
        <v>1.2337423402815428</v>
      </c>
      <c r="H1858" s="382">
        <v>1.2890342031916737</v>
      </c>
      <c r="M1858" s="386">
        <v>0.37040000000000001</v>
      </c>
    </row>
    <row r="1859" spans="1:13" ht="11.65" customHeight="1">
      <c r="A1859" s="372">
        <v>1853</v>
      </c>
      <c r="B1859" s="381">
        <v>785.44667284676234</v>
      </c>
      <c r="C1859" s="381">
        <v>1457.0812378605115</v>
      </c>
      <c r="D1859" s="382">
        <v>0.97535865171725444</v>
      </c>
      <c r="E1859" s="382">
        <v>1.0696570930200884</v>
      </c>
      <c r="F1859" s="382">
        <v>1.160478692789316</v>
      </c>
      <c r="G1859" s="382">
        <v>1.2337977552667414</v>
      </c>
      <c r="H1859" s="382">
        <v>1.2890843568786587</v>
      </c>
      <c r="M1859" s="386">
        <v>0.37059999999999998</v>
      </c>
    </row>
    <row r="1860" spans="1:13" ht="11.65" customHeight="1">
      <c r="A1860" s="372">
        <v>1854</v>
      </c>
      <c r="B1860" s="381">
        <v>785.51381196339844</v>
      </c>
      <c r="C1860" s="381">
        <v>1457.5834481087459</v>
      </c>
      <c r="D1860" s="382">
        <v>0.97537195389840248</v>
      </c>
      <c r="E1860" s="382">
        <v>1.0696623060280195</v>
      </c>
      <c r="F1860" s="382">
        <v>1.1605547987535354</v>
      </c>
      <c r="G1860" s="382">
        <v>1.2338453149829944</v>
      </c>
      <c r="H1860" s="382">
        <v>1.2891386282702186</v>
      </c>
      <c r="M1860" s="386">
        <v>0.37080000000000002</v>
      </c>
    </row>
    <row r="1861" spans="1:13" ht="11.65" customHeight="1">
      <c r="A1861" s="372">
        <v>1855</v>
      </c>
      <c r="B1861" s="381">
        <v>786.06387083531627</v>
      </c>
      <c r="C1861" s="381">
        <v>1459.6124512991282</v>
      </c>
      <c r="D1861" s="382">
        <v>0.97537939939002161</v>
      </c>
      <c r="E1861" s="382">
        <v>1.0696855480626899</v>
      </c>
      <c r="F1861" s="382">
        <v>1.1605707580017284</v>
      </c>
      <c r="G1861" s="382">
        <v>1.2338523941723145</v>
      </c>
      <c r="H1861" s="382">
        <v>1.2892173896293242</v>
      </c>
      <c r="M1861" s="386">
        <v>0.371</v>
      </c>
    </row>
    <row r="1862" spans="1:13" ht="11.65" customHeight="1">
      <c r="A1862" s="372">
        <v>1856</v>
      </c>
      <c r="B1862" s="381">
        <v>786.15862739192107</v>
      </c>
      <c r="C1862" s="381">
        <v>1459.6636985112546</v>
      </c>
      <c r="D1862" s="382">
        <v>0.97539190988620272</v>
      </c>
      <c r="E1862" s="382">
        <v>1.0697581579815376</v>
      </c>
      <c r="F1862" s="382">
        <v>1.1605715959138456</v>
      </c>
      <c r="G1862" s="382">
        <v>1.2338633984759086</v>
      </c>
      <c r="H1862" s="382">
        <v>1.289226663673867</v>
      </c>
      <c r="M1862" s="386">
        <v>0.37119999999999997</v>
      </c>
    </row>
    <row r="1863" spans="1:13" ht="11.65" customHeight="1">
      <c r="A1863" s="372">
        <v>1857</v>
      </c>
      <c r="B1863" s="381">
        <v>786.7718717707412</v>
      </c>
      <c r="C1863" s="381">
        <v>1459.9243389832518</v>
      </c>
      <c r="D1863" s="382">
        <v>0.97540580630344342</v>
      </c>
      <c r="E1863" s="382">
        <v>1.0697862994628482</v>
      </c>
      <c r="F1863" s="382">
        <v>1.1605739423995811</v>
      </c>
      <c r="G1863" s="382">
        <v>1.233895928157414</v>
      </c>
      <c r="H1863" s="382">
        <v>1.2892828530049401</v>
      </c>
      <c r="M1863" s="386">
        <v>0.37140000000000001</v>
      </c>
    </row>
    <row r="1864" spans="1:13" ht="11.65" customHeight="1">
      <c r="A1864" s="372">
        <v>1858</v>
      </c>
      <c r="B1864" s="381">
        <v>786.79550052014565</v>
      </c>
      <c r="C1864" s="381">
        <v>1460.0203979327216</v>
      </c>
      <c r="D1864" s="382">
        <v>0.97545179401060067</v>
      </c>
      <c r="E1864" s="382">
        <v>1.0697922821345545</v>
      </c>
      <c r="F1864" s="382">
        <v>1.1606114708863642</v>
      </c>
      <c r="G1864" s="382">
        <v>1.2338972716173655</v>
      </c>
      <c r="H1864" s="382">
        <v>1.2893188600357881</v>
      </c>
      <c r="M1864" s="386">
        <v>0.37159999999999999</v>
      </c>
    </row>
    <row r="1865" spans="1:13" ht="11.65" customHeight="1">
      <c r="A1865" s="372">
        <v>1859</v>
      </c>
      <c r="B1865" s="381">
        <v>786.95341270037079</v>
      </c>
      <c r="C1865" s="381">
        <v>1460.1430089399837</v>
      </c>
      <c r="D1865" s="382">
        <v>0.97546084631995678</v>
      </c>
      <c r="E1865" s="382">
        <v>1.0698017784552851</v>
      </c>
      <c r="F1865" s="382">
        <v>1.1606160485753592</v>
      </c>
      <c r="G1865" s="382">
        <v>1.2338989265439815</v>
      </c>
      <c r="H1865" s="382">
        <v>1.2893859434067043</v>
      </c>
      <c r="M1865" s="386">
        <v>0.37180000000000002</v>
      </c>
    </row>
    <row r="1866" spans="1:13" ht="11.65" customHeight="1">
      <c r="A1866" s="372">
        <v>1860</v>
      </c>
      <c r="B1866" s="381">
        <v>787.853700304423</v>
      </c>
      <c r="C1866" s="381">
        <v>1460.3817401601245</v>
      </c>
      <c r="D1866" s="382">
        <v>0.97546394436910144</v>
      </c>
      <c r="E1866" s="382">
        <v>1.0698040381169331</v>
      </c>
      <c r="F1866" s="382">
        <v>1.1607076872836666</v>
      </c>
      <c r="G1866" s="382">
        <v>1.2339470811261359</v>
      </c>
      <c r="H1866" s="382">
        <v>1.2894022801350824</v>
      </c>
      <c r="M1866" s="386">
        <v>0.372</v>
      </c>
    </row>
    <row r="1867" spans="1:13" ht="11.65" customHeight="1">
      <c r="A1867" s="372">
        <v>1861</v>
      </c>
      <c r="B1867" s="381">
        <v>788.33061588170949</v>
      </c>
      <c r="C1867" s="381">
        <v>1460.4444492633938</v>
      </c>
      <c r="D1867" s="382">
        <v>0.9754676483797049</v>
      </c>
      <c r="E1867" s="382">
        <v>1.0698081616201927</v>
      </c>
      <c r="F1867" s="382">
        <v>1.1607520558457203</v>
      </c>
      <c r="G1867" s="382">
        <v>1.2340178668670068</v>
      </c>
      <c r="H1867" s="382">
        <v>1.289409241462657</v>
      </c>
      <c r="M1867" s="386">
        <v>0.37219999999999998</v>
      </c>
    </row>
    <row r="1868" spans="1:13" ht="11.65" customHeight="1">
      <c r="A1868" s="372">
        <v>1862</v>
      </c>
      <c r="B1868" s="381">
        <v>789.05715254764073</v>
      </c>
      <c r="C1868" s="381">
        <v>1460.6520194635741</v>
      </c>
      <c r="D1868" s="382">
        <v>0.97547618435701222</v>
      </c>
      <c r="E1868" s="382">
        <v>1.0698121389794228</v>
      </c>
      <c r="F1868" s="382">
        <v>1.1607689310732567</v>
      </c>
      <c r="G1868" s="382">
        <v>1.2341111460045522</v>
      </c>
      <c r="H1868" s="382">
        <v>1.2894670763078024</v>
      </c>
      <c r="M1868" s="386">
        <v>0.37240000000000001</v>
      </c>
    </row>
    <row r="1869" spans="1:13" ht="11.65" customHeight="1">
      <c r="A1869" s="372">
        <v>1863</v>
      </c>
      <c r="B1869" s="381">
        <v>789.6405965696049</v>
      </c>
      <c r="C1869" s="381">
        <v>1460.973473465514</v>
      </c>
      <c r="D1869" s="382">
        <v>0.97551214190833824</v>
      </c>
      <c r="E1869" s="382">
        <v>1.069817799577512</v>
      </c>
      <c r="F1869" s="382">
        <v>1.1607982296398007</v>
      </c>
      <c r="G1869" s="382">
        <v>1.2341270732256115</v>
      </c>
      <c r="H1869" s="382">
        <v>1.289512624388959</v>
      </c>
      <c r="M1869" s="386">
        <v>0.37259999999999999</v>
      </c>
    </row>
    <row r="1870" spans="1:13" ht="11.65" customHeight="1">
      <c r="A1870" s="372">
        <v>1864</v>
      </c>
      <c r="B1870" s="381">
        <v>789.94307038357147</v>
      </c>
      <c r="C1870" s="381">
        <v>1461.4331191222118</v>
      </c>
      <c r="D1870" s="382">
        <v>0.9755607397122541</v>
      </c>
      <c r="E1870" s="382">
        <v>1.0698355672513706</v>
      </c>
      <c r="F1870" s="382">
        <v>1.1608121316384539</v>
      </c>
      <c r="G1870" s="382">
        <v>1.2342354397976634</v>
      </c>
      <c r="H1870" s="382">
        <v>1.2895801722503637</v>
      </c>
      <c r="M1870" s="386">
        <v>0.37280000000000002</v>
      </c>
    </row>
    <row r="1871" spans="1:13" ht="11.65" customHeight="1">
      <c r="A1871" s="372">
        <v>1865</v>
      </c>
      <c r="B1871" s="381">
        <v>790.2456744452511</v>
      </c>
      <c r="C1871" s="381">
        <v>1461.4395598562387</v>
      </c>
      <c r="D1871" s="382">
        <v>0.97558994451889824</v>
      </c>
      <c r="E1871" s="382">
        <v>1.0699137701035435</v>
      </c>
      <c r="F1871" s="382">
        <v>1.1608462584005066</v>
      </c>
      <c r="G1871" s="382">
        <v>1.2342478230232379</v>
      </c>
      <c r="H1871" s="382">
        <v>1.2896034885050596</v>
      </c>
      <c r="M1871" s="386">
        <v>0.373</v>
      </c>
    </row>
    <row r="1872" spans="1:13" ht="11.65" customHeight="1">
      <c r="A1872" s="372">
        <v>1866</v>
      </c>
      <c r="B1872" s="381">
        <v>791.00473554268774</v>
      </c>
      <c r="C1872" s="381">
        <v>1461.7488955475055</v>
      </c>
      <c r="D1872" s="382">
        <v>0.97560904541926474</v>
      </c>
      <c r="E1872" s="382">
        <v>1.0699472336332687</v>
      </c>
      <c r="F1872" s="382">
        <v>1.1608535388298395</v>
      </c>
      <c r="G1872" s="382">
        <v>1.2342548068304848</v>
      </c>
      <c r="H1872" s="382">
        <v>1.2896541162460684</v>
      </c>
      <c r="M1872" s="386">
        <v>0.37319999999999998</v>
      </c>
    </row>
    <row r="1873" spans="1:13" ht="11.65" customHeight="1">
      <c r="A1873" s="372">
        <v>1867</v>
      </c>
      <c r="B1873" s="381">
        <v>791.08991609434452</v>
      </c>
      <c r="C1873" s="381">
        <v>1462.0610682439237</v>
      </c>
      <c r="D1873" s="382">
        <v>0.97561515978383029</v>
      </c>
      <c r="E1873" s="382">
        <v>1.069985004522259</v>
      </c>
      <c r="F1873" s="382">
        <v>1.1608625163195065</v>
      </c>
      <c r="G1873" s="382">
        <v>1.2343258894708791</v>
      </c>
      <c r="H1873" s="382">
        <v>1.2897440935076079</v>
      </c>
      <c r="M1873" s="386">
        <v>0.37340000000000001</v>
      </c>
    </row>
    <row r="1874" spans="1:13" ht="11.65" customHeight="1">
      <c r="A1874" s="372">
        <v>1868</v>
      </c>
      <c r="B1874" s="381">
        <v>791.64743949687363</v>
      </c>
      <c r="C1874" s="381">
        <v>1462.8147388640409</v>
      </c>
      <c r="D1874" s="382">
        <v>0.97567569698403045</v>
      </c>
      <c r="E1874" s="382">
        <v>1.0699945477878976</v>
      </c>
      <c r="F1874" s="382">
        <v>1.160954419985962</v>
      </c>
      <c r="G1874" s="382">
        <v>1.2344020879016162</v>
      </c>
      <c r="H1874" s="382">
        <v>1.2897972740594166</v>
      </c>
      <c r="M1874" s="386">
        <v>0.37359999999999999</v>
      </c>
    </row>
    <row r="1875" spans="1:13" ht="11.65" customHeight="1">
      <c r="A1875" s="372">
        <v>1869</v>
      </c>
      <c r="B1875" s="381">
        <v>791.76286754961802</v>
      </c>
      <c r="C1875" s="381">
        <v>1463.2170796595638</v>
      </c>
      <c r="D1875" s="382">
        <v>0.97568174695358467</v>
      </c>
      <c r="E1875" s="382">
        <v>1.0699948252913494</v>
      </c>
      <c r="F1875" s="382">
        <v>1.1609753941243974</v>
      </c>
      <c r="G1875" s="382">
        <v>1.2344253971186807</v>
      </c>
      <c r="H1875" s="382">
        <v>1.289818664141432</v>
      </c>
      <c r="M1875" s="386">
        <v>0.37380000000000002</v>
      </c>
    </row>
    <row r="1876" spans="1:13" ht="11.65" customHeight="1">
      <c r="A1876" s="372">
        <v>1870</v>
      </c>
      <c r="B1876" s="381">
        <v>792.17542724002487</v>
      </c>
      <c r="C1876" s="381">
        <v>1463.2744291749332</v>
      </c>
      <c r="D1876" s="382">
        <v>0.97568410870021582</v>
      </c>
      <c r="E1876" s="382">
        <v>1.0700006959568362</v>
      </c>
      <c r="F1876" s="382">
        <v>1.1609944411229651</v>
      </c>
      <c r="G1876" s="382">
        <v>1.2344664818292437</v>
      </c>
      <c r="H1876" s="382">
        <v>1.2898195204920335</v>
      </c>
      <c r="M1876" s="386">
        <v>0.374</v>
      </c>
    </row>
    <row r="1877" spans="1:13" ht="11.65" customHeight="1">
      <c r="A1877" s="372">
        <v>1871</v>
      </c>
      <c r="B1877" s="381">
        <v>792.20046420474137</v>
      </c>
      <c r="C1877" s="381">
        <v>1463.5561353797439</v>
      </c>
      <c r="D1877" s="382">
        <v>0.97570357206981229</v>
      </c>
      <c r="E1877" s="382">
        <v>1.070012955266374</v>
      </c>
      <c r="F1877" s="382">
        <v>1.1609998679903755</v>
      </c>
      <c r="G1877" s="382">
        <v>1.2345029165498518</v>
      </c>
      <c r="H1877" s="382">
        <v>1.2898578562648972</v>
      </c>
      <c r="M1877" s="386">
        <v>0.37419999999999998</v>
      </c>
    </row>
    <row r="1878" spans="1:13" ht="11.65" customHeight="1">
      <c r="A1878" s="372">
        <v>1872</v>
      </c>
      <c r="B1878" s="381">
        <v>792.39202707099776</v>
      </c>
      <c r="C1878" s="381">
        <v>1463.6154578863097</v>
      </c>
      <c r="D1878" s="382">
        <v>0.97571151607406104</v>
      </c>
      <c r="E1878" s="382">
        <v>1.0700489755409834</v>
      </c>
      <c r="F1878" s="382">
        <v>1.1610205548390484</v>
      </c>
      <c r="G1878" s="382">
        <v>1.2345037873749738</v>
      </c>
      <c r="H1878" s="382">
        <v>1.2898809798713533</v>
      </c>
      <c r="M1878" s="386">
        <v>0.37440000000000001</v>
      </c>
    </row>
    <row r="1879" spans="1:13" ht="11.65" customHeight="1">
      <c r="A1879" s="372">
        <v>1873</v>
      </c>
      <c r="B1879" s="381">
        <v>792.42438559052152</v>
      </c>
      <c r="C1879" s="381">
        <v>1463.9558412057559</v>
      </c>
      <c r="D1879" s="382">
        <v>0.97571568543697795</v>
      </c>
      <c r="E1879" s="382">
        <v>1.0700894756669133</v>
      </c>
      <c r="F1879" s="382">
        <v>1.161038739785488</v>
      </c>
      <c r="G1879" s="382">
        <v>1.2345119514890945</v>
      </c>
      <c r="H1879" s="382">
        <v>1.2899060014118697</v>
      </c>
      <c r="M1879" s="386">
        <v>0.37459999999999999</v>
      </c>
    </row>
    <row r="1880" spans="1:13" ht="11.65" customHeight="1">
      <c r="A1880" s="372">
        <v>1874</v>
      </c>
      <c r="B1880" s="381">
        <v>793.16936789634747</v>
      </c>
      <c r="C1880" s="381">
        <v>1464.5656221708796</v>
      </c>
      <c r="D1880" s="382">
        <v>0.97572412010670106</v>
      </c>
      <c r="E1880" s="382">
        <v>1.0701239812049077</v>
      </c>
      <c r="F1880" s="382">
        <v>1.161060133755093</v>
      </c>
      <c r="G1880" s="382">
        <v>1.2345193736451663</v>
      </c>
      <c r="H1880" s="382">
        <v>1.2899228634695157</v>
      </c>
      <c r="M1880" s="386">
        <v>0.37480000000000002</v>
      </c>
    </row>
    <row r="1881" spans="1:13" ht="11.65" customHeight="1">
      <c r="A1881" s="372">
        <v>1875</v>
      </c>
      <c r="B1881" s="381">
        <v>793.80792784902769</v>
      </c>
      <c r="C1881" s="381">
        <v>1466.0723654184749</v>
      </c>
      <c r="D1881" s="382">
        <v>0.97573653711981978</v>
      </c>
      <c r="E1881" s="382">
        <v>1.0701905762118122</v>
      </c>
      <c r="F1881" s="382">
        <v>1.1610619838321627</v>
      </c>
      <c r="G1881" s="382">
        <v>1.2345204625824295</v>
      </c>
      <c r="H1881" s="382">
        <v>1.2900118167002672</v>
      </c>
      <c r="M1881" s="386">
        <v>0.375</v>
      </c>
    </row>
    <row r="1882" spans="1:13" ht="11.65" customHeight="1">
      <c r="A1882" s="372">
        <v>1876</v>
      </c>
      <c r="B1882" s="381">
        <v>794.42360715895393</v>
      </c>
      <c r="C1882" s="381">
        <v>1466.3508015677617</v>
      </c>
      <c r="D1882" s="382">
        <v>0.97573876569339357</v>
      </c>
      <c r="E1882" s="382">
        <v>1.0702282079936039</v>
      </c>
      <c r="F1882" s="382">
        <v>1.1610692316368278</v>
      </c>
      <c r="G1882" s="382">
        <v>1.2345567486723927</v>
      </c>
      <c r="H1882" s="382">
        <v>1.2900264909113401</v>
      </c>
      <c r="M1882" s="386">
        <v>0.37519999999999998</v>
      </c>
    </row>
    <row r="1883" spans="1:13" ht="11.65" customHeight="1">
      <c r="A1883" s="372">
        <v>1877</v>
      </c>
      <c r="B1883" s="381">
        <v>794.61219086922029</v>
      </c>
      <c r="C1883" s="381">
        <v>1466.4282608958656</v>
      </c>
      <c r="D1883" s="382">
        <v>0.9757866773781515</v>
      </c>
      <c r="E1883" s="382">
        <v>1.0702623518797372</v>
      </c>
      <c r="F1883" s="382">
        <v>1.1611159081506661</v>
      </c>
      <c r="G1883" s="382">
        <v>1.2345839042773776</v>
      </c>
      <c r="H1883" s="382">
        <v>1.2900776768953344</v>
      </c>
      <c r="M1883" s="386">
        <v>0.37540000000000001</v>
      </c>
    </row>
    <row r="1884" spans="1:13" ht="11.65" customHeight="1">
      <c r="A1884" s="372">
        <v>1878</v>
      </c>
      <c r="B1884" s="381">
        <v>795.44389070674606</v>
      </c>
      <c r="C1884" s="381">
        <v>1467.5808170246382</v>
      </c>
      <c r="D1884" s="382">
        <v>0.97579209299644398</v>
      </c>
      <c r="E1884" s="382">
        <v>1.0703307366862662</v>
      </c>
      <c r="F1884" s="382">
        <v>1.1611231890770157</v>
      </c>
      <c r="G1884" s="382">
        <v>1.2345900704042405</v>
      </c>
      <c r="H1884" s="382">
        <v>1.2900968473828431</v>
      </c>
      <c r="M1884" s="386">
        <v>0.37559999999999999</v>
      </c>
    </row>
    <row r="1885" spans="1:13" ht="11.65" customHeight="1">
      <c r="A1885" s="372">
        <v>1879</v>
      </c>
      <c r="B1885" s="381">
        <v>796.68916731016998</v>
      </c>
      <c r="C1885" s="381">
        <v>1468.3492086981223</v>
      </c>
      <c r="D1885" s="382">
        <v>0.97584310352253933</v>
      </c>
      <c r="E1885" s="382">
        <v>1.070365650362479</v>
      </c>
      <c r="F1885" s="382">
        <v>1.1611393284664464</v>
      </c>
      <c r="G1885" s="382">
        <v>1.2345901940999244</v>
      </c>
      <c r="H1885" s="382">
        <v>1.2901344868626352</v>
      </c>
      <c r="M1885" s="386">
        <v>0.37580000000000002</v>
      </c>
    </row>
    <row r="1886" spans="1:13" ht="11.65" customHeight="1">
      <c r="A1886" s="372">
        <v>1880</v>
      </c>
      <c r="B1886" s="381">
        <v>796.92140621517592</v>
      </c>
      <c r="C1886" s="381">
        <v>1469.2349598749042</v>
      </c>
      <c r="D1886" s="382">
        <v>0.97585827764251742</v>
      </c>
      <c r="E1886" s="382">
        <v>1.0704190130408875</v>
      </c>
      <c r="F1886" s="382">
        <v>1.1611805564579198</v>
      </c>
      <c r="G1886" s="382">
        <v>1.2346152254621658</v>
      </c>
      <c r="H1886" s="382">
        <v>1.2901415211168072</v>
      </c>
      <c r="M1886" s="386">
        <v>0.376</v>
      </c>
    </row>
    <row r="1887" spans="1:13" ht="11.65" customHeight="1">
      <c r="A1887" s="372">
        <v>1881</v>
      </c>
      <c r="B1887" s="381">
        <v>797.00485248579935</v>
      </c>
      <c r="C1887" s="381">
        <v>1469.4971264030046</v>
      </c>
      <c r="D1887" s="382">
        <v>0.97586199134001839</v>
      </c>
      <c r="E1887" s="382">
        <v>1.0704604319292608</v>
      </c>
      <c r="F1887" s="382">
        <v>1.1612758540728503</v>
      </c>
      <c r="G1887" s="382">
        <v>1.2346386054237024</v>
      </c>
      <c r="H1887" s="382">
        <v>1.2902475989148341</v>
      </c>
      <c r="M1887" s="386">
        <v>0.37619999999999998</v>
      </c>
    </row>
    <row r="1888" spans="1:13" ht="11.65" customHeight="1">
      <c r="A1888" s="372">
        <v>1882</v>
      </c>
      <c r="B1888" s="381">
        <v>797.08292542512845</v>
      </c>
      <c r="C1888" s="381">
        <v>1469.7130521734689</v>
      </c>
      <c r="D1888" s="382">
        <v>0.97587392546403295</v>
      </c>
      <c r="E1888" s="382">
        <v>1.0704892890298086</v>
      </c>
      <c r="F1888" s="382">
        <v>1.1613011877446007</v>
      </c>
      <c r="G1888" s="382">
        <v>1.2347659472321209</v>
      </c>
      <c r="H1888" s="382">
        <v>1.2902961912037831</v>
      </c>
      <c r="M1888" s="386">
        <v>0.37640000000000001</v>
      </c>
    </row>
    <row r="1889" spans="1:13" ht="11.65" customHeight="1">
      <c r="A1889" s="372">
        <v>1883</v>
      </c>
      <c r="B1889" s="381">
        <v>797.27086813228016</v>
      </c>
      <c r="C1889" s="381">
        <v>1470.7886546191676</v>
      </c>
      <c r="D1889" s="382">
        <v>0.97589843442018465</v>
      </c>
      <c r="E1889" s="382">
        <v>1.0705007561142814</v>
      </c>
      <c r="F1889" s="382">
        <v>1.1613186212466389</v>
      </c>
      <c r="G1889" s="382">
        <v>1.2347684168418853</v>
      </c>
      <c r="H1889" s="382">
        <v>1.2903426427708142</v>
      </c>
      <c r="M1889" s="386">
        <v>0.37659999999999999</v>
      </c>
    </row>
    <row r="1890" spans="1:13" ht="11.65" customHeight="1">
      <c r="A1890" s="372">
        <v>1884</v>
      </c>
      <c r="B1890" s="381">
        <v>797.68189826657272</v>
      </c>
      <c r="C1890" s="381">
        <v>1470.8068529679731</v>
      </c>
      <c r="D1890" s="382">
        <v>0.97591934715002437</v>
      </c>
      <c r="E1890" s="382">
        <v>1.0705067122146019</v>
      </c>
      <c r="F1890" s="382">
        <v>1.1613243493544976</v>
      </c>
      <c r="G1890" s="382">
        <v>1.2348226384617575</v>
      </c>
      <c r="H1890" s="382">
        <v>1.2904872674503181</v>
      </c>
      <c r="M1890" s="386">
        <v>0.37680000000000002</v>
      </c>
    </row>
    <row r="1891" spans="1:13" ht="11.65" customHeight="1">
      <c r="A1891" s="372">
        <v>1885</v>
      </c>
      <c r="B1891" s="381">
        <v>798.45426963759201</v>
      </c>
      <c r="C1891" s="381">
        <v>1471.21172971124</v>
      </c>
      <c r="D1891" s="382">
        <v>0.97592592108646914</v>
      </c>
      <c r="E1891" s="382">
        <v>1.0705674743788018</v>
      </c>
      <c r="F1891" s="382">
        <v>1.1614037170781026</v>
      </c>
      <c r="G1891" s="382">
        <v>1.2348570871934641</v>
      </c>
      <c r="H1891" s="382">
        <v>1.2905410960327717</v>
      </c>
      <c r="M1891" s="386">
        <v>0.377</v>
      </c>
    </row>
    <row r="1892" spans="1:13" ht="11.65" customHeight="1">
      <c r="A1892" s="372">
        <v>1886</v>
      </c>
      <c r="B1892" s="381">
        <v>798.73985494059343</v>
      </c>
      <c r="C1892" s="381">
        <v>1471.3196793738716</v>
      </c>
      <c r="D1892" s="382">
        <v>0.97592928049110306</v>
      </c>
      <c r="E1892" s="382">
        <v>1.0706507061848778</v>
      </c>
      <c r="F1892" s="382">
        <v>1.1614603842241118</v>
      </c>
      <c r="G1892" s="382">
        <v>1.2348970939027148</v>
      </c>
      <c r="H1892" s="382">
        <v>1.2906436173804654</v>
      </c>
      <c r="M1892" s="386">
        <v>0.37719999999999998</v>
      </c>
    </row>
    <row r="1893" spans="1:13" ht="11.65" customHeight="1">
      <c r="A1893" s="372">
        <v>1887</v>
      </c>
      <c r="B1893" s="381">
        <v>799.00943046732846</v>
      </c>
      <c r="C1893" s="381">
        <v>1471.9934615790935</v>
      </c>
      <c r="D1893" s="382">
        <v>0.97593186835525336</v>
      </c>
      <c r="E1893" s="382">
        <v>1.0706612367782575</v>
      </c>
      <c r="F1893" s="382">
        <v>1.1614743353020673</v>
      </c>
      <c r="G1893" s="382">
        <v>1.234911728324831</v>
      </c>
      <c r="H1893" s="382">
        <v>1.2906642470211565</v>
      </c>
      <c r="M1893" s="386">
        <v>0.37740000000000001</v>
      </c>
    </row>
    <row r="1894" spans="1:13" ht="11.65" customHeight="1">
      <c r="A1894" s="372">
        <v>1888</v>
      </c>
      <c r="B1894" s="381">
        <v>799.52108139276424</v>
      </c>
      <c r="C1894" s="381">
        <v>1473.3731896891695</v>
      </c>
      <c r="D1894" s="382">
        <v>0.97593419627739619</v>
      </c>
      <c r="E1894" s="382">
        <v>1.0706870170405896</v>
      </c>
      <c r="F1894" s="382">
        <v>1.1616452876227876</v>
      </c>
      <c r="G1894" s="382">
        <v>1.2349166185990248</v>
      </c>
      <c r="H1894" s="382">
        <v>1.2906804946122212</v>
      </c>
      <c r="M1894" s="386">
        <v>0.37759999999999999</v>
      </c>
    </row>
    <row r="1895" spans="1:13" ht="11.65" customHeight="1">
      <c r="A1895" s="372">
        <v>1889</v>
      </c>
      <c r="B1895" s="381">
        <v>799.9460926614347</v>
      </c>
      <c r="C1895" s="381">
        <v>1473.9115963245549</v>
      </c>
      <c r="D1895" s="382">
        <v>0.97593457452736798</v>
      </c>
      <c r="E1895" s="382">
        <v>1.0707596560873593</v>
      </c>
      <c r="F1895" s="382">
        <v>1.161653134975912</v>
      </c>
      <c r="G1895" s="382">
        <v>1.2349400692947747</v>
      </c>
      <c r="H1895" s="382">
        <v>1.2907065765783012</v>
      </c>
      <c r="M1895" s="386">
        <v>0.37780000000000002</v>
      </c>
    </row>
    <row r="1896" spans="1:13" ht="11.65" customHeight="1">
      <c r="A1896" s="372">
        <v>1890</v>
      </c>
      <c r="B1896" s="381">
        <v>800.20061803277804</v>
      </c>
      <c r="C1896" s="381">
        <v>1475.3430753213343</v>
      </c>
      <c r="D1896" s="382">
        <v>0.97593800581880152</v>
      </c>
      <c r="E1896" s="382">
        <v>1.070772313982856</v>
      </c>
      <c r="F1896" s="382">
        <v>1.1616581467707348</v>
      </c>
      <c r="G1896" s="382">
        <v>1.2349621116645531</v>
      </c>
      <c r="H1896" s="382">
        <v>1.2907162421396794</v>
      </c>
      <c r="M1896" s="386">
        <v>0.378</v>
      </c>
    </row>
    <row r="1897" spans="1:13" ht="11.65" customHeight="1">
      <c r="A1897" s="372">
        <v>1891</v>
      </c>
      <c r="B1897" s="381">
        <v>800.28409175335401</v>
      </c>
      <c r="C1897" s="381">
        <v>1476.0389261629552</v>
      </c>
      <c r="D1897" s="382">
        <v>0.97596963016995697</v>
      </c>
      <c r="E1897" s="382">
        <v>1.0707872289570843</v>
      </c>
      <c r="F1897" s="382">
        <v>1.1617841598019147</v>
      </c>
      <c r="G1897" s="382">
        <v>1.2350113319954392</v>
      </c>
      <c r="H1897" s="382">
        <v>1.2907610512687118</v>
      </c>
      <c r="M1897" s="386">
        <v>0.37819999999999998</v>
      </c>
    </row>
    <row r="1898" spans="1:13" ht="11.65" customHeight="1">
      <c r="A1898" s="372">
        <v>1892</v>
      </c>
      <c r="B1898" s="381">
        <v>800.31212778364443</v>
      </c>
      <c r="C1898" s="381">
        <v>1476.238925261845</v>
      </c>
      <c r="D1898" s="382">
        <v>0.97599902527451088</v>
      </c>
      <c r="E1898" s="382">
        <v>1.0708045245142914</v>
      </c>
      <c r="F1898" s="382">
        <v>1.1618481132317715</v>
      </c>
      <c r="G1898" s="382">
        <v>1.235033931483434</v>
      </c>
      <c r="H1898" s="382">
        <v>1.2908288076392103</v>
      </c>
      <c r="M1898" s="386">
        <v>0.37840000000000001</v>
      </c>
    </row>
    <row r="1899" spans="1:13" ht="11.65" customHeight="1">
      <c r="A1899" s="372">
        <v>1893</v>
      </c>
      <c r="B1899" s="381">
        <v>800.38678020776842</v>
      </c>
      <c r="C1899" s="381">
        <v>1476.3008764545266</v>
      </c>
      <c r="D1899" s="382">
        <v>0.97601018281765828</v>
      </c>
      <c r="E1899" s="382">
        <v>1.0708106617435036</v>
      </c>
      <c r="F1899" s="382">
        <v>1.1618499425103574</v>
      </c>
      <c r="G1899" s="382">
        <v>1.2350716650552578</v>
      </c>
      <c r="H1899" s="382">
        <v>1.2908629313674043</v>
      </c>
      <c r="M1899" s="386">
        <v>0.37859999999999999</v>
      </c>
    </row>
    <row r="1900" spans="1:13" ht="11.65" customHeight="1">
      <c r="A1900" s="372">
        <v>1894</v>
      </c>
      <c r="B1900" s="381">
        <v>801.125324618788</v>
      </c>
      <c r="C1900" s="381">
        <v>1476.7127727452498</v>
      </c>
      <c r="D1900" s="382">
        <v>0.9760145450558585</v>
      </c>
      <c r="E1900" s="382">
        <v>1.0708469706399166</v>
      </c>
      <c r="F1900" s="382">
        <v>1.1618518066171817</v>
      </c>
      <c r="G1900" s="382">
        <v>1.2350973753948704</v>
      </c>
      <c r="H1900" s="382">
        <v>1.2909267745675121</v>
      </c>
      <c r="M1900" s="386">
        <v>0.37880000000000003</v>
      </c>
    </row>
    <row r="1901" spans="1:13" ht="11.65" customHeight="1">
      <c r="A1901" s="372">
        <v>1895</v>
      </c>
      <c r="B1901" s="381">
        <v>801.63046578626108</v>
      </c>
      <c r="C1901" s="381">
        <v>1478.372434100691</v>
      </c>
      <c r="D1901" s="382">
        <v>0.97602814486434042</v>
      </c>
      <c r="E1901" s="382">
        <v>1.0708658533817521</v>
      </c>
      <c r="F1901" s="382">
        <v>1.1618627428205259</v>
      </c>
      <c r="G1901" s="382">
        <v>1.2351511263163477</v>
      </c>
      <c r="H1901" s="382">
        <v>1.2909758276723837</v>
      </c>
      <c r="M1901" s="386">
        <v>0.379</v>
      </c>
    </row>
    <row r="1902" spans="1:13" ht="11.65" customHeight="1">
      <c r="A1902" s="372">
        <v>1896</v>
      </c>
      <c r="B1902" s="381">
        <v>803.22808184361384</v>
      </c>
      <c r="C1902" s="381">
        <v>1480.0272549497695</v>
      </c>
      <c r="D1902" s="382">
        <v>0.97607037614166536</v>
      </c>
      <c r="E1902" s="382">
        <v>1.0708866688486856</v>
      </c>
      <c r="F1902" s="382">
        <v>1.1618688658506935</v>
      </c>
      <c r="G1902" s="382">
        <v>1.2351701788779583</v>
      </c>
      <c r="H1902" s="382">
        <v>1.2909792600207166</v>
      </c>
      <c r="M1902" s="386">
        <v>0.37919999999999998</v>
      </c>
    </row>
    <row r="1903" spans="1:13" ht="11.65" customHeight="1">
      <c r="A1903" s="372">
        <v>1897</v>
      </c>
      <c r="B1903" s="381">
        <v>803.76171083656664</v>
      </c>
      <c r="C1903" s="381">
        <v>1481.6324217592701</v>
      </c>
      <c r="D1903" s="382">
        <v>0.97607671203727342</v>
      </c>
      <c r="E1903" s="382">
        <v>1.0708988122619214</v>
      </c>
      <c r="F1903" s="382">
        <v>1.1619097252648372</v>
      </c>
      <c r="G1903" s="382">
        <v>1.2352928685719204</v>
      </c>
      <c r="H1903" s="382">
        <v>1.2910156553946304</v>
      </c>
      <c r="M1903" s="386">
        <v>0.37940000000000002</v>
      </c>
    </row>
    <row r="1904" spans="1:13" ht="11.65" customHeight="1">
      <c r="A1904" s="372">
        <v>1898</v>
      </c>
      <c r="B1904" s="381">
        <v>803.76498936208282</v>
      </c>
      <c r="C1904" s="381">
        <v>1481.6912218100897</v>
      </c>
      <c r="D1904" s="382">
        <v>0.97607718407792843</v>
      </c>
      <c r="E1904" s="382">
        <v>1.07092027128905</v>
      </c>
      <c r="F1904" s="382">
        <v>1.1619099603053504</v>
      </c>
      <c r="G1904" s="382">
        <v>1.2353925563342341</v>
      </c>
      <c r="H1904" s="382">
        <v>1.2910194577462897</v>
      </c>
      <c r="M1904" s="386">
        <v>0.37959999999999999</v>
      </c>
    </row>
    <row r="1905" spans="1:13" ht="11.65" customHeight="1">
      <c r="A1905" s="372">
        <v>1899</v>
      </c>
      <c r="B1905" s="381">
        <v>804.38591173734221</v>
      </c>
      <c r="C1905" s="381">
        <v>1482.262546268872</v>
      </c>
      <c r="D1905" s="382">
        <v>0.97608775361696898</v>
      </c>
      <c r="E1905" s="382">
        <v>1.0709210684143013</v>
      </c>
      <c r="F1905" s="382">
        <v>1.1619323579790366</v>
      </c>
      <c r="G1905" s="382">
        <v>1.2355451107337176</v>
      </c>
      <c r="H1905" s="382">
        <v>1.2910259189984366</v>
      </c>
      <c r="M1905" s="386">
        <v>0.37980000000000003</v>
      </c>
    </row>
    <row r="1906" spans="1:13" ht="11.65" customHeight="1">
      <c r="A1906" s="372">
        <v>1900</v>
      </c>
      <c r="B1906" s="381">
        <v>804.69576070461699</v>
      </c>
      <c r="C1906" s="381">
        <v>1482.3087862034408</v>
      </c>
      <c r="D1906" s="382">
        <v>0.97609524886451693</v>
      </c>
      <c r="E1906" s="382">
        <v>1.0709510819723078</v>
      </c>
      <c r="F1906" s="382">
        <v>1.1619570764756582</v>
      </c>
      <c r="G1906" s="382">
        <v>1.2355751308630396</v>
      </c>
      <c r="H1906" s="382">
        <v>1.2910734208648267</v>
      </c>
      <c r="M1906" s="386">
        <v>0.38</v>
      </c>
    </row>
    <row r="1907" spans="1:13" ht="11.65" customHeight="1">
      <c r="A1907" s="372">
        <v>1901</v>
      </c>
      <c r="B1907" s="381">
        <v>805.52035761359457</v>
      </c>
      <c r="C1907" s="381">
        <v>1482.3103832815941</v>
      </c>
      <c r="D1907" s="382">
        <v>0.97614528731365036</v>
      </c>
      <c r="E1907" s="382">
        <v>1.0710048597373667</v>
      </c>
      <c r="F1907" s="382">
        <v>1.1619631604599323</v>
      </c>
      <c r="G1907" s="382">
        <v>1.2355931411008938</v>
      </c>
      <c r="H1907" s="382">
        <v>1.2910923851136724</v>
      </c>
      <c r="M1907" s="386">
        <v>0.38019999999999998</v>
      </c>
    </row>
    <row r="1908" spans="1:13" ht="11.65" customHeight="1">
      <c r="A1908" s="372">
        <v>1902</v>
      </c>
      <c r="B1908" s="381">
        <v>805.53212492605599</v>
      </c>
      <c r="C1908" s="381">
        <v>1483.5835774839488</v>
      </c>
      <c r="D1908" s="382">
        <v>0.97615896502894017</v>
      </c>
      <c r="E1908" s="382">
        <v>1.0710098550292835</v>
      </c>
      <c r="F1908" s="382">
        <v>1.1619801407704113</v>
      </c>
      <c r="G1908" s="382">
        <v>1.2356052673156592</v>
      </c>
      <c r="H1908" s="382">
        <v>1.2911467212777568</v>
      </c>
      <c r="M1908" s="386">
        <v>0.38040000000000002</v>
      </c>
    </row>
    <row r="1909" spans="1:13" ht="11.65" customHeight="1">
      <c r="A1909" s="372">
        <v>1903</v>
      </c>
      <c r="B1909" s="381">
        <v>806.53917881167035</v>
      </c>
      <c r="C1909" s="381">
        <v>1483.9564744361796</v>
      </c>
      <c r="D1909" s="382">
        <v>0.97619269668377595</v>
      </c>
      <c r="E1909" s="382">
        <v>1.0711351031390861</v>
      </c>
      <c r="F1909" s="382">
        <v>1.1620099016716043</v>
      </c>
      <c r="G1909" s="382">
        <v>1.2356076576947204</v>
      </c>
      <c r="H1909" s="382">
        <v>1.2911823146267285</v>
      </c>
      <c r="M1909" s="386">
        <v>0.38059999999999999</v>
      </c>
    </row>
    <row r="1910" spans="1:13" ht="11.65" customHeight="1">
      <c r="A1910" s="372">
        <v>1904</v>
      </c>
      <c r="B1910" s="381">
        <v>806.98299594995842</v>
      </c>
      <c r="C1910" s="381">
        <v>1484.0890855757698</v>
      </c>
      <c r="D1910" s="382">
        <v>0.97619413739519345</v>
      </c>
      <c r="E1910" s="382">
        <v>1.0711461135019948</v>
      </c>
      <c r="F1910" s="382">
        <v>1.1620646520335705</v>
      </c>
      <c r="G1910" s="382">
        <v>1.235663137382969</v>
      </c>
      <c r="H1910" s="382">
        <v>1.2912192010964667</v>
      </c>
      <c r="M1910" s="386">
        <v>0.38080000000000003</v>
      </c>
    </row>
    <row r="1911" spans="1:13" ht="11.65" customHeight="1">
      <c r="A1911" s="372">
        <v>1905</v>
      </c>
      <c r="B1911" s="381">
        <v>807.16425034401345</v>
      </c>
      <c r="C1911" s="381">
        <v>1487.3746136237478</v>
      </c>
      <c r="D1911" s="382">
        <v>0.97619999708226846</v>
      </c>
      <c r="E1911" s="382">
        <v>1.0711613042625434</v>
      </c>
      <c r="F1911" s="382">
        <v>1.1620831776648324</v>
      </c>
      <c r="G1911" s="382">
        <v>1.2357286233047733</v>
      </c>
      <c r="H1911" s="382">
        <v>1.2913168987198276</v>
      </c>
      <c r="M1911" s="386">
        <v>0.38100000000000001</v>
      </c>
    </row>
    <row r="1912" spans="1:13" ht="11.65" customHeight="1">
      <c r="A1912" s="372">
        <v>1906</v>
      </c>
      <c r="B1912" s="381">
        <v>807.21092734821013</v>
      </c>
      <c r="C1912" s="381">
        <v>1487.8636711476684</v>
      </c>
      <c r="D1912" s="382">
        <v>0.9762231449418235</v>
      </c>
      <c r="E1912" s="382">
        <v>1.0711616173848657</v>
      </c>
      <c r="F1912" s="382">
        <v>1.1620954121817091</v>
      </c>
      <c r="G1912" s="382">
        <v>1.2357920293665821</v>
      </c>
      <c r="H1912" s="382">
        <v>1.2913221695151826</v>
      </c>
      <c r="M1912" s="386">
        <v>0.38119999999999998</v>
      </c>
    </row>
    <row r="1913" spans="1:13" ht="11.65" customHeight="1">
      <c r="A1913" s="372">
        <v>1907</v>
      </c>
      <c r="B1913" s="381">
        <v>807.24438840157654</v>
      </c>
      <c r="C1913" s="381">
        <v>1488.0270513244941</v>
      </c>
      <c r="D1913" s="382">
        <v>0.97622954728361655</v>
      </c>
      <c r="E1913" s="382">
        <v>1.0711696327159077</v>
      </c>
      <c r="F1913" s="382">
        <v>1.1621011795014653</v>
      </c>
      <c r="G1913" s="382">
        <v>1.235846327752314</v>
      </c>
      <c r="H1913" s="382">
        <v>1.2913223989965092</v>
      </c>
      <c r="M1913" s="386">
        <v>0.38140000000000002</v>
      </c>
    </row>
    <row r="1914" spans="1:13" ht="11.65" customHeight="1">
      <c r="A1914" s="372">
        <v>1908</v>
      </c>
      <c r="B1914" s="381">
        <v>808.21140175328492</v>
      </c>
      <c r="C1914" s="381">
        <v>1489.9833166173776</v>
      </c>
      <c r="D1914" s="382">
        <v>0.9762334463883332</v>
      </c>
      <c r="E1914" s="382">
        <v>1.071171970765143</v>
      </c>
      <c r="F1914" s="382">
        <v>1.1621361849683807</v>
      </c>
      <c r="G1914" s="382">
        <v>1.2358761629474362</v>
      </c>
      <c r="H1914" s="382">
        <v>1.2913236531841015</v>
      </c>
      <c r="M1914" s="386">
        <v>0.38159999999999999</v>
      </c>
    </row>
    <row r="1915" spans="1:13" ht="11.65" customHeight="1">
      <c r="A1915" s="372">
        <v>1909</v>
      </c>
      <c r="B1915" s="381">
        <v>808.28076524363951</v>
      </c>
      <c r="C1915" s="381">
        <v>1490.2655619899233</v>
      </c>
      <c r="D1915" s="382">
        <v>0.97623516415300338</v>
      </c>
      <c r="E1915" s="382">
        <v>1.0711877713693423</v>
      </c>
      <c r="F1915" s="382">
        <v>1.1621577164908992</v>
      </c>
      <c r="G1915" s="382">
        <v>1.2358773331839372</v>
      </c>
      <c r="H1915" s="382">
        <v>1.291342688198041</v>
      </c>
      <c r="M1915" s="386">
        <v>0.38179999999999997</v>
      </c>
    </row>
    <row r="1916" spans="1:13" ht="11.65" customHeight="1">
      <c r="A1916" s="372">
        <v>1910</v>
      </c>
      <c r="B1916" s="381">
        <v>808.56120896060747</v>
      </c>
      <c r="C1916" s="381">
        <v>1490.3296125390934</v>
      </c>
      <c r="D1916" s="382">
        <v>0.97625797403376458</v>
      </c>
      <c r="E1916" s="382">
        <v>1.0711926293606244</v>
      </c>
      <c r="F1916" s="382">
        <v>1.1621616804225998</v>
      </c>
      <c r="G1916" s="382">
        <v>1.2358908631955317</v>
      </c>
      <c r="H1916" s="382">
        <v>1.2913487632993355</v>
      </c>
      <c r="M1916" s="386">
        <v>0.38200000000000001</v>
      </c>
    </row>
    <row r="1917" spans="1:13" ht="11.65" customHeight="1">
      <c r="A1917" s="372">
        <v>1911</v>
      </c>
      <c r="B1917" s="381">
        <v>809.92482028993527</v>
      </c>
      <c r="C1917" s="381">
        <v>1490.4904378933661</v>
      </c>
      <c r="D1917" s="382">
        <v>0.97628095385386982</v>
      </c>
      <c r="E1917" s="382">
        <v>1.0711959623962546</v>
      </c>
      <c r="F1917" s="382">
        <v>1.1621921993070725</v>
      </c>
      <c r="G1917" s="382">
        <v>1.235975956936511</v>
      </c>
      <c r="H1917" s="382">
        <v>1.291392401369857</v>
      </c>
      <c r="M1917" s="386">
        <v>0.38219999999999998</v>
      </c>
    </row>
    <row r="1918" spans="1:13" ht="11.65" customHeight="1">
      <c r="A1918" s="372">
        <v>1912</v>
      </c>
      <c r="B1918" s="381">
        <v>810.07451185174523</v>
      </c>
      <c r="C1918" s="381">
        <v>1491.5663033645942</v>
      </c>
      <c r="D1918" s="382">
        <v>0.97632519717332955</v>
      </c>
      <c r="E1918" s="382">
        <v>1.0712334928087646</v>
      </c>
      <c r="F1918" s="382">
        <v>1.162301499979945</v>
      </c>
      <c r="G1918" s="382">
        <v>1.2361122962870605</v>
      </c>
      <c r="H1918" s="382">
        <v>1.2914020502751986</v>
      </c>
      <c r="M1918" s="386">
        <v>0.38240000000000002</v>
      </c>
    </row>
    <row r="1919" spans="1:13" ht="11.65" customHeight="1">
      <c r="A1919" s="372">
        <v>1913</v>
      </c>
      <c r="B1919" s="381">
        <v>810.22316952479559</v>
      </c>
      <c r="C1919" s="381">
        <v>1491.6036087545617</v>
      </c>
      <c r="D1919" s="382">
        <v>0.97633963266501878</v>
      </c>
      <c r="E1919" s="382">
        <v>1.0712451330341137</v>
      </c>
      <c r="F1919" s="382">
        <v>1.1623118386445177</v>
      </c>
      <c r="G1919" s="382">
        <v>1.2361644804157117</v>
      </c>
      <c r="H1919" s="382">
        <v>1.2914589442473992</v>
      </c>
      <c r="M1919" s="386">
        <v>0.3826</v>
      </c>
    </row>
    <row r="1920" spans="1:13" ht="11.65" customHeight="1">
      <c r="A1920" s="372">
        <v>1914</v>
      </c>
      <c r="B1920" s="381">
        <v>810.74866957234644</v>
      </c>
      <c r="C1920" s="381">
        <v>1491.6879516425033</v>
      </c>
      <c r="D1920" s="382">
        <v>0.97634058879081509</v>
      </c>
      <c r="E1920" s="382">
        <v>1.071302635253111</v>
      </c>
      <c r="F1920" s="382">
        <v>1.1623459846344155</v>
      </c>
      <c r="G1920" s="382">
        <v>1.2361724110162906</v>
      </c>
      <c r="H1920" s="382">
        <v>1.2916387425335274</v>
      </c>
      <c r="M1920" s="386">
        <v>0.38279999999999997</v>
      </c>
    </row>
    <row r="1921" spans="1:13" ht="11.65" customHeight="1">
      <c r="A1921" s="372">
        <v>1915</v>
      </c>
      <c r="B1921" s="381">
        <v>810.93611354503628</v>
      </c>
      <c r="C1921" s="381">
        <v>1492.026550469076</v>
      </c>
      <c r="D1921" s="382">
        <v>0.97634359195413256</v>
      </c>
      <c r="E1921" s="382">
        <v>1.071314978536299</v>
      </c>
      <c r="F1921" s="382">
        <v>1.1623792180902808</v>
      </c>
      <c r="G1921" s="382">
        <v>1.2362440208421257</v>
      </c>
      <c r="H1921" s="382">
        <v>1.2916442397645611</v>
      </c>
      <c r="M1921" s="386">
        <v>0.38300000000000001</v>
      </c>
    </row>
    <row r="1922" spans="1:13" ht="11.65" customHeight="1">
      <c r="A1922" s="372">
        <v>1916</v>
      </c>
      <c r="B1922" s="381">
        <v>812.09801614307617</v>
      </c>
      <c r="C1922" s="381">
        <v>1492.2356560431981</v>
      </c>
      <c r="D1922" s="382">
        <v>0.97635062783032478</v>
      </c>
      <c r="E1922" s="382">
        <v>1.0713295507119707</v>
      </c>
      <c r="F1922" s="382">
        <v>1.1624388080241495</v>
      </c>
      <c r="G1922" s="382">
        <v>1.2363182379532465</v>
      </c>
      <c r="H1922" s="382">
        <v>1.2916784420003393</v>
      </c>
      <c r="M1922" s="386">
        <v>0.38319999999999999</v>
      </c>
    </row>
    <row r="1923" spans="1:13" ht="11.65" customHeight="1">
      <c r="A1923" s="372">
        <v>1917</v>
      </c>
      <c r="B1923" s="381">
        <v>812.1404466646045</v>
      </c>
      <c r="C1923" s="381">
        <v>1493.1171589167952</v>
      </c>
      <c r="D1923" s="382">
        <v>0.97636178802213347</v>
      </c>
      <c r="E1923" s="382">
        <v>1.0713314943864105</v>
      </c>
      <c r="F1923" s="382">
        <v>1.1624449769022165</v>
      </c>
      <c r="G1923" s="382">
        <v>1.2363475609555648</v>
      </c>
      <c r="H1923" s="382">
        <v>1.2916850764993002</v>
      </c>
      <c r="M1923" s="386">
        <v>0.38340000000000002</v>
      </c>
    </row>
    <row r="1924" spans="1:13" ht="11.65" customHeight="1">
      <c r="A1924" s="372">
        <v>1918</v>
      </c>
      <c r="B1924" s="381">
        <v>812.40143190496201</v>
      </c>
      <c r="C1924" s="381">
        <v>1493.4400196762435</v>
      </c>
      <c r="D1924" s="382">
        <v>0.97637747225352356</v>
      </c>
      <c r="E1924" s="382">
        <v>1.0715312413605638</v>
      </c>
      <c r="F1924" s="382">
        <v>1.1624469957508332</v>
      </c>
      <c r="G1924" s="382">
        <v>1.236356359802254</v>
      </c>
      <c r="H1924" s="382">
        <v>1.2917131662134143</v>
      </c>
      <c r="M1924" s="386">
        <v>0.3836</v>
      </c>
    </row>
    <row r="1925" spans="1:13" ht="11.65" customHeight="1">
      <c r="A1925" s="372">
        <v>1919</v>
      </c>
      <c r="B1925" s="381">
        <v>812.71250186469479</v>
      </c>
      <c r="C1925" s="381">
        <v>1494.340051476609</v>
      </c>
      <c r="D1925" s="382">
        <v>0.9763943008077608</v>
      </c>
      <c r="E1925" s="382">
        <v>1.0715465985848209</v>
      </c>
      <c r="F1925" s="382">
        <v>1.1624693138318334</v>
      </c>
      <c r="G1925" s="382">
        <v>1.2363690034001822</v>
      </c>
      <c r="H1925" s="382">
        <v>1.2917564254372602</v>
      </c>
      <c r="M1925" s="386">
        <v>0.38379999999999997</v>
      </c>
    </row>
    <row r="1926" spans="1:13" ht="11.65" customHeight="1">
      <c r="A1926" s="372">
        <v>1920</v>
      </c>
      <c r="B1926" s="381">
        <v>813.19636040932255</v>
      </c>
      <c r="C1926" s="381">
        <v>1494.3787880173277</v>
      </c>
      <c r="D1926" s="382">
        <v>0.97640084592131571</v>
      </c>
      <c r="E1926" s="382">
        <v>1.0715930989396896</v>
      </c>
      <c r="F1926" s="382">
        <v>1.1625193788886889</v>
      </c>
      <c r="G1926" s="382">
        <v>1.2364258425532282</v>
      </c>
      <c r="H1926" s="382">
        <v>1.2917866765546864</v>
      </c>
      <c r="M1926" s="386">
        <v>0.38400000000000001</v>
      </c>
    </row>
    <row r="1927" spans="1:13" ht="11.65" customHeight="1">
      <c r="A1927" s="372">
        <v>1921</v>
      </c>
      <c r="B1927" s="381">
        <v>813.24494131045776</v>
      </c>
      <c r="C1927" s="381">
        <v>1494.9833925199982</v>
      </c>
      <c r="D1927" s="382">
        <v>0.97640421931322674</v>
      </c>
      <c r="E1927" s="382">
        <v>1.0716193884501268</v>
      </c>
      <c r="F1927" s="382">
        <v>1.1625868951281677</v>
      </c>
      <c r="G1927" s="382">
        <v>1.2364418324606972</v>
      </c>
      <c r="H1927" s="382">
        <v>1.2918743963348787</v>
      </c>
      <c r="M1927" s="386">
        <v>0.38419999999999999</v>
      </c>
    </row>
    <row r="1928" spans="1:13" ht="11.65" customHeight="1">
      <c r="A1928" s="372">
        <v>1922</v>
      </c>
      <c r="B1928" s="381">
        <v>813.29274348173567</v>
      </c>
      <c r="C1928" s="381">
        <v>1495.2052009191466</v>
      </c>
      <c r="D1928" s="382">
        <v>0.97640571063779857</v>
      </c>
      <c r="E1928" s="382">
        <v>1.0716255142953484</v>
      </c>
      <c r="F1928" s="382">
        <v>1.1626115104720958</v>
      </c>
      <c r="G1928" s="382">
        <v>1.2365087647258914</v>
      </c>
      <c r="H1928" s="382">
        <v>1.2918928203213977</v>
      </c>
      <c r="M1928" s="386">
        <v>0.38440000000000002</v>
      </c>
    </row>
    <row r="1929" spans="1:13" ht="11.65" customHeight="1">
      <c r="A1929" s="372">
        <v>1923</v>
      </c>
      <c r="B1929" s="381">
        <v>814.24464141505632</v>
      </c>
      <c r="C1929" s="381">
        <v>1495.2425274702582</v>
      </c>
      <c r="D1929" s="382">
        <v>0.97642883611205145</v>
      </c>
      <c r="E1929" s="382">
        <v>1.0716580723310289</v>
      </c>
      <c r="F1929" s="382">
        <v>1.1626343114043809</v>
      </c>
      <c r="G1929" s="382">
        <v>1.23655356332829</v>
      </c>
      <c r="H1929" s="382">
        <v>1.2920662887960146</v>
      </c>
      <c r="M1929" s="386">
        <v>0.3846</v>
      </c>
    </row>
    <row r="1930" spans="1:13" ht="11.65" customHeight="1">
      <c r="A1930" s="372">
        <v>1924</v>
      </c>
      <c r="B1930" s="381">
        <v>815.11762413838278</v>
      </c>
      <c r="C1930" s="381">
        <v>1495.4136884716518</v>
      </c>
      <c r="D1930" s="382">
        <v>0.97643090752340489</v>
      </c>
      <c r="E1930" s="382">
        <v>1.0716678719629302</v>
      </c>
      <c r="F1930" s="382">
        <v>1.1626497603188084</v>
      </c>
      <c r="G1930" s="382">
        <v>1.2365693827446302</v>
      </c>
      <c r="H1930" s="382">
        <v>1.2921134043646874</v>
      </c>
      <c r="M1930" s="386">
        <v>0.38479999999999998</v>
      </c>
    </row>
    <row r="1931" spans="1:13" ht="11.65" customHeight="1">
      <c r="A1931" s="372">
        <v>1925</v>
      </c>
      <c r="B1931" s="381">
        <v>816.94899679609807</v>
      </c>
      <c r="C1931" s="381">
        <v>1496.71145100594</v>
      </c>
      <c r="D1931" s="382">
        <v>0.97648451264462688</v>
      </c>
      <c r="E1931" s="382">
        <v>1.0716857147381076</v>
      </c>
      <c r="F1931" s="382">
        <v>1.1626751021554957</v>
      </c>
      <c r="G1931" s="382">
        <v>1.2365776085378775</v>
      </c>
      <c r="H1931" s="382">
        <v>1.2921923919970788</v>
      </c>
      <c r="M1931" s="386">
        <v>0.38500000000000001</v>
      </c>
    </row>
    <row r="1932" spans="1:13" ht="11.65" customHeight="1">
      <c r="A1932" s="372">
        <v>1926</v>
      </c>
      <c r="B1932" s="381">
        <v>817.10159399309214</v>
      </c>
      <c r="C1932" s="381">
        <v>1497.2542129658086</v>
      </c>
      <c r="D1932" s="382">
        <v>0.97651092557792074</v>
      </c>
      <c r="E1932" s="382">
        <v>1.0716933853866761</v>
      </c>
      <c r="F1932" s="382">
        <v>1.1626762614559905</v>
      </c>
      <c r="G1932" s="382">
        <v>1.2366079981577494</v>
      </c>
      <c r="H1932" s="382">
        <v>1.2922056449955606</v>
      </c>
      <c r="M1932" s="386">
        <v>0.38519999999999999</v>
      </c>
    </row>
    <row r="1933" spans="1:13" ht="11.65" customHeight="1">
      <c r="A1933" s="372">
        <v>1927</v>
      </c>
      <c r="B1933" s="381">
        <v>817.16988194745227</v>
      </c>
      <c r="C1933" s="381">
        <v>1497.2929563989273</v>
      </c>
      <c r="D1933" s="382">
        <v>0.97653391700759762</v>
      </c>
      <c r="E1933" s="382">
        <v>1.0717126126296426</v>
      </c>
      <c r="F1933" s="382">
        <v>1.162719326641928</v>
      </c>
      <c r="G1933" s="382">
        <v>1.2367334361179818</v>
      </c>
      <c r="H1933" s="382">
        <v>1.2922293926545871</v>
      </c>
      <c r="M1933" s="386">
        <v>0.38540000000000002</v>
      </c>
    </row>
    <row r="1934" spans="1:13" ht="11.65" customHeight="1">
      <c r="A1934" s="372">
        <v>1928</v>
      </c>
      <c r="B1934" s="381">
        <v>817.45673289322349</v>
      </c>
      <c r="C1934" s="381">
        <v>1497.7680819749748</v>
      </c>
      <c r="D1934" s="382">
        <v>0.97655730282752384</v>
      </c>
      <c r="E1934" s="382">
        <v>1.0717332823774297</v>
      </c>
      <c r="F1934" s="382">
        <v>1.1627895036641001</v>
      </c>
      <c r="G1934" s="382">
        <v>1.2367951607788872</v>
      </c>
      <c r="H1934" s="382">
        <v>1.2922356496031582</v>
      </c>
      <c r="M1934" s="386">
        <v>0.3856</v>
      </c>
    </row>
    <row r="1935" spans="1:13" ht="11.65" customHeight="1">
      <c r="A1935" s="372">
        <v>1929</v>
      </c>
      <c r="B1935" s="381">
        <v>818.03519712288562</v>
      </c>
      <c r="C1935" s="381">
        <v>1498.9029310505866</v>
      </c>
      <c r="D1935" s="382">
        <v>0.97656576080108515</v>
      </c>
      <c r="E1935" s="382">
        <v>1.0718020262311287</v>
      </c>
      <c r="F1935" s="382">
        <v>1.1627973354621508</v>
      </c>
      <c r="G1935" s="382">
        <v>1.2368200044525475</v>
      </c>
      <c r="H1935" s="382">
        <v>1.2922391768114709</v>
      </c>
      <c r="M1935" s="386">
        <v>0.38579999999999998</v>
      </c>
    </row>
    <row r="1936" spans="1:13" ht="11.65" customHeight="1">
      <c r="A1936" s="372">
        <v>1930</v>
      </c>
      <c r="B1936" s="381">
        <v>818.05129957303961</v>
      </c>
      <c r="C1936" s="381">
        <v>1499.0880476947877</v>
      </c>
      <c r="D1936" s="382">
        <v>0.97656740381634588</v>
      </c>
      <c r="E1936" s="382">
        <v>1.0718028787086076</v>
      </c>
      <c r="F1936" s="382">
        <v>1.1628351455963044</v>
      </c>
      <c r="G1936" s="382">
        <v>1.2368217106843644</v>
      </c>
      <c r="H1936" s="382">
        <v>1.2922522811510262</v>
      </c>
      <c r="M1936" s="386">
        <v>0.38600000000000001</v>
      </c>
    </row>
    <row r="1937" spans="1:13" ht="11.65" customHeight="1">
      <c r="A1937" s="372">
        <v>1931</v>
      </c>
      <c r="B1937" s="381">
        <v>818.47502504342992</v>
      </c>
      <c r="C1937" s="381">
        <v>1499.7610058143837</v>
      </c>
      <c r="D1937" s="382">
        <v>0.9765695154292503</v>
      </c>
      <c r="E1937" s="382">
        <v>1.0718307489973269</v>
      </c>
      <c r="F1937" s="382">
        <v>1.162849939845346</v>
      </c>
      <c r="G1937" s="382">
        <v>1.2368770991558047</v>
      </c>
      <c r="H1937" s="382">
        <v>1.2922825799575053</v>
      </c>
      <c r="M1937" s="386">
        <v>0.38619999999999999</v>
      </c>
    </row>
    <row r="1938" spans="1:13" ht="11.65" customHeight="1">
      <c r="A1938" s="372">
        <v>1932</v>
      </c>
      <c r="B1938" s="381">
        <v>819.07056009708322</v>
      </c>
      <c r="C1938" s="381">
        <v>1500.2476551657583</v>
      </c>
      <c r="D1938" s="382">
        <v>0.97657077589085217</v>
      </c>
      <c r="E1938" s="382">
        <v>1.0718804943627078</v>
      </c>
      <c r="F1938" s="382">
        <v>1.1628642792626447</v>
      </c>
      <c r="G1938" s="382">
        <v>1.2369017821008739</v>
      </c>
      <c r="H1938" s="382">
        <v>1.2923077114453005</v>
      </c>
      <c r="M1938" s="386">
        <v>0.38640000000000002</v>
      </c>
    </row>
    <row r="1939" spans="1:13" ht="11.65" customHeight="1">
      <c r="A1939" s="372">
        <v>1933</v>
      </c>
      <c r="B1939" s="381">
        <v>819.21372847422754</v>
      </c>
      <c r="C1939" s="381">
        <v>1501.2809730709669</v>
      </c>
      <c r="D1939" s="382">
        <v>0.97660953637034043</v>
      </c>
      <c r="E1939" s="382">
        <v>1.0718924455169843</v>
      </c>
      <c r="F1939" s="382">
        <v>1.1628875319295542</v>
      </c>
      <c r="G1939" s="382">
        <v>1.236927272820737</v>
      </c>
      <c r="H1939" s="382">
        <v>1.2923131246131672</v>
      </c>
      <c r="M1939" s="386">
        <v>0.3866</v>
      </c>
    </row>
    <row r="1940" spans="1:13" ht="11.65" customHeight="1">
      <c r="A1940" s="372">
        <v>1934</v>
      </c>
      <c r="B1940" s="381">
        <v>819.36950162640005</v>
      </c>
      <c r="C1940" s="381">
        <v>1502.4722403866399</v>
      </c>
      <c r="D1940" s="382">
        <v>0.97661345742059225</v>
      </c>
      <c r="E1940" s="382">
        <v>1.0718942894105192</v>
      </c>
      <c r="F1940" s="382">
        <v>1.1629606316189347</v>
      </c>
      <c r="G1940" s="382">
        <v>1.2370329207126345</v>
      </c>
      <c r="H1940" s="382">
        <v>1.2923304868522756</v>
      </c>
      <c r="M1940" s="386">
        <v>0.38679999999999998</v>
      </c>
    </row>
    <row r="1941" spans="1:13" ht="11.65" customHeight="1">
      <c r="A1941" s="372">
        <v>1935</v>
      </c>
      <c r="B1941" s="381">
        <v>820.27034126751914</v>
      </c>
      <c r="C1941" s="381">
        <v>1502.9569639678448</v>
      </c>
      <c r="D1941" s="382">
        <v>0.97663915181586114</v>
      </c>
      <c r="E1941" s="382">
        <v>1.0719417465219592</v>
      </c>
      <c r="F1941" s="382">
        <v>1.162965291072793</v>
      </c>
      <c r="G1941" s="382">
        <v>1.2370960823335027</v>
      </c>
      <c r="H1941" s="382">
        <v>1.2923521868977921</v>
      </c>
      <c r="M1941" s="386">
        <v>0.38700000000000001</v>
      </c>
    </row>
    <row r="1942" spans="1:13" ht="11.65" customHeight="1">
      <c r="A1942" s="372">
        <v>1936</v>
      </c>
      <c r="B1942" s="381">
        <v>820.8464255564495</v>
      </c>
      <c r="C1942" s="381">
        <v>1503.8737771824672</v>
      </c>
      <c r="D1942" s="382">
        <v>0.97665817476184991</v>
      </c>
      <c r="E1942" s="382">
        <v>1.0719610201057121</v>
      </c>
      <c r="F1942" s="382">
        <v>1.1629795850625688</v>
      </c>
      <c r="G1942" s="382">
        <v>1.2371455694443139</v>
      </c>
      <c r="H1942" s="382">
        <v>1.2923960779877415</v>
      </c>
      <c r="M1942" s="386">
        <v>0.38719999999999999</v>
      </c>
    </row>
    <row r="1943" spans="1:13" ht="11.65" customHeight="1">
      <c r="A1943" s="372">
        <v>1937</v>
      </c>
      <c r="B1943" s="381">
        <v>821.70559852415045</v>
      </c>
      <c r="C1943" s="381">
        <v>1503.9062452227881</v>
      </c>
      <c r="D1943" s="382">
        <v>0.97665992267803636</v>
      </c>
      <c r="E1943" s="382">
        <v>1.0719730290935172</v>
      </c>
      <c r="F1943" s="382">
        <v>1.16303112010063</v>
      </c>
      <c r="G1943" s="382">
        <v>1.2371842043005172</v>
      </c>
      <c r="H1943" s="382">
        <v>1.292585968697832</v>
      </c>
      <c r="M1943" s="386">
        <v>0.38740000000000002</v>
      </c>
    </row>
    <row r="1944" spans="1:13" ht="11.65" customHeight="1">
      <c r="A1944" s="372">
        <v>1938</v>
      </c>
      <c r="B1944" s="381">
        <v>821.75263182131584</v>
      </c>
      <c r="C1944" s="381">
        <v>1504.0383012634065</v>
      </c>
      <c r="D1944" s="382">
        <v>0.97666027340511219</v>
      </c>
      <c r="E1944" s="382">
        <v>1.0720060771656468</v>
      </c>
      <c r="F1944" s="382">
        <v>1.1630882169141779</v>
      </c>
      <c r="G1944" s="382">
        <v>1.2371862371451403</v>
      </c>
      <c r="H1944" s="382">
        <v>1.2925975661745888</v>
      </c>
      <c r="M1944" s="386">
        <v>0.3876</v>
      </c>
    </row>
    <row r="1945" spans="1:13" ht="11.65" customHeight="1">
      <c r="A1945" s="372">
        <v>1939</v>
      </c>
      <c r="B1945" s="381">
        <v>821.99651190566055</v>
      </c>
      <c r="C1945" s="381">
        <v>1504.6270570052984</v>
      </c>
      <c r="D1945" s="382">
        <v>0.97666822364969841</v>
      </c>
      <c r="E1945" s="382">
        <v>1.0720528062757575</v>
      </c>
      <c r="F1945" s="382">
        <v>1.1631084561086167</v>
      </c>
      <c r="G1945" s="382">
        <v>1.23722441099519</v>
      </c>
      <c r="H1945" s="382">
        <v>1.2926139894804054</v>
      </c>
      <c r="M1945" s="386">
        <v>0.38779999999999998</v>
      </c>
    </row>
    <row r="1946" spans="1:13" ht="11.65" customHeight="1">
      <c r="A1946" s="372">
        <v>1940</v>
      </c>
      <c r="B1946" s="381">
        <v>823.23684787942511</v>
      </c>
      <c r="C1946" s="381">
        <v>1504.6742761046971</v>
      </c>
      <c r="D1946" s="382">
        <v>0.97667450727489269</v>
      </c>
      <c r="E1946" s="382">
        <v>1.0720759570136797</v>
      </c>
      <c r="F1946" s="382">
        <v>1.163135340391054</v>
      </c>
      <c r="G1946" s="382">
        <v>1.2372495890954427</v>
      </c>
      <c r="H1946" s="382">
        <v>1.2927140853798824</v>
      </c>
      <c r="M1946" s="386">
        <v>0.38800000000000001</v>
      </c>
    </row>
    <row r="1947" spans="1:13" ht="11.65" customHeight="1">
      <c r="A1947" s="372">
        <v>1941</v>
      </c>
      <c r="B1947" s="381">
        <v>823.56096127359069</v>
      </c>
      <c r="C1947" s="381">
        <v>1505.0402099455387</v>
      </c>
      <c r="D1947" s="382">
        <v>0.97668205327755386</v>
      </c>
      <c r="E1947" s="382">
        <v>1.0720869251905409</v>
      </c>
      <c r="F1947" s="382">
        <v>1.163145353804409</v>
      </c>
      <c r="G1947" s="382">
        <v>1.23737116430895</v>
      </c>
      <c r="H1947" s="382">
        <v>1.2927645005270463</v>
      </c>
      <c r="M1947" s="386">
        <v>0.38819999999999999</v>
      </c>
    </row>
    <row r="1948" spans="1:13" ht="11.65" customHeight="1">
      <c r="A1948" s="372">
        <v>1942</v>
      </c>
      <c r="B1948" s="381">
        <v>823.67868414398981</v>
      </c>
      <c r="C1948" s="381">
        <v>1505.2338744902336</v>
      </c>
      <c r="D1948" s="382">
        <v>0.97668774361423971</v>
      </c>
      <c r="E1948" s="382">
        <v>1.0721317745137431</v>
      </c>
      <c r="F1948" s="382">
        <v>1.1632048079621995</v>
      </c>
      <c r="G1948" s="382">
        <v>1.2373839302404215</v>
      </c>
      <c r="H1948" s="382">
        <v>1.2927844323612334</v>
      </c>
      <c r="M1948" s="386">
        <v>0.38840000000000002</v>
      </c>
    </row>
    <row r="1949" spans="1:13" ht="11.65" customHeight="1">
      <c r="A1949" s="372">
        <v>1943</v>
      </c>
      <c r="B1949" s="381">
        <v>824.42942135381873</v>
      </c>
      <c r="C1949" s="381">
        <v>1505.2530436533798</v>
      </c>
      <c r="D1949" s="382">
        <v>0.97671501642985514</v>
      </c>
      <c r="E1949" s="382">
        <v>1.0721404075655243</v>
      </c>
      <c r="F1949" s="382">
        <v>1.1633514306920689</v>
      </c>
      <c r="G1949" s="382">
        <v>1.2374085634217429</v>
      </c>
      <c r="H1949" s="382">
        <v>1.292836677204295</v>
      </c>
      <c r="M1949" s="386">
        <v>0.3886</v>
      </c>
    </row>
    <row r="1950" spans="1:13" ht="11.65" customHeight="1">
      <c r="A1950" s="372">
        <v>1944</v>
      </c>
      <c r="B1950" s="381">
        <v>824.50590625227869</v>
      </c>
      <c r="C1950" s="381">
        <v>1506.8759556061323</v>
      </c>
      <c r="D1950" s="382">
        <v>0.97673323515367627</v>
      </c>
      <c r="E1950" s="382">
        <v>1.0721437071313007</v>
      </c>
      <c r="F1950" s="382">
        <v>1.1633541989018208</v>
      </c>
      <c r="G1950" s="382">
        <v>1.2374519386408771</v>
      </c>
      <c r="H1950" s="382">
        <v>1.2928930681908029</v>
      </c>
      <c r="M1950" s="386">
        <v>0.38879999999999998</v>
      </c>
    </row>
    <row r="1951" spans="1:13" ht="11.65" customHeight="1">
      <c r="A1951" s="372">
        <v>1945</v>
      </c>
      <c r="B1951" s="381">
        <v>824.7506236432564</v>
      </c>
      <c r="C1951" s="381">
        <v>1508.9196406190695</v>
      </c>
      <c r="D1951" s="382">
        <v>0.97674698974259355</v>
      </c>
      <c r="E1951" s="382">
        <v>1.0721638461149805</v>
      </c>
      <c r="F1951" s="382">
        <v>1.1633898743164264</v>
      </c>
      <c r="G1951" s="382">
        <v>1.2374849299256871</v>
      </c>
      <c r="H1951" s="382">
        <v>1.2928957064973905</v>
      </c>
      <c r="M1951" s="386">
        <v>0.38900000000000001</v>
      </c>
    </row>
    <row r="1952" spans="1:13" ht="11.65" customHeight="1">
      <c r="A1952" s="372">
        <v>1946</v>
      </c>
      <c r="B1952" s="381">
        <v>824.82085052931961</v>
      </c>
      <c r="C1952" s="381">
        <v>1509.1608480955601</v>
      </c>
      <c r="D1952" s="382">
        <v>0.97674792172712732</v>
      </c>
      <c r="E1952" s="382">
        <v>1.0721827711759118</v>
      </c>
      <c r="F1952" s="382">
        <v>1.1634152749605082</v>
      </c>
      <c r="G1952" s="382">
        <v>1.2374895703340543</v>
      </c>
      <c r="H1952" s="382">
        <v>1.2929139838303134</v>
      </c>
      <c r="M1952" s="386">
        <v>0.38919999999999999</v>
      </c>
    </row>
    <row r="1953" spans="1:13" ht="11.65" customHeight="1">
      <c r="A1953" s="372">
        <v>1947</v>
      </c>
      <c r="B1953" s="381">
        <v>826.34641654321877</v>
      </c>
      <c r="C1953" s="381">
        <v>1509.7512875605207</v>
      </c>
      <c r="D1953" s="382">
        <v>0.9767483455991075</v>
      </c>
      <c r="E1953" s="382">
        <v>1.0722118870198381</v>
      </c>
      <c r="F1953" s="382">
        <v>1.1634363888118016</v>
      </c>
      <c r="G1953" s="382">
        <v>1.2374934235757657</v>
      </c>
      <c r="H1953" s="382">
        <v>1.2929751332576116</v>
      </c>
      <c r="M1953" s="386">
        <v>0.38940000000000002</v>
      </c>
    </row>
    <row r="1954" spans="1:13" ht="11.65" customHeight="1">
      <c r="A1954" s="372">
        <v>1948</v>
      </c>
      <c r="B1954" s="381">
        <v>826.4577984320249</v>
      </c>
      <c r="C1954" s="381">
        <v>1510.4435852287679</v>
      </c>
      <c r="D1954" s="382">
        <v>0.97680599210682995</v>
      </c>
      <c r="E1954" s="382">
        <v>1.072282145419357</v>
      </c>
      <c r="F1954" s="382">
        <v>1.1634559420116743</v>
      </c>
      <c r="G1954" s="382">
        <v>1.2374971997643276</v>
      </c>
      <c r="H1954" s="382">
        <v>1.2929805609457052</v>
      </c>
      <c r="M1954" s="386">
        <v>0.3896</v>
      </c>
    </row>
    <row r="1955" spans="1:13" ht="11.65" customHeight="1">
      <c r="A1955" s="372">
        <v>1949</v>
      </c>
      <c r="B1955" s="381">
        <v>826.66234918550617</v>
      </c>
      <c r="C1955" s="381">
        <v>1512.2162406059924</v>
      </c>
      <c r="D1955" s="382">
        <v>0.97681554948682736</v>
      </c>
      <c r="E1955" s="382">
        <v>1.0723292920407905</v>
      </c>
      <c r="F1955" s="382">
        <v>1.1635068847343799</v>
      </c>
      <c r="G1955" s="382">
        <v>1.2375131760348002</v>
      </c>
      <c r="H1955" s="382">
        <v>1.2931029233682307</v>
      </c>
      <c r="M1955" s="386">
        <v>0.38979999999999998</v>
      </c>
    </row>
    <row r="1956" spans="1:13" ht="11.65" customHeight="1">
      <c r="A1956" s="372">
        <v>1950</v>
      </c>
      <c r="B1956" s="381">
        <v>826.86976664674785</v>
      </c>
      <c r="C1956" s="381">
        <v>1512.2548146002064</v>
      </c>
      <c r="D1956" s="382">
        <v>0.97682918717446765</v>
      </c>
      <c r="E1956" s="382">
        <v>1.0723330453018363</v>
      </c>
      <c r="F1956" s="382">
        <v>1.1635189272003092</v>
      </c>
      <c r="G1956" s="382">
        <v>1.2375842755033575</v>
      </c>
      <c r="H1956" s="382">
        <v>1.2932063023272977</v>
      </c>
      <c r="M1956" s="386">
        <v>0.39</v>
      </c>
    </row>
    <row r="1957" spans="1:13" ht="11.65" customHeight="1">
      <c r="A1957" s="372">
        <v>1951</v>
      </c>
      <c r="B1957" s="381">
        <v>827.52140863629666</v>
      </c>
      <c r="C1957" s="381">
        <v>1512.8967487276386</v>
      </c>
      <c r="D1957" s="382">
        <v>0.97689927558996748</v>
      </c>
      <c r="E1957" s="382">
        <v>1.0723628264548921</v>
      </c>
      <c r="F1957" s="382">
        <v>1.163521796308457</v>
      </c>
      <c r="G1957" s="382">
        <v>1.2376142118462796</v>
      </c>
      <c r="H1957" s="382">
        <v>1.2932314179628557</v>
      </c>
      <c r="M1957" s="386">
        <v>0.39019999999999999</v>
      </c>
    </row>
    <row r="1958" spans="1:13" ht="11.65" customHeight="1">
      <c r="A1958" s="372">
        <v>1952</v>
      </c>
      <c r="B1958" s="381">
        <v>827.67805686255906</v>
      </c>
      <c r="C1958" s="381">
        <v>1514.2189436552853</v>
      </c>
      <c r="D1958" s="382">
        <v>0.97690196518265371</v>
      </c>
      <c r="E1958" s="382">
        <v>1.0723643223440402</v>
      </c>
      <c r="F1958" s="382">
        <v>1.1635727583787443</v>
      </c>
      <c r="G1958" s="382">
        <v>1.237651376843165</v>
      </c>
      <c r="H1958" s="382">
        <v>1.2932837709442555</v>
      </c>
      <c r="M1958" s="386">
        <v>0.39040000000000002</v>
      </c>
    </row>
    <row r="1959" spans="1:13" ht="11.65" customHeight="1">
      <c r="A1959" s="372">
        <v>1953</v>
      </c>
      <c r="B1959" s="381">
        <v>827.91599310241327</v>
      </c>
      <c r="C1959" s="381">
        <v>1514.2682037067207</v>
      </c>
      <c r="D1959" s="382">
        <v>0.97691348092177199</v>
      </c>
      <c r="E1959" s="382">
        <v>1.0723814251615447</v>
      </c>
      <c r="F1959" s="382">
        <v>1.1635920845644558</v>
      </c>
      <c r="G1959" s="382">
        <v>1.2377113331774074</v>
      </c>
      <c r="H1959" s="382">
        <v>1.293306960551214</v>
      </c>
      <c r="M1959" s="386">
        <v>0.3906</v>
      </c>
    </row>
    <row r="1960" spans="1:13" ht="11.65" customHeight="1">
      <c r="A1960" s="372">
        <v>1954</v>
      </c>
      <c r="B1960" s="381">
        <v>828.28564928371725</v>
      </c>
      <c r="C1960" s="381">
        <v>1514.9821992687885</v>
      </c>
      <c r="D1960" s="382">
        <v>0.97695923133177021</v>
      </c>
      <c r="E1960" s="382">
        <v>1.072423108301654</v>
      </c>
      <c r="F1960" s="382">
        <v>1.1636241255472151</v>
      </c>
      <c r="G1960" s="382">
        <v>1.2377339136693755</v>
      </c>
      <c r="H1960" s="382">
        <v>1.2933188322934166</v>
      </c>
      <c r="M1960" s="386">
        <v>0.39079999999999998</v>
      </c>
    </row>
    <row r="1961" spans="1:13" ht="11.65" customHeight="1">
      <c r="A1961" s="372">
        <v>1955</v>
      </c>
      <c r="B1961" s="381">
        <v>829.36161121027908</v>
      </c>
      <c r="C1961" s="381">
        <v>1515.5478457612899</v>
      </c>
      <c r="D1961" s="382">
        <v>0.97697078153311123</v>
      </c>
      <c r="E1961" s="382">
        <v>1.0724658553188178</v>
      </c>
      <c r="F1961" s="382">
        <v>1.16363038955991</v>
      </c>
      <c r="G1961" s="382">
        <v>1.2377429178087955</v>
      </c>
      <c r="H1961" s="382">
        <v>1.293351266309628</v>
      </c>
      <c r="M1961" s="386">
        <v>0.39100000000000001</v>
      </c>
    </row>
    <row r="1962" spans="1:13" ht="11.65" customHeight="1">
      <c r="A1962" s="372">
        <v>1956</v>
      </c>
      <c r="B1962" s="381">
        <v>829.40035251189875</v>
      </c>
      <c r="C1962" s="381">
        <v>1515.7324347731446</v>
      </c>
      <c r="D1962" s="382">
        <v>0.97697281099062538</v>
      </c>
      <c r="E1962" s="382">
        <v>1.0724748210470967</v>
      </c>
      <c r="F1962" s="382">
        <v>1.163699253388143</v>
      </c>
      <c r="G1962" s="382">
        <v>1.2377807596255215</v>
      </c>
      <c r="H1962" s="382">
        <v>1.293357206258047</v>
      </c>
      <c r="M1962" s="386">
        <v>0.39119999999999999</v>
      </c>
    </row>
    <row r="1963" spans="1:13" ht="11.65" customHeight="1">
      <c r="A1963" s="372">
        <v>1957</v>
      </c>
      <c r="B1963" s="381">
        <v>829.90662661607985</v>
      </c>
      <c r="C1963" s="381">
        <v>1515.7937639635165</v>
      </c>
      <c r="D1963" s="382">
        <v>0.9770046174483763</v>
      </c>
      <c r="E1963" s="382">
        <v>1.0725076830766562</v>
      </c>
      <c r="F1963" s="382">
        <v>1.1637375525619476</v>
      </c>
      <c r="G1963" s="382">
        <v>1.237791760491763</v>
      </c>
      <c r="H1963" s="382">
        <v>1.2933588007800481</v>
      </c>
      <c r="M1963" s="386">
        <v>0.39140000000000003</v>
      </c>
    </row>
    <row r="1964" spans="1:13" ht="11.65" customHeight="1">
      <c r="A1964" s="372">
        <v>1958</v>
      </c>
      <c r="B1964" s="381">
        <v>830.0632487996445</v>
      </c>
      <c r="C1964" s="381">
        <v>1516.2076327105497</v>
      </c>
      <c r="D1964" s="382">
        <v>0.97703888931871985</v>
      </c>
      <c r="E1964" s="382">
        <v>1.0725187446847255</v>
      </c>
      <c r="F1964" s="382">
        <v>1.1637707438411</v>
      </c>
      <c r="G1964" s="382">
        <v>1.2378595374065868</v>
      </c>
      <c r="H1964" s="382">
        <v>1.2933677098150091</v>
      </c>
      <c r="M1964" s="386">
        <v>0.3916</v>
      </c>
    </row>
    <row r="1965" spans="1:13" ht="11.65" customHeight="1">
      <c r="A1965" s="372">
        <v>1959</v>
      </c>
      <c r="B1965" s="381">
        <v>830.20917445408304</v>
      </c>
      <c r="C1965" s="381">
        <v>1516.6430748853381</v>
      </c>
      <c r="D1965" s="382">
        <v>0.97706165345360541</v>
      </c>
      <c r="E1965" s="382">
        <v>1.0725355877291038</v>
      </c>
      <c r="F1965" s="382">
        <v>1.1638799000619948</v>
      </c>
      <c r="G1965" s="382">
        <v>1.2378689724817653</v>
      </c>
      <c r="H1965" s="382">
        <v>1.2934084915586213</v>
      </c>
      <c r="M1965" s="386">
        <v>0.39179999999999998</v>
      </c>
    </row>
    <row r="1966" spans="1:13" ht="11.65" customHeight="1">
      <c r="A1966" s="372">
        <v>1960</v>
      </c>
      <c r="B1966" s="381">
        <v>830.90590202730618</v>
      </c>
      <c r="C1966" s="381">
        <v>1516.7060069680101</v>
      </c>
      <c r="D1966" s="382">
        <v>0.97707512073452929</v>
      </c>
      <c r="E1966" s="382">
        <v>1.0725433827077349</v>
      </c>
      <c r="F1966" s="382">
        <v>1.1639191277432901</v>
      </c>
      <c r="G1966" s="382">
        <v>1.237878337914351</v>
      </c>
      <c r="H1966" s="382">
        <v>1.2934205159073586</v>
      </c>
      <c r="M1966" s="386">
        <v>0.39200000000000002</v>
      </c>
    </row>
    <row r="1967" spans="1:13" ht="11.65" customHeight="1">
      <c r="A1967" s="372">
        <v>1961</v>
      </c>
      <c r="B1967" s="381">
        <v>831.0626291484532</v>
      </c>
      <c r="C1967" s="381">
        <v>1516.9976352912472</v>
      </c>
      <c r="D1967" s="382">
        <v>0.97708913641734974</v>
      </c>
      <c r="E1967" s="382">
        <v>1.0725556264646223</v>
      </c>
      <c r="F1967" s="382">
        <v>1.1639461670861457</v>
      </c>
      <c r="G1967" s="382">
        <v>1.2378843108839142</v>
      </c>
      <c r="H1967" s="382">
        <v>1.2934240997611166</v>
      </c>
      <c r="M1967" s="386">
        <v>0.39219999999999999</v>
      </c>
    </row>
    <row r="1968" spans="1:13" ht="11.65" customHeight="1">
      <c r="A1968" s="372">
        <v>1962</v>
      </c>
      <c r="B1968" s="381">
        <v>831.48307130757439</v>
      </c>
      <c r="C1968" s="381">
        <v>1517.1195623605436</v>
      </c>
      <c r="D1968" s="382">
        <v>0.97710266557492842</v>
      </c>
      <c r="E1968" s="382">
        <v>1.0725747081158155</v>
      </c>
      <c r="F1968" s="382">
        <v>1.1639544281330141</v>
      </c>
      <c r="G1968" s="382">
        <v>1.2378866835362683</v>
      </c>
      <c r="H1968" s="382">
        <v>1.2936317860305646</v>
      </c>
      <c r="M1968" s="386">
        <v>0.39240000000000003</v>
      </c>
    </row>
    <row r="1969" spans="1:13" ht="11.65" customHeight="1">
      <c r="A1969" s="372">
        <v>1963</v>
      </c>
      <c r="B1969" s="381">
        <v>831.49276734694467</v>
      </c>
      <c r="C1969" s="381">
        <v>1517.163027673927</v>
      </c>
      <c r="D1969" s="382">
        <v>0.97712588629051</v>
      </c>
      <c r="E1969" s="382">
        <v>1.0725816786055256</v>
      </c>
      <c r="F1969" s="382">
        <v>1.1639845248253731</v>
      </c>
      <c r="G1969" s="382">
        <v>1.2379066328321306</v>
      </c>
      <c r="H1969" s="382">
        <v>1.2936379222014018</v>
      </c>
      <c r="M1969" s="386">
        <v>0.3926</v>
      </c>
    </row>
    <row r="1970" spans="1:13" ht="11.65" customHeight="1">
      <c r="A1970" s="372">
        <v>1964</v>
      </c>
      <c r="B1970" s="381">
        <v>832.44900918173971</v>
      </c>
      <c r="C1970" s="381">
        <v>1517.2370287636295</v>
      </c>
      <c r="D1970" s="382">
        <v>0.97712749558646594</v>
      </c>
      <c r="E1970" s="382">
        <v>1.0725821401013511</v>
      </c>
      <c r="F1970" s="382">
        <v>1.1640865817564352</v>
      </c>
      <c r="G1970" s="382">
        <v>1.2379129453069957</v>
      </c>
      <c r="H1970" s="382">
        <v>1.2936829366542926</v>
      </c>
      <c r="M1970" s="386">
        <v>0.39279999999999998</v>
      </c>
    </row>
    <row r="1971" spans="1:13" ht="11.65" customHeight="1">
      <c r="A1971" s="372">
        <v>1965</v>
      </c>
      <c r="B1971" s="381">
        <v>832.73359118053031</v>
      </c>
      <c r="C1971" s="381">
        <v>1517.2883866203338</v>
      </c>
      <c r="D1971" s="382">
        <v>0.97713460780954986</v>
      </c>
      <c r="E1971" s="382">
        <v>1.0725830485479446</v>
      </c>
      <c r="F1971" s="382">
        <v>1.1640934676443189</v>
      </c>
      <c r="G1971" s="382">
        <v>1.2379388261388029</v>
      </c>
      <c r="H1971" s="382">
        <v>1.2937163310498239</v>
      </c>
      <c r="M1971" s="386">
        <v>0.39300000000000002</v>
      </c>
    </row>
    <row r="1972" spans="1:13" ht="11.65" customHeight="1">
      <c r="A1972" s="372">
        <v>1966</v>
      </c>
      <c r="B1972" s="381">
        <v>832.97188048294083</v>
      </c>
      <c r="C1972" s="381">
        <v>1517.6396416720145</v>
      </c>
      <c r="D1972" s="382">
        <v>0.97714219647150369</v>
      </c>
      <c r="E1972" s="382">
        <v>1.0725992496045897</v>
      </c>
      <c r="F1972" s="382">
        <v>1.1640980442054123</v>
      </c>
      <c r="G1972" s="382">
        <v>1.2380125721143216</v>
      </c>
      <c r="H1972" s="382">
        <v>1.2937274998037911</v>
      </c>
      <c r="M1972" s="386">
        <v>0.39319999999999999</v>
      </c>
    </row>
    <row r="1973" spans="1:13" ht="11.65" customHeight="1">
      <c r="A1973" s="372">
        <v>1967</v>
      </c>
      <c r="B1973" s="381">
        <v>833.54900970295603</v>
      </c>
      <c r="C1973" s="381">
        <v>1518.4129705856612</v>
      </c>
      <c r="D1973" s="382">
        <v>0.97715339880958274</v>
      </c>
      <c r="E1973" s="382">
        <v>1.0726059516025885</v>
      </c>
      <c r="F1973" s="382">
        <v>1.1641075482002263</v>
      </c>
      <c r="G1973" s="382">
        <v>1.2380233940225223</v>
      </c>
      <c r="H1973" s="382">
        <v>1.2938663274349973</v>
      </c>
      <c r="M1973" s="386">
        <v>0.39340000000000003</v>
      </c>
    </row>
    <row r="1974" spans="1:13" ht="11.65" customHeight="1">
      <c r="A1974" s="372">
        <v>1968</v>
      </c>
      <c r="B1974" s="381">
        <v>834.19108176649479</v>
      </c>
      <c r="C1974" s="381">
        <v>1520.0693691120759</v>
      </c>
      <c r="D1974" s="382">
        <v>0.9771777311433979</v>
      </c>
      <c r="E1974" s="382">
        <v>1.0726660927405933</v>
      </c>
      <c r="F1974" s="382">
        <v>1.1641076996225688</v>
      </c>
      <c r="G1974" s="382">
        <v>1.23804879080137</v>
      </c>
      <c r="H1974" s="382">
        <v>1.293900648562861</v>
      </c>
      <c r="M1974" s="386">
        <v>0.39360000000000001</v>
      </c>
    </row>
    <row r="1975" spans="1:13" ht="11.65" customHeight="1">
      <c r="A1975" s="372">
        <v>1969</v>
      </c>
      <c r="B1975" s="381">
        <v>834.69986275446445</v>
      </c>
      <c r="C1975" s="381">
        <v>1520.3283345556301</v>
      </c>
      <c r="D1975" s="382">
        <v>0.97718734682926833</v>
      </c>
      <c r="E1975" s="382">
        <v>1.0726665174498036</v>
      </c>
      <c r="F1975" s="382">
        <v>1.1641129893797373</v>
      </c>
      <c r="G1975" s="382">
        <v>1.238084589920327</v>
      </c>
      <c r="H1975" s="382">
        <v>1.2939018110349711</v>
      </c>
      <c r="M1975" s="386">
        <v>0.39379999999999998</v>
      </c>
    </row>
    <row r="1976" spans="1:13" ht="11.65" customHeight="1">
      <c r="A1976" s="372">
        <v>1970</v>
      </c>
      <c r="B1976" s="381">
        <v>835.12468727306623</v>
      </c>
      <c r="C1976" s="381">
        <v>1520.5872595129349</v>
      </c>
      <c r="D1976" s="382">
        <v>0.9772025968722029</v>
      </c>
      <c r="E1976" s="382">
        <v>1.0727012635105808</v>
      </c>
      <c r="F1976" s="382">
        <v>1.1641429976433897</v>
      </c>
      <c r="G1976" s="382">
        <v>1.238149574101397</v>
      </c>
      <c r="H1976" s="382">
        <v>1.2939044550914465</v>
      </c>
      <c r="M1976" s="386">
        <v>0.39400000000000002</v>
      </c>
    </row>
    <row r="1977" spans="1:13" ht="11.65" customHeight="1">
      <c r="A1977" s="372">
        <v>1971</v>
      </c>
      <c r="B1977" s="381">
        <v>835.93875795341228</v>
      </c>
      <c r="C1977" s="381">
        <v>1520.9310617125138</v>
      </c>
      <c r="D1977" s="382">
        <v>0.97721023657402395</v>
      </c>
      <c r="E1977" s="382">
        <v>1.0727401813852531</v>
      </c>
      <c r="F1977" s="382">
        <v>1.1641661485630084</v>
      </c>
      <c r="G1977" s="382">
        <v>1.2381510217301053</v>
      </c>
      <c r="H1977" s="382">
        <v>1.2939895461540829</v>
      </c>
      <c r="M1977" s="386">
        <v>0.39419999999999999</v>
      </c>
    </row>
    <row r="1978" spans="1:13" ht="11.65" customHeight="1">
      <c r="A1978" s="372">
        <v>1972</v>
      </c>
      <c r="B1978" s="381">
        <v>836.18480331216415</v>
      </c>
      <c r="C1978" s="381">
        <v>1521.6224751610043</v>
      </c>
      <c r="D1978" s="382">
        <v>0.97721323811882466</v>
      </c>
      <c r="E1978" s="382">
        <v>1.0727626629552593</v>
      </c>
      <c r="F1978" s="382">
        <v>1.1641938707601998</v>
      </c>
      <c r="G1978" s="382">
        <v>1.2382179689021369</v>
      </c>
      <c r="H1978" s="382">
        <v>1.2940099643969238</v>
      </c>
      <c r="M1978" s="386">
        <v>0.39439999999999997</v>
      </c>
    </row>
    <row r="1979" spans="1:13" ht="11.65" customHeight="1">
      <c r="A1979" s="372">
        <v>1973</v>
      </c>
      <c r="B1979" s="381">
        <v>836.19286219431524</v>
      </c>
      <c r="C1979" s="381">
        <v>1522.2067290289324</v>
      </c>
      <c r="D1979" s="382">
        <v>0.97722282279066874</v>
      </c>
      <c r="E1979" s="382">
        <v>1.0727772600432153</v>
      </c>
      <c r="F1979" s="382">
        <v>1.1642099032869879</v>
      </c>
      <c r="G1979" s="382">
        <v>1.2382476719578013</v>
      </c>
      <c r="H1979" s="382">
        <v>1.2940197670040581</v>
      </c>
      <c r="M1979" s="386">
        <v>0.39460000000000001</v>
      </c>
    </row>
    <row r="1980" spans="1:13" ht="11.65" customHeight="1">
      <c r="A1980" s="372">
        <v>1974</v>
      </c>
      <c r="B1980" s="381">
        <v>837.96853063092021</v>
      </c>
      <c r="C1980" s="381">
        <v>1524.2648905215501</v>
      </c>
      <c r="D1980" s="382">
        <v>0.97722600251861891</v>
      </c>
      <c r="E1980" s="382">
        <v>1.0727920280778651</v>
      </c>
      <c r="F1980" s="382">
        <v>1.1642262099639356</v>
      </c>
      <c r="G1980" s="382">
        <v>1.2382796533298632</v>
      </c>
      <c r="H1980" s="382">
        <v>1.2940271172388611</v>
      </c>
      <c r="M1980" s="386">
        <v>0.39479999999999998</v>
      </c>
    </row>
    <row r="1981" spans="1:13" ht="11.65" customHeight="1">
      <c r="A1981" s="372">
        <v>1975</v>
      </c>
      <c r="B1981" s="381">
        <v>838.07617469823799</v>
      </c>
      <c r="C1981" s="381">
        <v>1524.9976613935869</v>
      </c>
      <c r="D1981" s="382">
        <v>0.97727298345802793</v>
      </c>
      <c r="E1981" s="382">
        <v>1.0727983855397134</v>
      </c>
      <c r="F1981" s="382">
        <v>1.1643293910626631</v>
      </c>
      <c r="G1981" s="382">
        <v>1.2383041629888629</v>
      </c>
      <c r="H1981" s="382">
        <v>1.2940433663571498</v>
      </c>
      <c r="M1981" s="386">
        <v>0.39500000000000002</v>
      </c>
    </row>
    <row r="1982" spans="1:13" ht="11.65" customHeight="1">
      <c r="A1982" s="372">
        <v>1976</v>
      </c>
      <c r="B1982" s="381">
        <v>838.55112779916089</v>
      </c>
      <c r="C1982" s="381">
        <v>1526.0565013419236</v>
      </c>
      <c r="D1982" s="382">
        <v>0.97728004764659326</v>
      </c>
      <c r="E1982" s="382">
        <v>1.0728800488599806</v>
      </c>
      <c r="F1982" s="382">
        <v>1.1643698015811428</v>
      </c>
      <c r="G1982" s="382">
        <v>1.2383464452848396</v>
      </c>
      <c r="H1982" s="382">
        <v>1.2940622497438683</v>
      </c>
      <c r="M1982" s="386">
        <v>0.3952</v>
      </c>
    </row>
    <row r="1983" spans="1:13" ht="11.65" customHeight="1">
      <c r="A1983" s="372">
        <v>1977</v>
      </c>
      <c r="B1983" s="381">
        <v>838.70738454338698</v>
      </c>
      <c r="C1983" s="381">
        <v>1526.3760302292139</v>
      </c>
      <c r="D1983" s="382">
        <v>0.97728017200527662</v>
      </c>
      <c r="E1983" s="382">
        <v>1.07288061606939</v>
      </c>
      <c r="F1983" s="382">
        <v>1.1644170815663824</v>
      </c>
      <c r="G1983" s="382">
        <v>1.2383495988069935</v>
      </c>
      <c r="H1983" s="382">
        <v>1.2940712913323196</v>
      </c>
      <c r="M1983" s="386">
        <v>0.39539999999999997</v>
      </c>
    </row>
    <row r="1984" spans="1:13" ht="11.65" customHeight="1">
      <c r="A1984" s="372">
        <v>1978</v>
      </c>
      <c r="B1984" s="381">
        <v>839.62918554491353</v>
      </c>
      <c r="C1984" s="381">
        <v>1526.6073756067508</v>
      </c>
      <c r="D1984" s="382">
        <v>0.97728119912451306</v>
      </c>
      <c r="E1984" s="382">
        <v>1.0729700851196451</v>
      </c>
      <c r="F1984" s="382">
        <v>1.1645187495289082</v>
      </c>
      <c r="G1984" s="382">
        <v>1.2383628282695185</v>
      </c>
      <c r="H1984" s="382">
        <v>1.2941127662365433</v>
      </c>
      <c r="M1984" s="386">
        <v>0.39560000000000001</v>
      </c>
    </row>
    <row r="1985" spans="1:13" ht="11.65" customHeight="1">
      <c r="A1985" s="372">
        <v>1979</v>
      </c>
      <c r="B1985" s="381">
        <v>839.89750220205406</v>
      </c>
      <c r="C1985" s="381">
        <v>1526.869820822043</v>
      </c>
      <c r="D1985" s="382">
        <v>0.97733576016615564</v>
      </c>
      <c r="E1985" s="382">
        <v>1.0729832477543635</v>
      </c>
      <c r="F1985" s="382">
        <v>1.1646938374241091</v>
      </c>
      <c r="G1985" s="382">
        <v>1.2383707749788566</v>
      </c>
      <c r="H1985" s="382">
        <v>1.2941306408989621</v>
      </c>
      <c r="M1985" s="386">
        <v>0.39579999999999999</v>
      </c>
    </row>
    <row r="1986" spans="1:13" ht="11.65" customHeight="1">
      <c r="A1986" s="372">
        <v>1980</v>
      </c>
      <c r="B1986" s="381">
        <v>841.15935904367961</v>
      </c>
      <c r="C1986" s="381">
        <v>1527.0143212751354</v>
      </c>
      <c r="D1986" s="382">
        <v>0.9773558983492131</v>
      </c>
      <c r="E1986" s="382">
        <v>1.0729940755003287</v>
      </c>
      <c r="F1986" s="382">
        <v>1.1647016773058905</v>
      </c>
      <c r="G1986" s="382">
        <v>1.2383895787405461</v>
      </c>
      <c r="H1986" s="382">
        <v>1.2941659346809053</v>
      </c>
      <c r="M1986" s="386">
        <v>0.39600000000000002</v>
      </c>
    </row>
    <row r="1987" spans="1:13" ht="11.65" customHeight="1">
      <c r="A1987" s="372">
        <v>1981</v>
      </c>
      <c r="B1987" s="381">
        <v>841.46768704360966</v>
      </c>
      <c r="C1987" s="381">
        <v>1527.0816402783948</v>
      </c>
      <c r="D1987" s="382">
        <v>0.97737140901726072</v>
      </c>
      <c r="E1987" s="382">
        <v>1.0730216688296061</v>
      </c>
      <c r="F1987" s="382">
        <v>1.1647805605039945</v>
      </c>
      <c r="G1987" s="382">
        <v>1.2384306816802053</v>
      </c>
      <c r="H1987" s="382">
        <v>1.2941779579268127</v>
      </c>
      <c r="M1987" s="386">
        <v>0.3962</v>
      </c>
    </row>
    <row r="1988" spans="1:13" ht="11.65" customHeight="1">
      <c r="A1988" s="372">
        <v>1982</v>
      </c>
      <c r="B1988" s="381">
        <v>841.85959328444187</v>
      </c>
      <c r="C1988" s="381">
        <v>1527.4773194127356</v>
      </c>
      <c r="D1988" s="382">
        <v>0.97739015883178615</v>
      </c>
      <c r="E1988" s="382">
        <v>1.0730314550196922</v>
      </c>
      <c r="F1988" s="382">
        <v>1.1648004803353542</v>
      </c>
      <c r="G1988" s="382">
        <v>1.2385061604866634</v>
      </c>
      <c r="H1988" s="382">
        <v>1.294199265085421</v>
      </c>
      <c r="M1988" s="386">
        <v>0.39639999999999997</v>
      </c>
    </row>
    <row r="1989" spans="1:13" ht="11.65" customHeight="1">
      <c r="A1989" s="372">
        <v>1983</v>
      </c>
      <c r="B1989" s="381">
        <v>841.86890814388062</v>
      </c>
      <c r="C1989" s="381">
        <v>1528.7253866012343</v>
      </c>
      <c r="D1989" s="382">
        <v>0.97739852229139723</v>
      </c>
      <c r="E1989" s="382">
        <v>1.073097590811565</v>
      </c>
      <c r="F1989" s="382">
        <v>1.1648281182564166</v>
      </c>
      <c r="G1989" s="382">
        <v>1.2385859407807833</v>
      </c>
      <c r="H1989" s="382">
        <v>1.294218948085021</v>
      </c>
      <c r="M1989" s="386">
        <v>0.39660000000000001</v>
      </c>
    </row>
    <row r="1990" spans="1:13" ht="11.65" customHeight="1">
      <c r="A1990" s="372">
        <v>1984</v>
      </c>
      <c r="B1990" s="381">
        <v>841.93593919034174</v>
      </c>
      <c r="C1990" s="381">
        <v>1528.922321974087</v>
      </c>
      <c r="D1990" s="382">
        <v>0.97739892511193349</v>
      </c>
      <c r="E1990" s="382">
        <v>1.073115870072993</v>
      </c>
      <c r="F1990" s="382">
        <v>1.1648365175158075</v>
      </c>
      <c r="G1990" s="382">
        <v>1.2386807698118856</v>
      </c>
      <c r="H1990" s="382">
        <v>1.2943027837394483</v>
      </c>
      <c r="M1990" s="386">
        <v>0.39679999999999999</v>
      </c>
    </row>
    <row r="1991" spans="1:13" ht="11.65" customHeight="1">
      <c r="A1991" s="372">
        <v>1985</v>
      </c>
      <c r="B1991" s="381">
        <v>842.24507519572853</v>
      </c>
      <c r="C1991" s="381">
        <v>1529.3929215775715</v>
      </c>
      <c r="D1991" s="382">
        <v>0.97743460474492594</v>
      </c>
      <c r="E1991" s="382">
        <v>1.0731394345117224</v>
      </c>
      <c r="F1991" s="382">
        <v>1.1648449612694938</v>
      </c>
      <c r="G1991" s="382">
        <v>1.2387333013202164</v>
      </c>
      <c r="H1991" s="382">
        <v>1.2943264293246033</v>
      </c>
      <c r="M1991" s="386">
        <v>0.39700000000000002</v>
      </c>
    </row>
    <row r="1992" spans="1:13" ht="11.65" customHeight="1">
      <c r="A1992" s="372">
        <v>1986</v>
      </c>
      <c r="B1992" s="381">
        <v>842.78806426043411</v>
      </c>
      <c r="C1992" s="381">
        <v>1529.8432880937617</v>
      </c>
      <c r="D1992" s="382">
        <v>0.97748725053416341</v>
      </c>
      <c r="E1992" s="382">
        <v>1.073141979172872</v>
      </c>
      <c r="F1992" s="382">
        <v>1.1648488058600177</v>
      </c>
      <c r="G1992" s="382">
        <v>1.2387640160168345</v>
      </c>
      <c r="H1992" s="382">
        <v>1.2943523012593796</v>
      </c>
      <c r="M1992" s="386">
        <v>0.3972</v>
      </c>
    </row>
    <row r="1993" spans="1:13" ht="11.65" customHeight="1">
      <c r="A1993" s="372">
        <v>1987</v>
      </c>
      <c r="B1993" s="381">
        <v>843.35917630521271</v>
      </c>
      <c r="C1993" s="381">
        <v>1530.6679292244607</v>
      </c>
      <c r="D1993" s="382">
        <v>0.97748839178000191</v>
      </c>
      <c r="E1993" s="382">
        <v>1.073145164123658</v>
      </c>
      <c r="F1993" s="382">
        <v>1.1649046597386641</v>
      </c>
      <c r="G1993" s="382">
        <v>1.2388115534919439</v>
      </c>
      <c r="H1993" s="382">
        <v>1.294384013181421</v>
      </c>
      <c r="M1993" s="386">
        <v>0.39739999999999998</v>
      </c>
    </row>
    <row r="1994" spans="1:13" ht="11.65" customHeight="1">
      <c r="A1994" s="372">
        <v>1988</v>
      </c>
      <c r="B1994" s="381">
        <v>843.6918796594473</v>
      </c>
      <c r="C1994" s="381">
        <v>1530.8553282861576</v>
      </c>
      <c r="D1994" s="382">
        <v>0.97749280900258817</v>
      </c>
      <c r="E1994" s="382">
        <v>1.0731513878520416</v>
      </c>
      <c r="F1994" s="382">
        <v>1.1649072209775566</v>
      </c>
      <c r="G1994" s="382">
        <v>1.2388581789998501</v>
      </c>
      <c r="H1994" s="382">
        <v>1.2944138820797759</v>
      </c>
      <c r="M1994" s="386">
        <v>0.39760000000000001</v>
      </c>
    </row>
    <row r="1995" spans="1:13" ht="11.65" customHeight="1">
      <c r="A1995" s="372">
        <v>1989</v>
      </c>
      <c r="B1995" s="381">
        <v>843.90609081304774</v>
      </c>
      <c r="C1995" s="381">
        <v>1530.9587411790562</v>
      </c>
      <c r="D1995" s="382">
        <v>0.97752642095582931</v>
      </c>
      <c r="E1995" s="382">
        <v>1.0732620674583708</v>
      </c>
      <c r="F1995" s="382">
        <v>1.1649574258853819</v>
      </c>
      <c r="G1995" s="382">
        <v>1.2388634003220644</v>
      </c>
      <c r="H1995" s="382">
        <v>1.2944452947739107</v>
      </c>
      <c r="M1995" s="386">
        <v>0.39779999999999999</v>
      </c>
    </row>
    <row r="1996" spans="1:13" ht="11.65" customHeight="1">
      <c r="A1996" s="372">
        <v>1990</v>
      </c>
      <c r="B1996" s="381">
        <v>844.2877237275643</v>
      </c>
      <c r="C1996" s="381">
        <v>1531.6812793324352</v>
      </c>
      <c r="D1996" s="382">
        <v>0.9775319423610811</v>
      </c>
      <c r="E1996" s="382">
        <v>1.0732870872901057</v>
      </c>
      <c r="F1996" s="382">
        <v>1.1649910594382595</v>
      </c>
      <c r="G1996" s="382">
        <v>1.238878404853331</v>
      </c>
      <c r="H1996" s="382">
        <v>1.294499447438227</v>
      </c>
      <c r="M1996" s="386">
        <v>0.39800000000000002</v>
      </c>
    </row>
    <row r="1997" spans="1:13" ht="11.65" customHeight="1">
      <c r="A1997" s="372">
        <v>1991</v>
      </c>
      <c r="B1997" s="381">
        <v>844.42701268201927</v>
      </c>
      <c r="C1997" s="381">
        <v>1532.6421402816122</v>
      </c>
      <c r="D1997" s="382">
        <v>0.97753218292946609</v>
      </c>
      <c r="E1997" s="382">
        <v>1.0732908524066056</v>
      </c>
      <c r="F1997" s="382">
        <v>1.1649990776869463</v>
      </c>
      <c r="G1997" s="382">
        <v>1.2389266344520293</v>
      </c>
      <c r="H1997" s="382">
        <v>1.29462506009116</v>
      </c>
      <c r="M1997" s="386">
        <v>0.3982</v>
      </c>
    </row>
    <row r="1998" spans="1:13" ht="11.65" customHeight="1">
      <c r="A1998" s="372">
        <v>1992</v>
      </c>
      <c r="B1998" s="381">
        <v>844.51225225076905</v>
      </c>
      <c r="C1998" s="381">
        <v>1532.9358874517275</v>
      </c>
      <c r="D1998" s="382">
        <v>0.97753253266574824</v>
      </c>
      <c r="E1998" s="382">
        <v>1.073300354510355</v>
      </c>
      <c r="F1998" s="382">
        <v>1.1650036216056596</v>
      </c>
      <c r="G1998" s="382">
        <v>1.2389566089209449</v>
      </c>
      <c r="H1998" s="382">
        <v>1.294766281423521</v>
      </c>
      <c r="M1998" s="386">
        <v>0.39839999999999998</v>
      </c>
    </row>
    <row r="1999" spans="1:13" ht="11.65" customHeight="1">
      <c r="A1999" s="372">
        <v>1993</v>
      </c>
      <c r="B1999" s="381">
        <v>844.65664238909812</v>
      </c>
      <c r="C1999" s="381">
        <v>1533.4580741354002</v>
      </c>
      <c r="D1999" s="382">
        <v>0.97753354326392616</v>
      </c>
      <c r="E1999" s="382">
        <v>1.0733430397456849</v>
      </c>
      <c r="F1999" s="382">
        <v>1.165121006348673</v>
      </c>
      <c r="G1999" s="382">
        <v>1.2391186812548813</v>
      </c>
      <c r="H1999" s="382">
        <v>1.2950412917065939</v>
      </c>
      <c r="M1999" s="386">
        <v>0.39860000000000001</v>
      </c>
    </row>
    <row r="2000" spans="1:13" ht="11.65" customHeight="1">
      <c r="A2000" s="372">
        <v>1994</v>
      </c>
      <c r="B2000" s="381">
        <v>844.85312432492537</v>
      </c>
      <c r="C2000" s="381">
        <v>1533.5467510316048</v>
      </c>
      <c r="D2000" s="382">
        <v>0.97753392084041346</v>
      </c>
      <c r="E2000" s="382">
        <v>1.0733805919391859</v>
      </c>
      <c r="F2000" s="382">
        <v>1.1651586742328874</v>
      </c>
      <c r="G2000" s="382">
        <v>1.2391415674352353</v>
      </c>
      <c r="H2000" s="382">
        <v>1.295068018884068</v>
      </c>
      <c r="M2000" s="386">
        <v>0.39879999999999999</v>
      </c>
    </row>
    <row r="2001" spans="1:13" ht="11.65" customHeight="1">
      <c r="A2001" s="372">
        <v>1995</v>
      </c>
      <c r="B2001" s="381">
        <v>844.85324425359067</v>
      </c>
      <c r="C2001" s="381">
        <v>1533.8214133228303</v>
      </c>
      <c r="D2001" s="382">
        <v>0.97753657595756749</v>
      </c>
      <c r="E2001" s="382">
        <v>1.0733842194585643</v>
      </c>
      <c r="F2001" s="382">
        <v>1.1653013241137162</v>
      </c>
      <c r="G2001" s="382">
        <v>1.2392975276763831</v>
      </c>
      <c r="H2001" s="382">
        <v>1.2950742379732441</v>
      </c>
      <c r="M2001" s="386">
        <v>0.39900000000000002</v>
      </c>
    </row>
    <row r="2002" spans="1:13" ht="11.65" customHeight="1">
      <c r="A2002" s="372">
        <v>1996</v>
      </c>
      <c r="B2002" s="381">
        <v>845.2978694121166</v>
      </c>
      <c r="C2002" s="381">
        <v>1533.8900570495462</v>
      </c>
      <c r="D2002" s="382">
        <v>0.97754984376048126</v>
      </c>
      <c r="E2002" s="382">
        <v>1.0733913492093046</v>
      </c>
      <c r="F2002" s="382">
        <v>1.1653308286597008</v>
      </c>
      <c r="G2002" s="382">
        <v>1.2393519929218193</v>
      </c>
      <c r="H2002" s="382">
        <v>1.2951254392499483</v>
      </c>
      <c r="M2002" s="386">
        <v>0.3992</v>
      </c>
    </row>
    <row r="2003" spans="1:13" ht="11.65" customHeight="1">
      <c r="A2003" s="372">
        <v>1997</v>
      </c>
      <c r="B2003" s="381">
        <v>845.55083411475425</v>
      </c>
      <c r="C2003" s="381">
        <v>1534.1481498454486</v>
      </c>
      <c r="D2003" s="382">
        <v>0.97756860450439165</v>
      </c>
      <c r="E2003" s="382">
        <v>1.0734779004658668</v>
      </c>
      <c r="F2003" s="382">
        <v>1.1653780388053836</v>
      </c>
      <c r="G2003" s="382">
        <v>1.2393597850325286</v>
      </c>
      <c r="H2003" s="382">
        <v>1.2951330440268947</v>
      </c>
      <c r="M2003" s="386">
        <v>0.39939999999999998</v>
      </c>
    </row>
    <row r="2004" spans="1:13" ht="11.65" customHeight="1">
      <c r="A2004" s="372">
        <v>1998</v>
      </c>
      <c r="B2004" s="381">
        <v>845.7931194575649</v>
      </c>
      <c r="C2004" s="381">
        <v>1534.20970814672</v>
      </c>
      <c r="D2004" s="382">
        <v>0.97758994764912532</v>
      </c>
      <c r="E2004" s="382">
        <v>1.0734843986821037</v>
      </c>
      <c r="F2004" s="382">
        <v>1.1654221105998792</v>
      </c>
      <c r="G2004" s="382">
        <v>1.2393691937899178</v>
      </c>
      <c r="H2004" s="382">
        <v>1.2951609597970197</v>
      </c>
      <c r="M2004" s="386">
        <v>0.39960000000000001</v>
      </c>
    </row>
    <row r="2005" spans="1:13" ht="11.65" customHeight="1">
      <c r="A2005" s="372">
        <v>1999</v>
      </c>
      <c r="B2005" s="381">
        <v>846.11045806783113</v>
      </c>
      <c r="C2005" s="381">
        <v>1534.9384173052204</v>
      </c>
      <c r="D2005" s="382">
        <v>0.97759219001762754</v>
      </c>
      <c r="E2005" s="382">
        <v>1.0735133120158915</v>
      </c>
      <c r="F2005" s="382">
        <v>1.1654835642749291</v>
      </c>
      <c r="G2005" s="382">
        <v>1.2393867400190517</v>
      </c>
      <c r="H2005" s="382">
        <v>1.2951732576662438</v>
      </c>
      <c r="M2005" s="386">
        <v>0.39979999999999999</v>
      </c>
    </row>
    <row r="2006" spans="1:13" ht="11.65" customHeight="1">
      <c r="A2006" s="372">
        <v>2000</v>
      </c>
      <c r="B2006" s="381">
        <v>847.22780381361736</v>
      </c>
      <c r="C2006" s="381">
        <v>1535.0512271478292</v>
      </c>
      <c r="D2006" s="382">
        <v>0.97759775734401766</v>
      </c>
      <c r="E2006" s="382">
        <v>1.0735300194943116</v>
      </c>
      <c r="F2006" s="382">
        <v>1.1655158527889693</v>
      </c>
      <c r="G2006" s="382">
        <v>1.239394455414871</v>
      </c>
      <c r="H2006" s="382">
        <v>1.2951981249199822</v>
      </c>
      <c r="M2006" s="386">
        <v>0.4</v>
      </c>
    </row>
    <row r="2007" spans="1:13" ht="11.65" customHeight="1">
      <c r="A2007" s="372">
        <v>2001</v>
      </c>
      <c r="B2007" s="381">
        <v>847.41050223101774</v>
      </c>
      <c r="C2007" s="381">
        <v>1535.0594651360334</v>
      </c>
      <c r="D2007" s="382">
        <v>0.97759834468012519</v>
      </c>
      <c r="E2007" s="382">
        <v>1.073589461256891</v>
      </c>
      <c r="F2007" s="382">
        <v>1.1656158972791235</v>
      </c>
      <c r="G2007" s="382">
        <v>1.2395390152166781</v>
      </c>
      <c r="H2007" s="382">
        <v>1.2952036449680024</v>
      </c>
      <c r="M2007" s="386">
        <v>0.4002</v>
      </c>
    </row>
    <row r="2008" spans="1:13" ht="11.65" customHeight="1">
      <c r="A2008" s="372">
        <v>2002</v>
      </c>
      <c r="B2008" s="381">
        <v>847.433607899452</v>
      </c>
      <c r="C2008" s="381">
        <v>1535.2192438217971</v>
      </c>
      <c r="D2008" s="382">
        <v>0.97761581587830793</v>
      </c>
      <c r="E2008" s="382">
        <v>1.0736417720793634</v>
      </c>
      <c r="F2008" s="382">
        <v>1.165645371229254</v>
      </c>
      <c r="G2008" s="382">
        <v>1.2395456210079814</v>
      </c>
      <c r="H2008" s="382">
        <v>1.2952295697712879</v>
      </c>
      <c r="M2008" s="386">
        <v>0.40039999999999998</v>
      </c>
    </row>
    <row r="2009" spans="1:13" ht="11.65" customHeight="1">
      <c r="A2009" s="372">
        <v>2003</v>
      </c>
      <c r="B2009" s="381">
        <v>847.90673069478544</v>
      </c>
      <c r="C2009" s="381">
        <v>1535.4335332660885</v>
      </c>
      <c r="D2009" s="382">
        <v>0.9776358984587783</v>
      </c>
      <c r="E2009" s="382">
        <v>1.0736422091398026</v>
      </c>
      <c r="F2009" s="382">
        <v>1.1657309034810286</v>
      </c>
      <c r="G2009" s="382">
        <v>1.2395588282826226</v>
      </c>
      <c r="H2009" s="382">
        <v>1.2952893276548745</v>
      </c>
      <c r="M2009" s="386">
        <v>0.40060000000000001</v>
      </c>
    </row>
    <row r="2010" spans="1:13" ht="11.65" customHeight="1">
      <c r="A2010" s="372">
        <v>2004</v>
      </c>
      <c r="B2010" s="381">
        <v>848.87351459954516</v>
      </c>
      <c r="C2010" s="381">
        <v>1535.6431768513394</v>
      </c>
      <c r="D2010" s="382">
        <v>0.97765053087930653</v>
      </c>
      <c r="E2010" s="382">
        <v>1.0737226020624848</v>
      </c>
      <c r="F2010" s="382">
        <v>1.1657658132054793</v>
      </c>
      <c r="G2010" s="382">
        <v>1.2396018295344857</v>
      </c>
      <c r="H2010" s="382">
        <v>1.2953915630318094</v>
      </c>
      <c r="M2010" s="386">
        <v>0.40079999999999999</v>
      </c>
    </row>
    <row r="2011" spans="1:13" ht="11.65" customHeight="1">
      <c r="A2011" s="372">
        <v>2005</v>
      </c>
      <c r="B2011" s="381">
        <v>849.13808616674487</v>
      </c>
      <c r="C2011" s="381">
        <v>1535.6996543914702</v>
      </c>
      <c r="D2011" s="382">
        <v>0.9776615855012436</v>
      </c>
      <c r="E2011" s="382">
        <v>1.0737351411014728</v>
      </c>
      <c r="F2011" s="382">
        <v>1.165787301041463</v>
      </c>
      <c r="G2011" s="382">
        <v>1.23962747587814</v>
      </c>
      <c r="H2011" s="382">
        <v>1.2953970008015523</v>
      </c>
      <c r="M2011" s="386">
        <v>0.40100000000000002</v>
      </c>
    </row>
    <row r="2012" spans="1:13" ht="11.65" customHeight="1">
      <c r="A2012" s="372">
        <v>2006</v>
      </c>
      <c r="B2012" s="381">
        <v>849.44107153354616</v>
      </c>
      <c r="C2012" s="381">
        <v>1535.9559076842597</v>
      </c>
      <c r="D2012" s="382">
        <v>0.9777069615173184</v>
      </c>
      <c r="E2012" s="382">
        <v>1.0737620179810787</v>
      </c>
      <c r="F2012" s="382">
        <v>1.1657929889124841</v>
      </c>
      <c r="G2012" s="382">
        <v>1.2397019272769756</v>
      </c>
      <c r="H2012" s="382">
        <v>1.2954359976462926</v>
      </c>
      <c r="M2012" s="386">
        <v>0.4012</v>
      </c>
    </row>
    <row r="2013" spans="1:13" ht="11.65" customHeight="1">
      <c r="A2013" s="372">
        <v>2007</v>
      </c>
      <c r="B2013" s="381">
        <v>850.48747260875643</v>
      </c>
      <c r="C2013" s="381">
        <v>1536.1629992859071</v>
      </c>
      <c r="D2013" s="382">
        <v>0.97771854833398653</v>
      </c>
      <c r="E2013" s="382">
        <v>1.073786756824229</v>
      </c>
      <c r="F2013" s="382">
        <v>1.1658304678094813</v>
      </c>
      <c r="G2013" s="382">
        <v>1.2397417698165853</v>
      </c>
      <c r="H2013" s="382">
        <v>1.2954606610806865</v>
      </c>
      <c r="M2013" s="386">
        <v>0.40139999999999998</v>
      </c>
    </row>
    <row r="2014" spans="1:13" ht="11.65" customHeight="1">
      <c r="A2014" s="372">
        <v>2008</v>
      </c>
      <c r="B2014" s="381">
        <v>851.631414010144</v>
      </c>
      <c r="C2014" s="381">
        <v>1537.1794963978155</v>
      </c>
      <c r="D2014" s="382">
        <v>0.9777275870079507</v>
      </c>
      <c r="E2014" s="382">
        <v>1.0738142818976018</v>
      </c>
      <c r="F2014" s="382">
        <v>1.1658952337269244</v>
      </c>
      <c r="G2014" s="382">
        <v>1.2398493189747379</v>
      </c>
      <c r="H2014" s="382">
        <v>1.2954761043839467</v>
      </c>
      <c r="M2014" s="386">
        <v>0.40160000000000001</v>
      </c>
    </row>
    <row r="2015" spans="1:13" ht="11.65" customHeight="1">
      <c r="A2015" s="372">
        <v>2009</v>
      </c>
      <c r="B2015" s="381">
        <v>852.57255473025816</v>
      </c>
      <c r="C2015" s="381">
        <v>1537.2845597256255</v>
      </c>
      <c r="D2015" s="382">
        <v>0.97778537198236193</v>
      </c>
      <c r="E2015" s="382">
        <v>1.0738308873338398</v>
      </c>
      <c r="F2015" s="382">
        <v>1.165922763631299</v>
      </c>
      <c r="G2015" s="382">
        <v>1.239866945830743</v>
      </c>
      <c r="H2015" s="382">
        <v>1.2954921732868401</v>
      </c>
      <c r="M2015" s="386">
        <v>0.40179999999999999</v>
      </c>
    </row>
    <row r="2016" spans="1:13" ht="11.65" customHeight="1">
      <c r="A2016" s="372">
        <v>2010</v>
      </c>
      <c r="B2016" s="381">
        <v>852.85147260764188</v>
      </c>
      <c r="C2016" s="381">
        <v>1537.4823628243339</v>
      </c>
      <c r="D2016" s="382">
        <v>0.97778696693654354</v>
      </c>
      <c r="E2016" s="382">
        <v>1.0738717020586457</v>
      </c>
      <c r="F2016" s="382">
        <v>1.1659358064726144</v>
      </c>
      <c r="G2016" s="382">
        <v>1.2399711794261421</v>
      </c>
      <c r="H2016" s="382">
        <v>1.2954991711218518</v>
      </c>
      <c r="M2016" s="386">
        <v>0.40200000000000002</v>
      </c>
    </row>
    <row r="2017" spans="1:13" ht="11.65" customHeight="1">
      <c r="A2017" s="372">
        <v>2011</v>
      </c>
      <c r="B2017" s="381">
        <v>853.60499609876024</v>
      </c>
      <c r="C2017" s="381">
        <v>1538.6004550683829</v>
      </c>
      <c r="D2017" s="382">
        <v>0.97779555402179641</v>
      </c>
      <c r="E2017" s="382">
        <v>1.0738860618486545</v>
      </c>
      <c r="F2017" s="382">
        <v>1.1659685978654053</v>
      </c>
      <c r="G2017" s="382">
        <v>1.2399959049875484</v>
      </c>
      <c r="H2017" s="382">
        <v>1.2955436260895767</v>
      </c>
      <c r="M2017" s="386">
        <v>0.4022</v>
      </c>
    </row>
    <row r="2018" spans="1:13" ht="11.65" customHeight="1">
      <c r="A2018" s="372">
        <v>2012</v>
      </c>
      <c r="B2018" s="381">
        <v>853.66271172069992</v>
      </c>
      <c r="C2018" s="381">
        <v>1540.1489580991802</v>
      </c>
      <c r="D2018" s="382">
        <v>0.97781714840873935</v>
      </c>
      <c r="E2018" s="382">
        <v>1.0738916130301266</v>
      </c>
      <c r="F2018" s="382">
        <v>1.1660033445515778</v>
      </c>
      <c r="G2018" s="382">
        <v>1.2400068057279647</v>
      </c>
      <c r="H2018" s="382">
        <v>1.2955875703624182</v>
      </c>
      <c r="M2018" s="386">
        <v>0.40239999999999998</v>
      </c>
    </row>
    <row r="2019" spans="1:13" ht="11.65" customHeight="1">
      <c r="A2019" s="372">
        <v>2013</v>
      </c>
      <c r="B2019" s="381">
        <v>854.13732305064605</v>
      </c>
      <c r="C2019" s="381">
        <v>1540.5424862491218</v>
      </c>
      <c r="D2019" s="382">
        <v>0.97781887292813929</v>
      </c>
      <c r="E2019" s="382">
        <v>1.0738918040790488</v>
      </c>
      <c r="F2019" s="382">
        <v>1.166027880239936</v>
      </c>
      <c r="G2019" s="382">
        <v>1.2401076928077108</v>
      </c>
      <c r="H2019" s="382">
        <v>1.2956629060500329</v>
      </c>
      <c r="M2019" s="386">
        <v>0.40260000000000001</v>
      </c>
    </row>
    <row r="2020" spans="1:13" ht="11.65" customHeight="1">
      <c r="A2020" s="372">
        <v>2014</v>
      </c>
      <c r="B2020" s="381">
        <v>854.40822792942072</v>
      </c>
      <c r="C2020" s="381">
        <v>1541.4293122913823</v>
      </c>
      <c r="D2020" s="382">
        <v>0.97781903606424969</v>
      </c>
      <c r="E2020" s="382">
        <v>1.0739511060175257</v>
      </c>
      <c r="F2020" s="382">
        <v>1.1660573054855952</v>
      </c>
      <c r="G2020" s="382">
        <v>1.2401453957296875</v>
      </c>
      <c r="H2020" s="382">
        <v>1.2957033879001105</v>
      </c>
      <c r="M2020" s="386">
        <v>0.40279999999999999</v>
      </c>
    </row>
    <row r="2021" spans="1:13" ht="11.65" customHeight="1">
      <c r="A2021" s="372">
        <v>2015</v>
      </c>
      <c r="B2021" s="381">
        <v>854.43805276933108</v>
      </c>
      <c r="C2021" s="381">
        <v>1541.5343897145995</v>
      </c>
      <c r="D2021" s="382">
        <v>0.97785563292048383</v>
      </c>
      <c r="E2021" s="382">
        <v>1.0739665198046069</v>
      </c>
      <c r="F2021" s="382">
        <v>1.1660759901404609</v>
      </c>
      <c r="G2021" s="382">
        <v>1.2401836222898139</v>
      </c>
      <c r="H2021" s="382">
        <v>1.2957416571447535</v>
      </c>
      <c r="M2021" s="386">
        <v>0.40300000000000002</v>
      </c>
    </row>
    <row r="2022" spans="1:13" ht="11.65" customHeight="1">
      <c r="A2022" s="372">
        <v>2016</v>
      </c>
      <c r="B2022" s="381">
        <v>854.74137231837722</v>
      </c>
      <c r="C2022" s="381">
        <v>1542.9893016131446</v>
      </c>
      <c r="D2022" s="382">
        <v>0.97786432990982763</v>
      </c>
      <c r="E2022" s="382">
        <v>1.0739866046096549</v>
      </c>
      <c r="F2022" s="382">
        <v>1.1660943653522495</v>
      </c>
      <c r="G2022" s="382">
        <v>1.2402125083657416</v>
      </c>
      <c r="H2022" s="382">
        <v>1.2957882351324432</v>
      </c>
      <c r="M2022" s="386">
        <v>0.4032</v>
      </c>
    </row>
    <row r="2023" spans="1:13" ht="11.65" customHeight="1">
      <c r="A2023" s="372">
        <v>2017</v>
      </c>
      <c r="B2023" s="381">
        <v>855.45104132054621</v>
      </c>
      <c r="C2023" s="381">
        <v>1543.0337985931037</v>
      </c>
      <c r="D2023" s="382">
        <v>0.97786878468633587</v>
      </c>
      <c r="E2023" s="382">
        <v>1.0739964681655445</v>
      </c>
      <c r="F2023" s="382">
        <v>1.1661069334104508</v>
      </c>
      <c r="G2023" s="382">
        <v>1.2402501012753142</v>
      </c>
      <c r="H2023" s="382">
        <v>1.2957994184936825</v>
      </c>
      <c r="M2023" s="386">
        <v>0.40339999999999998</v>
      </c>
    </row>
    <row r="2024" spans="1:13" ht="11.65" customHeight="1">
      <c r="A2024" s="372">
        <v>2018</v>
      </c>
      <c r="B2024" s="381">
        <v>856.11073508940171</v>
      </c>
      <c r="C2024" s="381">
        <v>1543.1152075021018</v>
      </c>
      <c r="D2024" s="382">
        <v>0.9778734277474731</v>
      </c>
      <c r="E2024" s="382">
        <v>1.0739995243399891</v>
      </c>
      <c r="F2024" s="382">
        <v>1.1661430432889306</v>
      </c>
      <c r="G2024" s="382">
        <v>1.2403540454376987</v>
      </c>
      <c r="H2024" s="382">
        <v>1.2958147580640944</v>
      </c>
      <c r="M2024" s="386">
        <v>0.40360000000000001</v>
      </c>
    </row>
    <row r="2025" spans="1:13" ht="11.65" customHeight="1">
      <c r="A2025" s="372">
        <v>2019</v>
      </c>
      <c r="B2025" s="381">
        <v>857.10957375780526</v>
      </c>
      <c r="C2025" s="381">
        <v>1543.1700667990135</v>
      </c>
      <c r="D2025" s="382">
        <v>0.97787785135509719</v>
      </c>
      <c r="E2025" s="382">
        <v>1.0740399332106889</v>
      </c>
      <c r="F2025" s="382">
        <v>1.1661881172739104</v>
      </c>
      <c r="G2025" s="382">
        <v>1.2403563671496838</v>
      </c>
      <c r="H2025" s="382">
        <v>1.2958370420272478</v>
      </c>
      <c r="M2025" s="386">
        <v>0.40379999999999999</v>
      </c>
    </row>
    <row r="2026" spans="1:13" ht="11.65" customHeight="1">
      <c r="A2026" s="372">
        <v>2020</v>
      </c>
      <c r="B2026" s="381">
        <v>857.1314195857849</v>
      </c>
      <c r="C2026" s="381">
        <v>1543.1799105246064</v>
      </c>
      <c r="D2026" s="382">
        <v>0.97789012945316278</v>
      </c>
      <c r="E2026" s="382">
        <v>1.0740547245899679</v>
      </c>
      <c r="F2026" s="382">
        <v>1.1662293388149607</v>
      </c>
      <c r="G2026" s="382">
        <v>1.24037606915896</v>
      </c>
      <c r="H2026" s="382">
        <v>1.2958422067733768</v>
      </c>
      <c r="M2026" s="386">
        <v>0.40400000000000003</v>
      </c>
    </row>
    <row r="2027" spans="1:13" ht="11.65" customHeight="1">
      <c r="A2027" s="372">
        <v>2021</v>
      </c>
      <c r="B2027" s="381">
        <v>857.42431050703181</v>
      </c>
      <c r="C2027" s="381">
        <v>1543.5088133584122</v>
      </c>
      <c r="D2027" s="382">
        <v>0.97790324230263159</v>
      </c>
      <c r="E2027" s="382">
        <v>1.0740944616098238</v>
      </c>
      <c r="F2027" s="382">
        <v>1.1663369520238607</v>
      </c>
      <c r="G2027" s="382">
        <v>1.240392729448538</v>
      </c>
      <c r="H2027" s="382">
        <v>1.2959412161918822</v>
      </c>
      <c r="M2027" s="386">
        <v>0.4042</v>
      </c>
    </row>
    <row r="2028" spans="1:13" ht="11.65" customHeight="1">
      <c r="A2028" s="372">
        <v>2022</v>
      </c>
      <c r="B2028" s="381">
        <v>857.4838675673509</v>
      </c>
      <c r="C2028" s="381">
        <v>1543.6615777122297</v>
      </c>
      <c r="D2028" s="382">
        <v>0.9779067476949187</v>
      </c>
      <c r="E2028" s="382">
        <v>1.0741616569179613</v>
      </c>
      <c r="F2028" s="382">
        <v>1.1663534303169354</v>
      </c>
      <c r="G2028" s="382">
        <v>1.240416747348295</v>
      </c>
      <c r="H2028" s="382">
        <v>1.2959585819620656</v>
      </c>
      <c r="M2028" s="386">
        <v>0.40439999999999998</v>
      </c>
    </row>
    <row r="2029" spans="1:13" ht="11.65" customHeight="1">
      <c r="A2029" s="372">
        <v>2023</v>
      </c>
      <c r="B2029" s="381">
        <v>858.13081738529854</v>
      </c>
      <c r="C2029" s="381">
        <v>1544.2354466124089</v>
      </c>
      <c r="D2029" s="382">
        <v>0.97792465884501145</v>
      </c>
      <c r="E2029" s="382">
        <v>1.0741661059474683</v>
      </c>
      <c r="F2029" s="382">
        <v>1.1663926727892295</v>
      </c>
      <c r="G2029" s="382">
        <v>1.2404537459828884</v>
      </c>
      <c r="H2029" s="382">
        <v>1.2959847644651847</v>
      </c>
      <c r="M2029" s="386">
        <v>0.40460000000000002</v>
      </c>
    </row>
    <row r="2030" spans="1:13" ht="11.65" customHeight="1">
      <c r="A2030" s="372">
        <v>2024</v>
      </c>
      <c r="B2030" s="381">
        <v>858.55777225342354</v>
      </c>
      <c r="C2030" s="381">
        <v>1545.118975969488</v>
      </c>
      <c r="D2030" s="382">
        <v>0.97792575253104952</v>
      </c>
      <c r="E2030" s="382">
        <v>1.0742238843206593</v>
      </c>
      <c r="F2030" s="382">
        <v>1.1664179161163255</v>
      </c>
      <c r="G2030" s="382">
        <v>1.2404656853728111</v>
      </c>
      <c r="H2030" s="382">
        <v>1.2960026303411378</v>
      </c>
      <c r="M2030" s="386">
        <v>0.40479999999999999</v>
      </c>
    </row>
    <row r="2031" spans="1:13" ht="11.65" customHeight="1">
      <c r="A2031" s="372">
        <v>2025</v>
      </c>
      <c r="B2031" s="381">
        <v>858.66800921974846</v>
      </c>
      <c r="C2031" s="381">
        <v>1545.6275113908123</v>
      </c>
      <c r="D2031" s="382">
        <v>0.97794173743353197</v>
      </c>
      <c r="E2031" s="382">
        <v>1.0742417692431943</v>
      </c>
      <c r="F2031" s="382">
        <v>1.1664959272300326</v>
      </c>
      <c r="G2031" s="382">
        <v>1.2405154097359823</v>
      </c>
      <c r="H2031" s="382">
        <v>1.2960322609127073</v>
      </c>
      <c r="M2031" s="386">
        <v>0.40500000000000003</v>
      </c>
    </row>
    <row r="2032" spans="1:13" ht="11.65" customHeight="1">
      <c r="A2032" s="372">
        <v>2026</v>
      </c>
      <c r="B2032" s="381">
        <v>859.08280941757221</v>
      </c>
      <c r="C2032" s="381">
        <v>1546.484307854118</v>
      </c>
      <c r="D2032" s="382">
        <v>0.9779463068537676</v>
      </c>
      <c r="E2032" s="382">
        <v>1.0742457942552919</v>
      </c>
      <c r="F2032" s="382">
        <v>1.1665258015318003</v>
      </c>
      <c r="G2032" s="382">
        <v>1.2405562549794604</v>
      </c>
      <c r="H2032" s="382">
        <v>1.2960799340204396</v>
      </c>
      <c r="M2032" s="386">
        <v>0.4052</v>
      </c>
    </row>
    <row r="2033" spans="1:13" ht="11.65" customHeight="1">
      <c r="A2033" s="372">
        <v>2027</v>
      </c>
      <c r="B2033" s="381">
        <v>859.13784709810716</v>
      </c>
      <c r="C2033" s="381">
        <v>1546.8018436158636</v>
      </c>
      <c r="D2033" s="382">
        <v>0.97794803422333909</v>
      </c>
      <c r="E2033" s="382">
        <v>1.074272121684366</v>
      </c>
      <c r="F2033" s="382">
        <v>1.1665448701446455</v>
      </c>
      <c r="G2033" s="382">
        <v>1.2405710681393678</v>
      </c>
      <c r="H2033" s="382">
        <v>1.2961362540653487</v>
      </c>
      <c r="M2033" s="386">
        <v>0.40539999999999998</v>
      </c>
    </row>
    <row r="2034" spans="1:13" ht="11.65" customHeight="1">
      <c r="A2034" s="372">
        <v>2028</v>
      </c>
      <c r="B2034" s="381">
        <v>859.50683225624471</v>
      </c>
      <c r="C2034" s="381">
        <v>1546.9321903998116</v>
      </c>
      <c r="D2034" s="382">
        <v>0.97795923657587436</v>
      </c>
      <c r="E2034" s="382">
        <v>1.0742935127267375</v>
      </c>
      <c r="F2034" s="382">
        <v>1.1666953048136506</v>
      </c>
      <c r="G2034" s="382">
        <v>1.2405844672056265</v>
      </c>
      <c r="H2034" s="382">
        <v>1.2961970894502206</v>
      </c>
      <c r="M2034" s="386">
        <v>0.40560000000000002</v>
      </c>
    </row>
    <row r="2035" spans="1:13" ht="11.65" customHeight="1">
      <c r="A2035" s="372">
        <v>2029</v>
      </c>
      <c r="B2035" s="381">
        <v>859.60879871269753</v>
      </c>
      <c r="C2035" s="381">
        <v>1547.6297312352017</v>
      </c>
      <c r="D2035" s="382">
        <v>0.97798319813602597</v>
      </c>
      <c r="E2035" s="382">
        <v>1.0743066591019632</v>
      </c>
      <c r="F2035" s="382">
        <v>1.166697019037128</v>
      </c>
      <c r="G2035" s="382">
        <v>1.2406218876164261</v>
      </c>
      <c r="H2035" s="382">
        <v>1.2962537340650071</v>
      </c>
      <c r="M2035" s="386">
        <v>0.40579999999999999</v>
      </c>
    </row>
    <row r="2036" spans="1:13" ht="11.65" customHeight="1">
      <c r="A2036" s="372">
        <v>2030</v>
      </c>
      <c r="B2036" s="381">
        <v>860.02629873966362</v>
      </c>
      <c r="C2036" s="381">
        <v>1549.3425974546099</v>
      </c>
      <c r="D2036" s="382">
        <v>0.97800024567025823</v>
      </c>
      <c r="E2036" s="382">
        <v>1.0743068023653481</v>
      </c>
      <c r="F2036" s="382">
        <v>1.1667004122370612</v>
      </c>
      <c r="G2036" s="382">
        <v>1.240738798347935</v>
      </c>
      <c r="H2036" s="382">
        <v>1.2962758785758122</v>
      </c>
      <c r="M2036" s="386">
        <v>0.40600000000000003</v>
      </c>
    </row>
    <row r="2037" spans="1:13" ht="11.65" customHeight="1">
      <c r="A2037" s="372">
        <v>2031</v>
      </c>
      <c r="B2037" s="381">
        <v>860.23786806206863</v>
      </c>
      <c r="C2037" s="381">
        <v>1549.6789890269883</v>
      </c>
      <c r="D2037" s="382">
        <v>0.97804193363217728</v>
      </c>
      <c r="E2037" s="382">
        <v>1.0743111104246503</v>
      </c>
      <c r="F2037" s="382">
        <v>1.1667244101517877</v>
      </c>
      <c r="G2037" s="382">
        <v>1.2407817972211359</v>
      </c>
      <c r="H2037" s="382">
        <v>1.2964881648294346</v>
      </c>
      <c r="M2037" s="386">
        <v>0.40620000000000001</v>
      </c>
    </row>
    <row r="2038" spans="1:13" ht="11.65" customHeight="1">
      <c r="A2038" s="372">
        <v>2032</v>
      </c>
      <c r="B2038" s="381">
        <v>861.27143677336517</v>
      </c>
      <c r="C2038" s="381">
        <v>1550.0874614688582</v>
      </c>
      <c r="D2038" s="382">
        <v>0.97805267355535941</v>
      </c>
      <c r="E2038" s="382">
        <v>1.0743128262284296</v>
      </c>
      <c r="F2038" s="382">
        <v>1.1668353566271992</v>
      </c>
      <c r="G2038" s="382">
        <v>1.2408306685675974</v>
      </c>
      <c r="H2038" s="382">
        <v>1.2965198513587681</v>
      </c>
      <c r="M2038" s="386">
        <v>0.40639999999999998</v>
      </c>
    </row>
    <row r="2039" spans="1:13" ht="11.65" customHeight="1">
      <c r="A2039" s="372">
        <v>2033</v>
      </c>
      <c r="B2039" s="381">
        <v>861.38949028582829</v>
      </c>
      <c r="C2039" s="381">
        <v>1551.655124097213</v>
      </c>
      <c r="D2039" s="382">
        <v>0.97807613256507031</v>
      </c>
      <c r="E2039" s="382">
        <v>1.0743145574977653</v>
      </c>
      <c r="F2039" s="382">
        <v>1.1668596103089295</v>
      </c>
      <c r="G2039" s="382">
        <v>1.2409131113100518</v>
      </c>
      <c r="H2039" s="382">
        <v>1.2965279725074712</v>
      </c>
      <c r="M2039" s="386">
        <v>0.40660000000000002</v>
      </c>
    </row>
    <row r="2040" spans="1:13" ht="11.65" customHeight="1">
      <c r="A2040" s="372">
        <v>2034</v>
      </c>
      <c r="B2040" s="381">
        <v>861.39321635983106</v>
      </c>
      <c r="C2040" s="381">
        <v>1551.6597661823962</v>
      </c>
      <c r="D2040" s="382">
        <v>0.97808343072026083</v>
      </c>
      <c r="E2040" s="382">
        <v>1.0743159579311485</v>
      </c>
      <c r="F2040" s="382">
        <v>1.1668634129535573</v>
      </c>
      <c r="G2040" s="382">
        <v>1.2409586898698215</v>
      </c>
      <c r="H2040" s="382">
        <v>1.2965928918386416</v>
      </c>
      <c r="M2040" s="386">
        <v>0.40679999999999999</v>
      </c>
    </row>
    <row r="2041" spans="1:13" ht="11.65" customHeight="1">
      <c r="A2041" s="372">
        <v>2035</v>
      </c>
      <c r="B2041" s="381">
        <v>861.4820498408335</v>
      </c>
      <c r="C2041" s="381">
        <v>1551.7404796455139</v>
      </c>
      <c r="D2041" s="382">
        <v>0.97810308752711361</v>
      </c>
      <c r="E2041" s="382">
        <v>1.0743208831151656</v>
      </c>
      <c r="F2041" s="382">
        <v>1.1668668912892546</v>
      </c>
      <c r="G2041" s="382">
        <v>1.2409680611068674</v>
      </c>
      <c r="H2041" s="382">
        <v>1.2967265159240002</v>
      </c>
      <c r="M2041" s="386">
        <v>0.40699999999999997</v>
      </c>
    </row>
    <row r="2042" spans="1:13" ht="11.65" customHeight="1">
      <c r="A2042" s="372">
        <v>2036</v>
      </c>
      <c r="B2042" s="381">
        <v>862.12077577521086</v>
      </c>
      <c r="C2042" s="381">
        <v>1552.0891174706521</v>
      </c>
      <c r="D2042" s="382">
        <v>0.97811642922926967</v>
      </c>
      <c r="E2042" s="382">
        <v>1.0744062576363644</v>
      </c>
      <c r="F2042" s="382">
        <v>1.166871416116475</v>
      </c>
      <c r="G2042" s="382">
        <v>1.2409998960395936</v>
      </c>
      <c r="H2042" s="382">
        <v>1.2967668626114925</v>
      </c>
      <c r="M2042" s="386">
        <v>0.40720000000000001</v>
      </c>
    </row>
    <row r="2043" spans="1:13" ht="11.65" customHeight="1">
      <c r="A2043" s="372">
        <v>2037</v>
      </c>
      <c r="B2043" s="381">
        <v>862.61546127680413</v>
      </c>
      <c r="C2043" s="381">
        <v>1554.0345650222935</v>
      </c>
      <c r="D2043" s="382">
        <v>0.97815214055832234</v>
      </c>
      <c r="E2043" s="382">
        <v>1.0744123226084097</v>
      </c>
      <c r="F2043" s="382">
        <v>1.166874818310107</v>
      </c>
      <c r="G2043" s="382">
        <v>1.241028134655332</v>
      </c>
      <c r="H2043" s="382">
        <v>1.2967889422948153</v>
      </c>
      <c r="M2043" s="386">
        <v>0.40739999999999998</v>
      </c>
    </row>
    <row r="2044" spans="1:13" ht="11.65" customHeight="1">
      <c r="A2044" s="372">
        <v>2038</v>
      </c>
      <c r="B2044" s="381">
        <v>862.6910032809501</v>
      </c>
      <c r="C2044" s="381">
        <v>1554.8904495311581</v>
      </c>
      <c r="D2044" s="382">
        <v>0.97815354594557213</v>
      </c>
      <c r="E2044" s="382">
        <v>1.074451611687971</v>
      </c>
      <c r="F2044" s="382">
        <v>1.1668785383576676</v>
      </c>
      <c r="G2044" s="382">
        <v>1.2410370737732692</v>
      </c>
      <c r="H2044" s="382">
        <v>1.2967934422443952</v>
      </c>
      <c r="M2044" s="386">
        <v>0.40760000000000002</v>
      </c>
    </row>
    <row r="2045" spans="1:13" ht="11.65" customHeight="1">
      <c r="A2045" s="372">
        <v>2039</v>
      </c>
      <c r="B2045" s="381">
        <v>862.73312546940087</v>
      </c>
      <c r="C2045" s="381">
        <v>1555.0592118597342</v>
      </c>
      <c r="D2045" s="382">
        <v>0.97820886858525824</v>
      </c>
      <c r="E2045" s="382">
        <v>1.0745326021961348</v>
      </c>
      <c r="F2045" s="382">
        <v>1.1669227596584779</v>
      </c>
      <c r="G2045" s="382">
        <v>1.2410662709531355</v>
      </c>
      <c r="H2045" s="382">
        <v>1.2969142921231824</v>
      </c>
      <c r="M2045" s="386">
        <v>0.4078</v>
      </c>
    </row>
    <row r="2046" spans="1:13" ht="11.65" customHeight="1">
      <c r="A2046" s="372">
        <v>2040</v>
      </c>
      <c r="B2046" s="381">
        <v>863.51758440626963</v>
      </c>
      <c r="C2046" s="381">
        <v>1555.1450207617509</v>
      </c>
      <c r="D2046" s="382">
        <v>0.97821208092218059</v>
      </c>
      <c r="E2046" s="382">
        <v>1.074545878535899</v>
      </c>
      <c r="F2046" s="382">
        <v>1.1670106719665101</v>
      </c>
      <c r="G2046" s="382">
        <v>1.2411008861844532</v>
      </c>
      <c r="H2046" s="382">
        <v>1.2969517252634932</v>
      </c>
      <c r="M2046" s="386">
        <v>0.40799999999999997</v>
      </c>
    </row>
    <row r="2047" spans="1:13" ht="11.65" customHeight="1">
      <c r="A2047" s="372">
        <v>2041</v>
      </c>
      <c r="B2047" s="381">
        <v>863.7274948494769</v>
      </c>
      <c r="C2047" s="381">
        <v>1555.7398726154224</v>
      </c>
      <c r="D2047" s="382">
        <v>0.97822140540302005</v>
      </c>
      <c r="E2047" s="382">
        <v>1.0745554036770748</v>
      </c>
      <c r="F2047" s="382">
        <v>1.1670364911948714</v>
      </c>
      <c r="G2047" s="382">
        <v>1.2412027339093554</v>
      </c>
      <c r="H2047" s="382">
        <v>1.2969619127837957</v>
      </c>
      <c r="M2047" s="386">
        <v>0.40820000000000001</v>
      </c>
    </row>
    <row r="2048" spans="1:13" ht="11.65" customHeight="1">
      <c r="A2048" s="372">
        <v>2042</v>
      </c>
      <c r="B2048" s="381">
        <v>864.33516438915467</v>
      </c>
      <c r="C2048" s="381">
        <v>1555.8214905821587</v>
      </c>
      <c r="D2048" s="382">
        <v>0.97822488883558623</v>
      </c>
      <c r="E2048" s="382">
        <v>1.074573232417817</v>
      </c>
      <c r="F2048" s="382">
        <v>1.1670393977093294</v>
      </c>
      <c r="G2048" s="382">
        <v>1.2412126573723672</v>
      </c>
      <c r="H2048" s="382">
        <v>1.296965426973429</v>
      </c>
      <c r="M2048" s="386">
        <v>0.40839999999999999</v>
      </c>
    </row>
    <row r="2049" spans="1:13" ht="11.65" customHeight="1">
      <c r="A2049" s="372">
        <v>2043</v>
      </c>
      <c r="B2049" s="381">
        <v>865.25150627751464</v>
      </c>
      <c r="C2049" s="381">
        <v>1556.5341642550102</v>
      </c>
      <c r="D2049" s="382">
        <v>0.97822767049100945</v>
      </c>
      <c r="E2049" s="382">
        <v>1.0745846798257508</v>
      </c>
      <c r="F2049" s="382">
        <v>1.1670519852304744</v>
      </c>
      <c r="G2049" s="382">
        <v>1.2413087644320395</v>
      </c>
      <c r="H2049" s="382">
        <v>1.2969938236007088</v>
      </c>
      <c r="M2049" s="386">
        <v>0.40860000000000002</v>
      </c>
    </row>
    <row r="2050" spans="1:13" ht="11.65" customHeight="1">
      <c r="A2050" s="372">
        <v>2044</v>
      </c>
      <c r="B2050" s="381">
        <v>865.28392047808757</v>
      </c>
      <c r="C2050" s="381">
        <v>1556.6678031491192</v>
      </c>
      <c r="D2050" s="382">
        <v>0.97825203422747731</v>
      </c>
      <c r="E2050" s="382">
        <v>1.0745923932509716</v>
      </c>
      <c r="F2050" s="382">
        <v>1.1670850519308398</v>
      </c>
      <c r="G2050" s="382">
        <v>1.2413192350679128</v>
      </c>
      <c r="H2050" s="382">
        <v>1.2970135910433418</v>
      </c>
      <c r="M2050" s="386">
        <v>0.4088</v>
      </c>
    </row>
    <row r="2051" spans="1:13" ht="11.65" customHeight="1">
      <c r="A2051" s="372">
        <v>2045</v>
      </c>
      <c r="B2051" s="381">
        <v>865.43782024429493</v>
      </c>
      <c r="C2051" s="381">
        <v>1556.7163734544083</v>
      </c>
      <c r="D2051" s="382">
        <v>0.97825755093655686</v>
      </c>
      <c r="E2051" s="382">
        <v>1.0745941833487818</v>
      </c>
      <c r="F2051" s="382">
        <v>1.1671027976762858</v>
      </c>
      <c r="G2051" s="382">
        <v>1.2413892178308603</v>
      </c>
      <c r="H2051" s="382">
        <v>1.2970565266180549</v>
      </c>
      <c r="M2051" s="386">
        <v>0.40899999999999997</v>
      </c>
    </row>
    <row r="2052" spans="1:13" ht="11.65" customHeight="1">
      <c r="A2052" s="372">
        <v>2046</v>
      </c>
      <c r="B2052" s="381">
        <v>866.28487907053204</v>
      </c>
      <c r="C2052" s="381">
        <v>1557.0788944372216</v>
      </c>
      <c r="D2052" s="382">
        <v>0.97828282246068676</v>
      </c>
      <c r="E2052" s="382">
        <v>1.0746077052742642</v>
      </c>
      <c r="F2052" s="382">
        <v>1.1671126062240846</v>
      </c>
      <c r="G2052" s="382">
        <v>1.2414005726494071</v>
      </c>
      <c r="H2052" s="382">
        <v>1.2971945774750682</v>
      </c>
      <c r="M2052" s="386">
        <v>0.40920000000000001</v>
      </c>
    </row>
    <row r="2053" spans="1:13" ht="11.65" customHeight="1">
      <c r="A2053" s="372">
        <v>2047</v>
      </c>
      <c r="B2053" s="381">
        <v>867.09366139247413</v>
      </c>
      <c r="C2053" s="381">
        <v>1557.2004322340345</v>
      </c>
      <c r="D2053" s="382">
        <v>0.97828849822096198</v>
      </c>
      <c r="E2053" s="382">
        <v>1.0746081133435481</v>
      </c>
      <c r="F2053" s="382">
        <v>1.1672179694054763</v>
      </c>
      <c r="G2053" s="382">
        <v>1.2414654345310372</v>
      </c>
      <c r="H2053" s="382">
        <v>1.2973321621041811</v>
      </c>
      <c r="M2053" s="386">
        <v>0.40939999999999999</v>
      </c>
    </row>
    <row r="2054" spans="1:13" ht="11.65" customHeight="1">
      <c r="A2054" s="372">
        <v>2048</v>
      </c>
      <c r="B2054" s="381">
        <v>867.12895974670573</v>
      </c>
      <c r="C2054" s="381">
        <v>1557.3120664909384</v>
      </c>
      <c r="D2054" s="382">
        <v>0.97831859689967138</v>
      </c>
      <c r="E2054" s="382">
        <v>1.0747166904373573</v>
      </c>
      <c r="F2054" s="382">
        <v>1.1672211796626155</v>
      </c>
      <c r="G2054" s="382">
        <v>1.2414897742901849</v>
      </c>
      <c r="H2054" s="382">
        <v>1.2973614435544605</v>
      </c>
      <c r="M2054" s="386">
        <v>0.40960000000000002</v>
      </c>
    </row>
    <row r="2055" spans="1:13" ht="11.65" customHeight="1">
      <c r="A2055" s="372">
        <v>2049</v>
      </c>
      <c r="B2055" s="381">
        <v>867.2794335055396</v>
      </c>
      <c r="C2055" s="381">
        <v>1557.7818243124184</v>
      </c>
      <c r="D2055" s="382">
        <v>0.97832261305837764</v>
      </c>
      <c r="E2055" s="382">
        <v>1.0747207160766996</v>
      </c>
      <c r="F2055" s="382">
        <v>1.1672563946156382</v>
      </c>
      <c r="G2055" s="382">
        <v>1.2414977714832194</v>
      </c>
      <c r="H2055" s="382">
        <v>1.2973663128932769</v>
      </c>
      <c r="M2055" s="386">
        <v>0.4098</v>
      </c>
    </row>
    <row r="2056" spans="1:13" ht="11.65" customHeight="1">
      <c r="A2056" s="372">
        <v>2050</v>
      </c>
      <c r="B2056" s="381">
        <v>867.82795664026526</v>
      </c>
      <c r="C2056" s="381">
        <v>1557.7975704775145</v>
      </c>
      <c r="D2056" s="382">
        <v>0.97836603256707644</v>
      </c>
      <c r="E2056" s="382">
        <v>1.074732012695238</v>
      </c>
      <c r="F2056" s="382">
        <v>1.1673069206962958</v>
      </c>
      <c r="G2056" s="382">
        <v>1.241507584073694</v>
      </c>
      <c r="H2056" s="382">
        <v>1.2973750411194216</v>
      </c>
      <c r="M2056" s="386">
        <v>0.41</v>
      </c>
    </row>
    <row r="2057" spans="1:13" ht="11.65" customHeight="1">
      <c r="A2057" s="372">
        <v>2051</v>
      </c>
      <c r="B2057" s="381">
        <v>868.01320951257276</v>
      </c>
      <c r="C2057" s="381">
        <v>1557.9030402562239</v>
      </c>
      <c r="D2057" s="382">
        <v>0.97836708210709056</v>
      </c>
      <c r="E2057" s="382">
        <v>1.0747435476500764</v>
      </c>
      <c r="F2057" s="382">
        <v>1.1673455345850345</v>
      </c>
      <c r="G2057" s="382">
        <v>1.2415699066260613</v>
      </c>
      <c r="H2057" s="382">
        <v>1.2974084474528469</v>
      </c>
      <c r="M2057" s="386">
        <v>0.41020000000000001</v>
      </c>
    </row>
    <row r="2058" spans="1:13" ht="11.65" customHeight="1">
      <c r="A2058" s="372">
        <v>2052</v>
      </c>
      <c r="B2058" s="381">
        <v>868.65218546300639</v>
      </c>
      <c r="C2058" s="381">
        <v>1558.1294316054955</v>
      </c>
      <c r="D2058" s="382">
        <v>0.97837044604080325</v>
      </c>
      <c r="E2058" s="382">
        <v>1.0747487988820126</v>
      </c>
      <c r="F2058" s="382">
        <v>1.1673712582983451</v>
      </c>
      <c r="G2058" s="382">
        <v>1.2415700934937801</v>
      </c>
      <c r="H2058" s="382">
        <v>1.297432769843343</v>
      </c>
      <c r="M2058" s="386">
        <v>0.41039999999999999</v>
      </c>
    </row>
    <row r="2059" spans="1:13" ht="11.65" customHeight="1">
      <c r="A2059" s="372">
        <v>2053</v>
      </c>
      <c r="B2059" s="381">
        <v>868.71016168380629</v>
      </c>
      <c r="C2059" s="381">
        <v>1558.5035077874018</v>
      </c>
      <c r="D2059" s="382">
        <v>0.97838032117519547</v>
      </c>
      <c r="E2059" s="382">
        <v>1.0747591359468667</v>
      </c>
      <c r="F2059" s="382">
        <v>1.1673963397988478</v>
      </c>
      <c r="G2059" s="382">
        <v>1.2416649938976496</v>
      </c>
      <c r="H2059" s="382">
        <v>1.2975290118678158</v>
      </c>
      <c r="M2059" s="386">
        <v>0.41060000000000002</v>
      </c>
    </row>
    <row r="2060" spans="1:13" ht="11.65" customHeight="1">
      <c r="A2060" s="372">
        <v>2054</v>
      </c>
      <c r="B2060" s="381">
        <v>870.70009546282381</v>
      </c>
      <c r="C2060" s="381">
        <v>1558.5706098234896</v>
      </c>
      <c r="D2060" s="382">
        <v>0.97840167318850879</v>
      </c>
      <c r="E2060" s="382">
        <v>1.0747617960434843</v>
      </c>
      <c r="F2060" s="382">
        <v>1.1674050689769078</v>
      </c>
      <c r="G2060" s="382">
        <v>1.2416802289228734</v>
      </c>
      <c r="H2060" s="382">
        <v>1.297535526373458</v>
      </c>
      <c r="M2060" s="386">
        <v>0.4108</v>
      </c>
    </row>
    <row r="2061" spans="1:13" ht="11.65" customHeight="1">
      <c r="A2061" s="372">
        <v>2055</v>
      </c>
      <c r="B2061" s="381">
        <v>870.75264083067032</v>
      </c>
      <c r="C2061" s="381">
        <v>1558.6548976235972</v>
      </c>
      <c r="D2061" s="382">
        <v>0.97840659219385318</v>
      </c>
      <c r="E2061" s="382">
        <v>1.0747990248985437</v>
      </c>
      <c r="F2061" s="382">
        <v>1.1674818929043864</v>
      </c>
      <c r="G2061" s="382">
        <v>1.2416831897374556</v>
      </c>
      <c r="H2061" s="382">
        <v>1.2975515137453677</v>
      </c>
      <c r="M2061" s="386">
        <v>0.41099999999999998</v>
      </c>
    </row>
    <row r="2062" spans="1:13" ht="11.65" customHeight="1">
      <c r="A2062" s="372">
        <v>2056</v>
      </c>
      <c r="B2062" s="381">
        <v>872.81853529350337</v>
      </c>
      <c r="C2062" s="381">
        <v>1558.6875802746254</v>
      </c>
      <c r="D2062" s="382">
        <v>0.97842102539689213</v>
      </c>
      <c r="E2062" s="382">
        <v>1.0748244426453202</v>
      </c>
      <c r="F2062" s="382">
        <v>1.1675117059435711</v>
      </c>
      <c r="G2062" s="382">
        <v>1.2417090022462061</v>
      </c>
      <c r="H2062" s="382">
        <v>1.2975712490792601</v>
      </c>
      <c r="M2062" s="386">
        <v>0.41120000000000001</v>
      </c>
    </row>
    <row r="2063" spans="1:13" ht="11.65" customHeight="1">
      <c r="A2063" s="372">
        <v>2057</v>
      </c>
      <c r="B2063" s="381">
        <v>872.93874921978386</v>
      </c>
      <c r="C2063" s="381">
        <v>1559.5012975559548</v>
      </c>
      <c r="D2063" s="382">
        <v>0.97843135028837003</v>
      </c>
      <c r="E2063" s="382">
        <v>1.074912234925538</v>
      </c>
      <c r="F2063" s="382">
        <v>1.1675476331572885</v>
      </c>
      <c r="G2063" s="382">
        <v>1.2417432043026497</v>
      </c>
      <c r="H2063" s="382">
        <v>1.2975947666601859</v>
      </c>
      <c r="M2063" s="386">
        <v>0.41139999999999999</v>
      </c>
    </row>
    <row r="2064" spans="1:13" ht="11.65" customHeight="1">
      <c r="A2064" s="372">
        <v>2058</v>
      </c>
      <c r="B2064" s="381">
        <v>872.98995892737003</v>
      </c>
      <c r="C2064" s="381">
        <v>1559.8033105073664</v>
      </c>
      <c r="D2064" s="382">
        <v>0.97844368590862352</v>
      </c>
      <c r="E2064" s="382">
        <v>1.0749150198646173</v>
      </c>
      <c r="F2064" s="382">
        <v>1.1675688644128788</v>
      </c>
      <c r="G2064" s="382">
        <v>1.2418280694303301</v>
      </c>
      <c r="H2064" s="382">
        <v>1.2976210610548298</v>
      </c>
      <c r="M2064" s="386">
        <v>0.41160000000000002</v>
      </c>
    </row>
    <row r="2065" spans="1:13" ht="11.65" customHeight="1">
      <c r="A2065" s="372">
        <v>2059</v>
      </c>
      <c r="B2065" s="381">
        <v>873.34401234962843</v>
      </c>
      <c r="C2065" s="381">
        <v>1560.9192426396639</v>
      </c>
      <c r="D2065" s="382">
        <v>0.97845831118402282</v>
      </c>
      <c r="E2065" s="382">
        <v>1.0749222902298219</v>
      </c>
      <c r="F2065" s="382">
        <v>1.1675994752071175</v>
      </c>
      <c r="G2065" s="382">
        <v>1.2418756216546603</v>
      </c>
      <c r="H2065" s="382">
        <v>1.2976245004649865</v>
      </c>
      <c r="M2065" s="386">
        <v>0.4118</v>
      </c>
    </row>
    <row r="2066" spans="1:13" ht="11.65" customHeight="1">
      <c r="A2066" s="372">
        <v>2060</v>
      </c>
      <c r="B2066" s="381">
        <v>873.91804353996758</v>
      </c>
      <c r="C2066" s="381">
        <v>1561.230698407282</v>
      </c>
      <c r="D2066" s="382">
        <v>0.97847358952670405</v>
      </c>
      <c r="E2066" s="382">
        <v>1.0749536318668638</v>
      </c>
      <c r="F2066" s="382">
        <v>1.1676259357196583</v>
      </c>
      <c r="G2066" s="382">
        <v>1.2419039054634256</v>
      </c>
      <c r="H2066" s="382">
        <v>1.2977807955385012</v>
      </c>
      <c r="M2066" s="386">
        <v>0.41199999999999998</v>
      </c>
    </row>
    <row r="2067" spans="1:13" ht="11.65" customHeight="1">
      <c r="A2067" s="372">
        <v>2061</v>
      </c>
      <c r="B2067" s="381">
        <v>874.22073752271535</v>
      </c>
      <c r="C2067" s="381">
        <v>1562.2016835585546</v>
      </c>
      <c r="D2067" s="382">
        <v>0.978473732309869</v>
      </c>
      <c r="E2067" s="382">
        <v>1.0749754929220836</v>
      </c>
      <c r="F2067" s="382">
        <v>1.1676540192309015</v>
      </c>
      <c r="G2067" s="382">
        <v>1.2419358033553642</v>
      </c>
      <c r="H2067" s="382">
        <v>1.2978540258333437</v>
      </c>
      <c r="M2067" s="386">
        <v>0.41220000000000001</v>
      </c>
    </row>
    <row r="2068" spans="1:13" ht="11.65" customHeight="1">
      <c r="A2068" s="372">
        <v>2062</v>
      </c>
      <c r="B2068" s="381">
        <v>874.35629344669178</v>
      </c>
      <c r="C2068" s="381">
        <v>1562.6028534813595</v>
      </c>
      <c r="D2068" s="382">
        <v>0.97848270890038658</v>
      </c>
      <c r="E2068" s="382">
        <v>1.0750043721935352</v>
      </c>
      <c r="F2068" s="382">
        <v>1.1676666540954208</v>
      </c>
      <c r="G2068" s="382">
        <v>1.24194108801352</v>
      </c>
      <c r="H2068" s="382">
        <v>1.2979708861913071</v>
      </c>
      <c r="M2068" s="386">
        <v>0.41239999999999999</v>
      </c>
    </row>
    <row r="2069" spans="1:13" ht="11.65" customHeight="1">
      <c r="A2069" s="372">
        <v>2063</v>
      </c>
      <c r="B2069" s="381">
        <v>876.269782760015</v>
      </c>
      <c r="C2069" s="381">
        <v>1563.2632594195911</v>
      </c>
      <c r="D2069" s="382">
        <v>0.97852387579079503</v>
      </c>
      <c r="E2069" s="382">
        <v>1.0750388510410587</v>
      </c>
      <c r="F2069" s="382">
        <v>1.1679153684541264</v>
      </c>
      <c r="G2069" s="382">
        <v>1.2419543338316714</v>
      </c>
      <c r="H2069" s="382">
        <v>1.2979881588796918</v>
      </c>
      <c r="M2069" s="386">
        <v>0.41260000000000002</v>
      </c>
    </row>
    <row r="2070" spans="1:13" ht="11.65" customHeight="1">
      <c r="A2070" s="372">
        <v>2064</v>
      </c>
      <c r="B2070" s="381">
        <v>877.38614287278415</v>
      </c>
      <c r="C2070" s="381">
        <v>1563.4702164231603</v>
      </c>
      <c r="D2070" s="382">
        <v>0.97853120619025658</v>
      </c>
      <c r="E2070" s="382">
        <v>1.0750873029312416</v>
      </c>
      <c r="F2070" s="382">
        <v>1.1679344215565464</v>
      </c>
      <c r="G2070" s="382">
        <v>1.2419666020939493</v>
      </c>
      <c r="H2070" s="382">
        <v>1.2980322664327522</v>
      </c>
      <c r="M2070" s="386">
        <v>0.4128</v>
      </c>
    </row>
    <row r="2071" spans="1:13" ht="11.65" customHeight="1">
      <c r="A2071" s="372">
        <v>2065</v>
      </c>
      <c r="B2071" s="381">
        <v>877.62853952076421</v>
      </c>
      <c r="C2071" s="381">
        <v>1565.270832596394</v>
      </c>
      <c r="D2071" s="382">
        <v>0.97853215172144925</v>
      </c>
      <c r="E2071" s="382">
        <v>1.0750906887745908</v>
      </c>
      <c r="F2071" s="382">
        <v>1.1679354042997576</v>
      </c>
      <c r="G2071" s="382">
        <v>1.2419874919062546</v>
      </c>
      <c r="H2071" s="382">
        <v>1.298048505252309</v>
      </c>
      <c r="M2071" s="386">
        <v>0.41299999999999998</v>
      </c>
    </row>
    <row r="2072" spans="1:13" ht="11.65" customHeight="1">
      <c r="A2072" s="372">
        <v>2066</v>
      </c>
      <c r="B2072" s="381">
        <v>877.89429152195225</v>
      </c>
      <c r="C2072" s="381">
        <v>1565.2833312478178</v>
      </c>
      <c r="D2072" s="382">
        <v>0.97853676037201964</v>
      </c>
      <c r="E2072" s="382">
        <v>1.0751082135265722</v>
      </c>
      <c r="F2072" s="382">
        <v>1.167945356295959</v>
      </c>
      <c r="G2072" s="382">
        <v>1.2419964063951023</v>
      </c>
      <c r="H2072" s="382">
        <v>1.2980754151562712</v>
      </c>
      <c r="M2072" s="386">
        <v>0.41320000000000001</v>
      </c>
    </row>
    <row r="2073" spans="1:13" ht="11.65" customHeight="1">
      <c r="A2073" s="372">
        <v>2067</v>
      </c>
      <c r="B2073" s="381">
        <v>877.90034481945895</v>
      </c>
      <c r="C2073" s="381">
        <v>1565.6942080214885</v>
      </c>
      <c r="D2073" s="382">
        <v>0.97853902763816059</v>
      </c>
      <c r="E2073" s="382">
        <v>1.075114662429697</v>
      </c>
      <c r="F2073" s="382">
        <v>1.1679989564414306</v>
      </c>
      <c r="G2073" s="382">
        <v>1.2420202584844144</v>
      </c>
      <c r="H2073" s="382">
        <v>1.2982168982327342</v>
      </c>
      <c r="M2073" s="386">
        <v>0.41339999999999999</v>
      </c>
    </row>
    <row r="2074" spans="1:13" ht="11.65" customHeight="1">
      <c r="A2074" s="372">
        <v>2068</v>
      </c>
      <c r="B2074" s="381">
        <v>879.44849358043393</v>
      </c>
      <c r="C2074" s="381">
        <v>1566.5250058348047</v>
      </c>
      <c r="D2074" s="382">
        <v>0.97856769915464559</v>
      </c>
      <c r="E2074" s="382">
        <v>1.0751292688575307</v>
      </c>
      <c r="F2074" s="382">
        <v>1.1680070652990746</v>
      </c>
      <c r="G2074" s="382">
        <v>1.2420493395492664</v>
      </c>
      <c r="H2074" s="382">
        <v>1.2983196736667426</v>
      </c>
      <c r="M2074" s="386">
        <v>0.41360000000000002</v>
      </c>
    </row>
    <row r="2075" spans="1:13" ht="11.65" customHeight="1">
      <c r="A2075" s="372">
        <v>2069</v>
      </c>
      <c r="B2075" s="381">
        <v>879.80237944819964</v>
      </c>
      <c r="C2075" s="381">
        <v>1566.5474053210291</v>
      </c>
      <c r="D2075" s="382">
        <v>0.97857561649773739</v>
      </c>
      <c r="E2075" s="382">
        <v>1.0751367096328264</v>
      </c>
      <c r="F2075" s="382">
        <v>1.1681359744334392</v>
      </c>
      <c r="G2075" s="382">
        <v>1.2420602871740487</v>
      </c>
      <c r="H2075" s="382">
        <v>1.2983215740796326</v>
      </c>
      <c r="M2075" s="386">
        <v>0.4138</v>
      </c>
    </row>
    <row r="2076" spans="1:13" ht="11.65" customHeight="1">
      <c r="A2076" s="372">
        <v>2070</v>
      </c>
      <c r="B2076" s="381">
        <v>880.50416163889258</v>
      </c>
      <c r="C2076" s="381">
        <v>1566.6926484985343</v>
      </c>
      <c r="D2076" s="382">
        <v>0.97859521558640472</v>
      </c>
      <c r="E2076" s="382">
        <v>1.0751399394192132</v>
      </c>
      <c r="F2076" s="382">
        <v>1.1681445533801889</v>
      </c>
      <c r="G2076" s="382">
        <v>1.2420765577156097</v>
      </c>
      <c r="H2076" s="382">
        <v>1.2983278662984605</v>
      </c>
      <c r="M2076" s="386">
        <v>0.41399999999999998</v>
      </c>
    </row>
    <row r="2077" spans="1:13" ht="11.65" customHeight="1">
      <c r="A2077" s="372">
        <v>2071</v>
      </c>
      <c r="B2077" s="381">
        <v>881.00862566174783</v>
      </c>
      <c r="C2077" s="381">
        <v>1566.7974883113693</v>
      </c>
      <c r="D2077" s="382">
        <v>0.97859935395659636</v>
      </c>
      <c r="E2077" s="382">
        <v>1.0751432025358565</v>
      </c>
      <c r="F2077" s="382">
        <v>1.168167595789863</v>
      </c>
      <c r="G2077" s="382">
        <v>1.2420953841857003</v>
      </c>
      <c r="H2077" s="382">
        <v>1.298369778791794</v>
      </c>
      <c r="M2077" s="386">
        <v>0.41420000000000001</v>
      </c>
    </row>
    <row r="2078" spans="1:13" ht="11.65" customHeight="1">
      <c r="A2078" s="372">
        <v>2072</v>
      </c>
      <c r="B2078" s="381">
        <v>881.69579038480515</v>
      </c>
      <c r="C2078" s="381">
        <v>1567.0717600429543</v>
      </c>
      <c r="D2078" s="382">
        <v>0.9786347544099937</v>
      </c>
      <c r="E2078" s="382">
        <v>1.0751680444162006</v>
      </c>
      <c r="F2078" s="382">
        <v>1.1681756483095713</v>
      </c>
      <c r="G2078" s="382">
        <v>1.2421300474412158</v>
      </c>
      <c r="H2078" s="382">
        <v>1.2983750817475206</v>
      </c>
      <c r="M2078" s="386">
        <v>0.41439999999999999</v>
      </c>
    </row>
    <row r="2079" spans="1:13" ht="11.65" customHeight="1">
      <c r="A2079" s="372">
        <v>2073</v>
      </c>
      <c r="B2079" s="381">
        <v>882.06121133018132</v>
      </c>
      <c r="C2079" s="381">
        <v>1567.254300188486</v>
      </c>
      <c r="D2079" s="382">
        <v>0.97864136288137982</v>
      </c>
      <c r="E2079" s="382">
        <v>1.0751868904120441</v>
      </c>
      <c r="F2079" s="382">
        <v>1.1682036728962735</v>
      </c>
      <c r="G2079" s="382">
        <v>1.2421327228244716</v>
      </c>
      <c r="H2079" s="382">
        <v>1.2983762033451003</v>
      </c>
      <c r="M2079" s="386">
        <v>0.41460000000000002</v>
      </c>
    </row>
    <row r="2080" spans="1:13" ht="11.65" customHeight="1">
      <c r="A2080" s="372">
        <v>2074</v>
      </c>
      <c r="B2080" s="381">
        <v>882.11126738486746</v>
      </c>
      <c r="C2080" s="381">
        <v>1567.4939703749715</v>
      </c>
      <c r="D2080" s="382">
        <v>0.97866175679845202</v>
      </c>
      <c r="E2080" s="382">
        <v>1.0751878572582776</v>
      </c>
      <c r="F2080" s="382">
        <v>1.1682614055791214</v>
      </c>
      <c r="G2080" s="382">
        <v>1.2422406599948848</v>
      </c>
      <c r="H2080" s="382">
        <v>1.2984150375249408</v>
      </c>
      <c r="M2080" s="386">
        <v>0.4148</v>
      </c>
    </row>
    <row r="2081" spans="1:13" ht="11.65" customHeight="1">
      <c r="A2081" s="372">
        <v>2075</v>
      </c>
      <c r="B2081" s="381">
        <v>882.65589002893557</v>
      </c>
      <c r="C2081" s="381">
        <v>1567.8508159663106</v>
      </c>
      <c r="D2081" s="382">
        <v>0.97866393246083894</v>
      </c>
      <c r="E2081" s="382">
        <v>1.0751999049315433</v>
      </c>
      <c r="F2081" s="382">
        <v>1.1682926376422558</v>
      </c>
      <c r="G2081" s="382">
        <v>1.2422463861683177</v>
      </c>
      <c r="H2081" s="382">
        <v>1.2984721502226548</v>
      </c>
      <c r="M2081" s="386">
        <v>0.41499999999999998</v>
      </c>
    </row>
    <row r="2082" spans="1:13" ht="11.65" customHeight="1">
      <c r="A2082" s="372">
        <v>2076</v>
      </c>
      <c r="B2082" s="381">
        <v>883.27537852516707</v>
      </c>
      <c r="C2082" s="381">
        <v>1568.5713146419585</v>
      </c>
      <c r="D2082" s="382">
        <v>0.97867471439941189</v>
      </c>
      <c r="E2082" s="382">
        <v>1.0752381890041833</v>
      </c>
      <c r="F2082" s="382">
        <v>1.1682970318095103</v>
      </c>
      <c r="G2082" s="382">
        <v>1.2423192009941204</v>
      </c>
      <c r="H2082" s="382">
        <v>1.2984850748480854</v>
      </c>
      <c r="M2082" s="386">
        <v>0.41520000000000001</v>
      </c>
    </row>
    <row r="2083" spans="1:13" ht="11.65" customHeight="1">
      <c r="A2083" s="372">
        <v>2077</v>
      </c>
      <c r="B2083" s="381">
        <v>883.54687128930345</v>
      </c>
      <c r="C2083" s="381">
        <v>1568.6475492041372</v>
      </c>
      <c r="D2083" s="382">
        <v>0.97868458641932898</v>
      </c>
      <c r="E2083" s="382">
        <v>1.0752385770763218</v>
      </c>
      <c r="F2083" s="382">
        <v>1.1684999365233859</v>
      </c>
      <c r="G2083" s="382">
        <v>1.2423773683867538</v>
      </c>
      <c r="H2083" s="382">
        <v>1.298512222951532</v>
      </c>
      <c r="M2083" s="386">
        <v>0.41539999999999999</v>
      </c>
    </row>
    <row r="2084" spans="1:13" ht="11.65" customHeight="1">
      <c r="A2084" s="372">
        <v>2078</v>
      </c>
      <c r="B2084" s="381">
        <v>883.86550872915632</v>
      </c>
      <c r="C2084" s="381">
        <v>1568.8024905863949</v>
      </c>
      <c r="D2084" s="382">
        <v>0.97872888525585877</v>
      </c>
      <c r="E2084" s="382">
        <v>1.0752791725139326</v>
      </c>
      <c r="F2084" s="382">
        <v>1.1685008483766954</v>
      </c>
      <c r="G2084" s="382">
        <v>1.2423957417417544</v>
      </c>
      <c r="H2084" s="382">
        <v>1.2985547648608391</v>
      </c>
      <c r="M2084" s="386">
        <v>0.41560000000000002</v>
      </c>
    </row>
    <row r="2085" spans="1:13" ht="11.65" customHeight="1">
      <c r="A2085" s="372">
        <v>2079</v>
      </c>
      <c r="B2085" s="381">
        <v>884.15580551615312</v>
      </c>
      <c r="C2085" s="381">
        <v>1568.9363233975637</v>
      </c>
      <c r="D2085" s="382">
        <v>0.97873240398074479</v>
      </c>
      <c r="E2085" s="382">
        <v>1.0753646718655259</v>
      </c>
      <c r="F2085" s="382">
        <v>1.1685261046511057</v>
      </c>
      <c r="G2085" s="382">
        <v>1.2424510789422509</v>
      </c>
      <c r="H2085" s="382">
        <v>1.2985802493574437</v>
      </c>
      <c r="M2085" s="386">
        <v>0.4158</v>
      </c>
    </row>
    <row r="2086" spans="1:13" ht="11.65" customHeight="1">
      <c r="A2086" s="372">
        <v>2080</v>
      </c>
      <c r="B2086" s="381">
        <v>885.67042995005613</v>
      </c>
      <c r="C2086" s="381">
        <v>1569.0903951422642</v>
      </c>
      <c r="D2086" s="382">
        <v>0.97874339123147558</v>
      </c>
      <c r="E2086" s="382">
        <v>1.0753973433639283</v>
      </c>
      <c r="F2086" s="382">
        <v>1.1685908186527991</v>
      </c>
      <c r="G2086" s="382">
        <v>1.2424556102255808</v>
      </c>
      <c r="H2086" s="382">
        <v>1.2985846739341669</v>
      </c>
      <c r="M2086" s="386">
        <v>0.41599999999999998</v>
      </c>
    </row>
    <row r="2087" spans="1:13" ht="11.65" customHeight="1">
      <c r="A2087" s="372">
        <v>2081</v>
      </c>
      <c r="B2087" s="381">
        <v>886.33882006541262</v>
      </c>
      <c r="C2087" s="381">
        <v>1569.1459481277343</v>
      </c>
      <c r="D2087" s="382">
        <v>0.97874842934550788</v>
      </c>
      <c r="E2087" s="382">
        <v>1.0754081662449606</v>
      </c>
      <c r="F2087" s="382">
        <v>1.1686456693650968</v>
      </c>
      <c r="G2087" s="382">
        <v>1.2424599405856278</v>
      </c>
      <c r="H2087" s="382">
        <v>1.2985912071854051</v>
      </c>
      <c r="M2087" s="386">
        <v>0.41620000000000001</v>
      </c>
    </row>
    <row r="2088" spans="1:13" ht="11.65" customHeight="1">
      <c r="A2088" s="372">
        <v>2082</v>
      </c>
      <c r="B2088" s="381">
        <v>886.86015590057286</v>
      </c>
      <c r="C2088" s="381">
        <v>1569.3805202029653</v>
      </c>
      <c r="D2088" s="382">
        <v>0.97876333059047582</v>
      </c>
      <c r="E2088" s="382">
        <v>1.0754086303271528</v>
      </c>
      <c r="F2088" s="382">
        <v>1.1686671023014081</v>
      </c>
      <c r="G2088" s="382">
        <v>1.2425148574105636</v>
      </c>
      <c r="H2088" s="382">
        <v>1.2986266700098341</v>
      </c>
      <c r="M2088" s="386">
        <v>0.41639999999999999</v>
      </c>
    </row>
    <row r="2089" spans="1:13" ht="11.65" customHeight="1">
      <c r="A2089" s="372">
        <v>2083</v>
      </c>
      <c r="B2089" s="381">
        <v>886.91927281777498</v>
      </c>
      <c r="C2089" s="381">
        <v>1570.0254479306168</v>
      </c>
      <c r="D2089" s="382">
        <v>0.97876614854052557</v>
      </c>
      <c r="E2089" s="382">
        <v>1.0754303023782272</v>
      </c>
      <c r="F2089" s="382">
        <v>1.1686704997764175</v>
      </c>
      <c r="G2089" s="382">
        <v>1.2425557356062884</v>
      </c>
      <c r="H2089" s="382">
        <v>1.2987200037918956</v>
      </c>
      <c r="M2089" s="386">
        <v>0.41660000000000003</v>
      </c>
    </row>
    <row r="2090" spans="1:13" ht="11.65" customHeight="1">
      <c r="A2090" s="372">
        <v>2084</v>
      </c>
      <c r="B2090" s="381">
        <v>886.93643570255426</v>
      </c>
      <c r="C2090" s="381">
        <v>1570.2143701358127</v>
      </c>
      <c r="D2090" s="382">
        <v>0.97876641969893896</v>
      </c>
      <c r="E2090" s="382">
        <v>1.0754521770676542</v>
      </c>
      <c r="F2090" s="382">
        <v>1.1686842256945698</v>
      </c>
      <c r="G2090" s="382">
        <v>1.2425721923411646</v>
      </c>
      <c r="H2090" s="382">
        <v>1.2987316820099608</v>
      </c>
      <c r="M2090" s="386">
        <v>0.4168</v>
      </c>
    </row>
    <row r="2091" spans="1:13" ht="11.65" customHeight="1">
      <c r="A2091" s="372">
        <v>2085</v>
      </c>
      <c r="B2091" s="381">
        <v>887.23154084435646</v>
      </c>
      <c r="C2091" s="381">
        <v>1570.2429787058954</v>
      </c>
      <c r="D2091" s="382">
        <v>0.97877051649118174</v>
      </c>
      <c r="E2091" s="382">
        <v>1.0754669543605859</v>
      </c>
      <c r="F2091" s="382">
        <v>1.1687424013848757</v>
      </c>
      <c r="G2091" s="382">
        <v>1.2426693930415054</v>
      </c>
      <c r="H2091" s="382">
        <v>1.29874758270018</v>
      </c>
      <c r="M2091" s="386">
        <v>0.41699999999999998</v>
      </c>
    </row>
    <row r="2092" spans="1:13" ht="11.65" customHeight="1">
      <c r="A2092" s="372">
        <v>2086</v>
      </c>
      <c r="B2092" s="381">
        <v>887.52576455235703</v>
      </c>
      <c r="C2092" s="381">
        <v>1571.6713877671955</v>
      </c>
      <c r="D2092" s="382">
        <v>0.97880910992339332</v>
      </c>
      <c r="E2092" s="382">
        <v>1.0754724671448763</v>
      </c>
      <c r="F2092" s="382">
        <v>1.1687776325070856</v>
      </c>
      <c r="G2092" s="382">
        <v>1.2426894300633735</v>
      </c>
      <c r="H2092" s="382">
        <v>1.2987746173057853</v>
      </c>
      <c r="M2092" s="386">
        <v>0.41720000000000002</v>
      </c>
    </row>
    <row r="2093" spans="1:13" ht="11.65" customHeight="1">
      <c r="A2093" s="372">
        <v>2087</v>
      </c>
      <c r="B2093" s="381">
        <v>887.72975367553045</v>
      </c>
      <c r="C2093" s="381">
        <v>1571.9764820190321</v>
      </c>
      <c r="D2093" s="382">
        <v>0.97882038020055795</v>
      </c>
      <c r="E2093" s="382">
        <v>1.0754779296319796</v>
      </c>
      <c r="F2093" s="382">
        <v>1.1688019082709364</v>
      </c>
      <c r="G2093" s="382">
        <v>1.242699111621743</v>
      </c>
      <c r="H2093" s="382">
        <v>1.298823351493009</v>
      </c>
      <c r="M2093" s="386">
        <v>0.41739999999999999</v>
      </c>
    </row>
    <row r="2094" spans="1:13" ht="11.65" customHeight="1">
      <c r="A2094" s="372">
        <v>2088</v>
      </c>
      <c r="B2094" s="381">
        <v>888.10736508988612</v>
      </c>
      <c r="C2094" s="381">
        <v>1572.9542072848581</v>
      </c>
      <c r="D2094" s="382">
        <v>0.97884249809964785</v>
      </c>
      <c r="E2094" s="382">
        <v>1.0755006317088391</v>
      </c>
      <c r="F2094" s="382">
        <v>1.1689172740219071</v>
      </c>
      <c r="G2094" s="382">
        <v>1.2427464067759539</v>
      </c>
      <c r="H2094" s="382">
        <v>1.2988301541323388</v>
      </c>
      <c r="M2094" s="386">
        <v>0.41760000000000003</v>
      </c>
    </row>
    <row r="2095" spans="1:13" ht="11.65" customHeight="1">
      <c r="A2095" s="372">
        <v>2089</v>
      </c>
      <c r="B2095" s="381">
        <v>888.44774286399843</v>
      </c>
      <c r="C2095" s="381">
        <v>1573.3796222843903</v>
      </c>
      <c r="D2095" s="382">
        <v>0.97884672966075881</v>
      </c>
      <c r="E2095" s="382">
        <v>1.0755018843736746</v>
      </c>
      <c r="F2095" s="382">
        <v>1.1689824806780897</v>
      </c>
      <c r="G2095" s="382">
        <v>1.242754124662518</v>
      </c>
      <c r="H2095" s="382">
        <v>1.2988346763955567</v>
      </c>
      <c r="M2095" s="386">
        <v>0.4178</v>
      </c>
    </row>
    <row r="2096" spans="1:13" ht="11.65" customHeight="1">
      <c r="A2096" s="372">
        <v>2090</v>
      </c>
      <c r="B2096" s="381">
        <v>888.86983610040625</v>
      </c>
      <c r="C2096" s="381">
        <v>1573.6368636278057</v>
      </c>
      <c r="D2096" s="382">
        <v>0.97885163985749812</v>
      </c>
      <c r="E2096" s="382">
        <v>1.0755613858097723</v>
      </c>
      <c r="F2096" s="382">
        <v>1.1689861092704126</v>
      </c>
      <c r="G2096" s="382">
        <v>1.2428558355561752</v>
      </c>
      <c r="H2096" s="382">
        <v>1.2988466853781921</v>
      </c>
      <c r="M2096" s="386">
        <v>0.41799999999999998</v>
      </c>
    </row>
    <row r="2097" spans="1:13" ht="11.65" customHeight="1">
      <c r="A2097" s="372">
        <v>2091</v>
      </c>
      <c r="B2097" s="381">
        <v>888.89548235848451</v>
      </c>
      <c r="C2097" s="381">
        <v>1574.0304887060029</v>
      </c>
      <c r="D2097" s="382">
        <v>0.97885393674478771</v>
      </c>
      <c r="E2097" s="382">
        <v>1.0755621811364191</v>
      </c>
      <c r="F2097" s="382">
        <v>1.1690060200386077</v>
      </c>
      <c r="G2097" s="382">
        <v>1.242912394433523</v>
      </c>
      <c r="H2097" s="382">
        <v>1.2989215840174893</v>
      </c>
      <c r="M2097" s="386">
        <v>0.41820000000000002</v>
      </c>
    </row>
    <row r="2098" spans="1:13" ht="11.65" customHeight="1">
      <c r="A2098" s="372">
        <v>2092</v>
      </c>
      <c r="B2098" s="381">
        <v>889.78128687809749</v>
      </c>
      <c r="C2098" s="381">
        <v>1574.2950823833853</v>
      </c>
      <c r="D2098" s="382">
        <v>0.97885845901051238</v>
      </c>
      <c r="E2098" s="382">
        <v>1.0755671421478645</v>
      </c>
      <c r="F2098" s="382">
        <v>1.1690213841782948</v>
      </c>
      <c r="G2098" s="382">
        <v>1.2429359514744902</v>
      </c>
      <c r="H2098" s="382">
        <v>1.2989283470131336</v>
      </c>
      <c r="M2098" s="386">
        <v>0.41839999999999999</v>
      </c>
    </row>
    <row r="2099" spans="1:13" ht="11.65" customHeight="1">
      <c r="A2099" s="372">
        <v>2093</v>
      </c>
      <c r="B2099" s="381">
        <v>890.09004523790099</v>
      </c>
      <c r="C2099" s="381">
        <v>1576.0880293188802</v>
      </c>
      <c r="D2099" s="382">
        <v>0.97887956582939373</v>
      </c>
      <c r="E2099" s="382">
        <v>1.0755720952314767</v>
      </c>
      <c r="F2099" s="382">
        <v>1.1690496986963503</v>
      </c>
      <c r="G2099" s="382">
        <v>1.2429506380699384</v>
      </c>
      <c r="H2099" s="382">
        <v>1.298929355112866</v>
      </c>
      <c r="M2099" s="386">
        <v>0.41860000000000003</v>
      </c>
    </row>
    <row r="2100" spans="1:13" ht="11.65" customHeight="1">
      <c r="A2100" s="372">
        <v>2094</v>
      </c>
      <c r="B2100" s="381">
        <v>890.27644363125637</v>
      </c>
      <c r="C2100" s="381">
        <v>1576.1031787860429</v>
      </c>
      <c r="D2100" s="382">
        <v>0.9788812057811247</v>
      </c>
      <c r="E2100" s="382">
        <v>1.0756027176681662</v>
      </c>
      <c r="F2100" s="382">
        <v>1.1690938358566008</v>
      </c>
      <c r="G2100" s="382">
        <v>1.2430533639317229</v>
      </c>
      <c r="H2100" s="382">
        <v>1.2989302576547097</v>
      </c>
      <c r="M2100" s="386">
        <v>0.41880000000000001</v>
      </c>
    </row>
    <row r="2101" spans="1:13" ht="11.65" customHeight="1">
      <c r="A2101" s="372">
        <v>2095</v>
      </c>
      <c r="B2101" s="381">
        <v>890.3914739712036</v>
      </c>
      <c r="C2101" s="381">
        <v>1576.2017763023814</v>
      </c>
      <c r="D2101" s="382">
        <v>0.97888493543956434</v>
      </c>
      <c r="E2101" s="382">
        <v>1.0756450175335142</v>
      </c>
      <c r="F2101" s="382">
        <v>1.1691638653113181</v>
      </c>
      <c r="G2101" s="382">
        <v>1.2431035258724339</v>
      </c>
      <c r="H2101" s="382">
        <v>1.2989618538047054</v>
      </c>
      <c r="M2101" s="386">
        <v>0.41899999999999998</v>
      </c>
    </row>
    <row r="2102" spans="1:13" ht="11.65" customHeight="1">
      <c r="A2102" s="372">
        <v>2096</v>
      </c>
      <c r="B2102" s="381">
        <v>890.68181912938417</v>
      </c>
      <c r="C2102" s="381">
        <v>1576.6374511402701</v>
      </c>
      <c r="D2102" s="382">
        <v>0.97889927369587582</v>
      </c>
      <c r="E2102" s="382">
        <v>1.0756513092282125</v>
      </c>
      <c r="F2102" s="382">
        <v>1.1691670967717906</v>
      </c>
      <c r="G2102" s="382">
        <v>1.2431096797774748</v>
      </c>
      <c r="H2102" s="382">
        <v>1.2990101553476936</v>
      </c>
      <c r="M2102" s="386">
        <v>0.41920000000000002</v>
      </c>
    </row>
    <row r="2103" spans="1:13" ht="11.65" customHeight="1">
      <c r="A2103" s="372">
        <v>2097</v>
      </c>
      <c r="B2103" s="381">
        <v>890.92870444705659</v>
      </c>
      <c r="C2103" s="381">
        <v>1577.2957268677146</v>
      </c>
      <c r="D2103" s="382">
        <v>0.97890469846436157</v>
      </c>
      <c r="E2103" s="382">
        <v>1.0757070686985739</v>
      </c>
      <c r="F2103" s="382">
        <v>1.169236889053157</v>
      </c>
      <c r="G2103" s="382">
        <v>1.2431288651447074</v>
      </c>
      <c r="H2103" s="382">
        <v>1.2990739024753684</v>
      </c>
      <c r="M2103" s="386">
        <v>0.4194</v>
      </c>
    </row>
    <row r="2104" spans="1:13" ht="11.65" customHeight="1">
      <c r="A2104" s="372">
        <v>2098</v>
      </c>
      <c r="B2104" s="381">
        <v>891.00322062597206</v>
      </c>
      <c r="C2104" s="381">
        <v>1578.0106566526119</v>
      </c>
      <c r="D2104" s="382">
        <v>0.97892810806325581</v>
      </c>
      <c r="E2104" s="382">
        <v>1.0757457292239376</v>
      </c>
      <c r="F2104" s="382">
        <v>1.1692444791274761</v>
      </c>
      <c r="G2104" s="382">
        <v>1.2431377070103216</v>
      </c>
      <c r="H2104" s="382">
        <v>1.2990750426929809</v>
      </c>
      <c r="M2104" s="386">
        <v>0.41959999999999997</v>
      </c>
    </row>
    <row r="2105" spans="1:13" ht="11.65" customHeight="1">
      <c r="A2105" s="372">
        <v>2099</v>
      </c>
      <c r="B2105" s="381">
        <v>891.32469776099788</v>
      </c>
      <c r="C2105" s="381">
        <v>1578.0866258816786</v>
      </c>
      <c r="D2105" s="382">
        <v>0.9789510250358292</v>
      </c>
      <c r="E2105" s="382">
        <v>1.0757659136951814</v>
      </c>
      <c r="F2105" s="382">
        <v>1.1692516313530943</v>
      </c>
      <c r="G2105" s="382">
        <v>1.2431730585057539</v>
      </c>
      <c r="H2105" s="382">
        <v>1.2990933973190604</v>
      </c>
      <c r="M2105" s="386">
        <v>0.41980000000000001</v>
      </c>
    </row>
    <row r="2106" spans="1:13" ht="11.65" customHeight="1">
      <c r="A2106" s="372">
        <v>2100</v>
      </c>
      <c r="B2106" s="381">
        <v>891.89576608640346</v>
      </c>
      <c r="C2106" s="381">
        <v>1578.1745701824511</v>
      </c>
      <c r="D2106" s="382">
        <v>0.97897519243244235</v>
      </c>
      <c r="E2106" s="382">
        <v>1.0757767516219476</v>
      </c>
      <c r="F2106" s="382">
        <v>1.1692628536991867</v>
      </c>
      <c r="G2106" s="382">
        <v>1.2431897902928915</v>
      </c>
      <c r="H2106" s="382">
        <v>1.2991321501281563</v>
      </c>
      <c r="M2106" s="386">
        <v>0.42</v>
      </c>
    </row>
    <row r="2107" spans="1:13" ht="11.65" customHeight="1">
      <c r="A2107" s="372">
        <v>2101</v>
      </c>
      <c r="B2107" s="381">
        <v>891.9753748203002</v>
      </c>
      <c r="C2107" s="381">
        <v>1578.5518833352053</v>
      </c>
      <c r="D2107" s="382">
        <v>0.9789848435194618</v>
      </c>
      <c r="E2107" s="382">
        <v>1.0757820699749758</v>
      </c>
      <c r="F2107" s="382">
        <v>1.1693006734135152</v>
      </c>
      <c r="G2107" s="382">
        <v>1.243197271684368</v>
      </c>
      <c r="H2107" s="382">
        <v>1.2991676801051777</v>
      </c>
      <c r="M2107" s="386">
        <v>0.42020000000000002</v>
      </c>
    </row>
    <row r="2108" spans="1:13" ht="11.65" customHeight="1">
      <c r="A2108" s="372">
        <v>2102</v>
      </c>
      <c r="B2108" s="381">
        <v>892.85994114604182</v>
      </c>
      <c r="C2108" s="381">
        <v>1579.2126221054441</v>
      </c>
      <c r="D2108" s="382">
        <v>0.97898812608472985</v>
      </c>
      <c r="E2108" s="382">
        <v>1.0757821027549703</v>
      </c>
      <c r="F2108" s="382">
        <v>1.1693090863462103</v>
      </c>
      <c r="G2108" s="382">
        <v>1.2433202551870541</v>
      </c>
      <c r="H2108" s="382">
        <v>1.2991706224712982</v>
      </c>
      <c r="M2108" s="386">
        <v>0.4204</v>
      </c>
    </row>
    <row r="2109" spans="1:13" ht="11.65" customHeight="1">
      <c r="A2109" s="372">
        <v>2103</v>
      </c>
      <c r="B2109" s="381">
        <v>893.2649693534695</v>
      </c>
      <c r="C2109" s="381">
        <v>1579.4103234271679</v>
      </c>
      <c r="D2109" s="382">
        <v>0.97903591971713133</v>
      </c>
      <c r="E2109" s="382">
        <v>1.0758289947626885</v>
      </c>
      <c r="F2109" s="382">
        <v>1.1693329774088024</v>
      </c>
      <c r="G2109" s="382">
        <v>1.2433914799701111</v>
      </c>
      <c r="H2109" s="382">
        <v>1.2991923255600382</v>
      </c>
      <c r="M2109" s="386">
        <v>0.42059999999999997</v>
      </c>
    </row>
    <row r="2110" spans="1:13" ht="11.65" customHeight="1">
      <c r="A2110" s="372">
        <v>2104</v>
      </c>
      <c r="B2110" s="381">
        <v>893.29049855989888</v>
      </c>
      <c r="C2110" s="381">
        <v>1582.5928665670126</v>
      </c>
      <c r="D2110" s="382">
        <v>0.97906983506126966</v>
      </c>
      <c r="E2110" s="382">
        <v>1.0758450187825794</v>
      </c>
      <c r="F2110" s="382">
        <v>1.1693560937049043</v>
      </c>
      <c r="G2110" s="382">
        <v>1.2434437130495977</v>
      </c>
      <c r="H2110" s="382">
        <v>1.2992258658299574</v>
      </c>
      <c r="M2110" s="386">
        <v>0.42080000000000001</v>
      </c>
    </row>
    <row r="2111" spans="1:13" ht="11.65" customHeight="1">
      <c r="A2111" s="372">
        <v>2105</v>
      </c>
      <c r="B2111" s="381">
        <v>893.52692870970532</v>
      </c>
      <c r="C2111" s="381">
        <v>1583.0281998767241</v>
      </c>
      <c r="D2111" s="382">
        <v>0.97907549366541857</v>
      </c>
      <c r="E2111" s="382">
        <v>1.0758651487941424</v>
      </c>
      <c r="F2111" s="382">
        <v>1.1693583378918742</v>
      </c>
      <c r="G2111" s="382">
        <v>1.2434867576410111</v>
      </c>
      <c r="H2111" s="382">
        <v>1.2992507229267356</v>
      </c>
      <c r="M2111" s="386">
        <v>0.42099999999999999</v>
      </c>
    </row>
    <row r="2112" spans="1:13" ht="11.65" customHeight="1">
      <c r="A2112" s="372">
        <v>2106</v>
      </c>
      <c r="B2112" s="381">
        <v>893.65198857759242</v>
      </c>
      <c r="C2112" s="381">
        <v>1583.1796308616831</v>
      </c>
      <c r="D2112" s="382">
        <v>0.97907593348270405</v>
      </c>
      <c r="E2112" s="382">
        <v>1.075872334485954</v>
      </c>
      <c r="F2112" s="382">
        <v>1.1693705228864786</v>
      </c>
      <c r="G2112" s="382">
        <v>1.2435295964816386</v>
      </c>
      <c r="H2112" s="382">
        <v>1.2992538684895167</v>
      </c>
      <c r="M2112" s="386">
        <v>0.42120000000000002</v>
      </c>
    </row>
    <row r="2113" spans="1:13" ht="11.65" customHeight="1">
      <c r="A2113" s="372">
        <v>2107</v>
      </c>
      <c r="B2113" s="381">
        <v>893.70474824112898</v>
      </c>
      <c r="C2113" s="381">
        <v>1583.479573497023</v>
      </c>
      <c r="D2113" s="382">
        <v>0.97907902206623054</v>
      </c>
      <c r="E2113" s="382">
        <v>1.0758813416519695</v>
      </c>
      <c r="F2113" s="382">
        <v>1.1693864125144826</v>
      </c>
      <c r="G2113" s="382">
        <v>1.2436161169500757</v>
      </c>
      <c r="H2113" s="382">
        <v>1.2993418628710465</v>
      </c>
      <c r="M2113" s="386">
        <v>0.4214</v>
      </c>
    </row>
    <row r="2114" spans="1:13" ht="11.65" customHeight="1">
      <c r="A2114" s="372">
        <v>2108</v>
      </c>
      <c r="B2114" s="381">
        <v>894.55727451803614</v>
      </c>
      <c r="C2114" s="381">
        <v>1583.9641168027429</v>
      </c>
      <c r="D2114" s="382">
        <v>0.97909363060261168</v>
      </c>
      <c r="E2114" s="382">
        <v>1.0758965386706696</v>
      </c>
      <c r="F2114" s="382">
        <v>1.1695140761546594</v>
      </c>
      <c r="G2114" s="382">
        <v>1.2437347006308925</v>
      </c>
      <c r="H2114" s="382">
        <v>1.2993465437850007</v>
      </c>
      <c r="M2114" s="386">
        <v>0.42159999999999997</v>
      </c>
    </row>
    <row r="2115" spans="1:13" ht="11.65" customHeight="1">
      <c r="A2115" s="372">
        <v>2109</v>
      </c>
      <c r="B2115" s="381">
        <v>894.69672438689304</v>
      </c>
      <c r="C2115" s="381">
        <v>1584.0447836775129</v>
      </c>
      <c r="D2115" s="382">
        <v>0.97910018033683144</v>
      </c>
      <c r="E2115" s="382">
        <v>1.0759076337988012</v>
      </c>
      <c r="F2115" s="382">
        <v>1.1695168759068153</v>
      </c>
      <c r="G2115" s="382">
        <v>1.2438032432818107</v>
      </c>
      <c r="H2115" s="382">
        <v>1.2994557032712211</v>
      </c>
      <c r="M2115" s="386">
        <v>0.42180000000000001</v>
      </c>
    </row>
    <row r="2116" spans="1:13" ht="11.65" customHeight="1">
      <c r="A2116" s="372">
        <v>2110</v>
      </c>
      <c r="B2116" s="381">
        <v>895.01253072152031</v>
      </c>
      <c r="C2116" s="381">
        <v>1585.6704634463767</v>
      </c>
      <c r="D2116" s="382">
        <v>0.97914887820465191</v>
      </c>
      <c r="E2116" s="382">
        <v>1.0759170535139635</v>
      </c>
      <c r="F2116" s="382">
        <v>1.1695208217276705</v>
      </c>
      <c r="G2116" s="382">
        <v>1.2438971151901363</v>
      </c>
      <c r="H2116" s="382">
        <v>1.2995019075795409</v>
      </c>
      <c r="M2116" s="386">
        <v>0.42199999999999999</v>
      </c>
    </row>
    <row r="2117" spans="1:13" ht="11.65" customHeight="1">
      <c r="A2117" s="372">
        <v>2111</v>
      </c>
      <c r="B2117" s="381">
        <v>896.27334052069091</v>
      </c>
      <c r="C2117" s="381">
        <v>1586.034921536535</v>
      </c>
      <c r="D2117" s="382">
        <v>0.97915713974099694</v>
      </c>
      <c r="E2117" s="382">
        <v>1.075957300018318</v>
      </c>
      <c r="F2117" s="382">
        <v>1.1695330427272916</v>
      </c>
      <c r="G2117" s="382">
        <v>1.2439291605996796</v>
      </c>
      <c r="H2117" s="382">
        <v>1.299586515999873</v>
      </c>
      <c r="M2117" s="386">
        <v>0.42220000000000002</v>
      </c>
    </row>
    <row r="2118" spans="1:13" ht="11.65" customHeight="1">
      <c r="A2118" s="372">
        <v>2112</v>
      </c>
      <c r="B2118" s="381">
        <v>896.79043341426495</v>
      </c>
      <c r="C2118" s="381">
        <v>1587.1871314751315</v>
      </c>
      <c r="D2118" s="382">
        <v>0.97917804151156107</v>
      </c>
      <c r="E2118" s="382">
        <v>1.0760065242284125</v>
      </c>
      <c r="F2118" s="382">
        <v>1.1695468069987529</v>
      </c>
      <c r="G2118" s="382">
        <v>1.2439314965553534</v>
      </c>
      <c r="H2118" s="382">
        <v>1.2996038756516464</v>
      </c>
      <c r="M2118" s="386">
        <v>0.4224</v>
      </c>
    </row>
    <row r="2119" spans="1:13" ht="11.65" customHeight="1">
      <c r="A2119" s="372">
        <v>2113</v>
      </c>
      <c r="B2119" s="381">
        <v>897.30282225099472</v>
      </c>
      <c r="C2119" s="381">
        <v>1587.8913193880417</v>
      </c>
      <c r="D2119" s="382">
        <v>0.97918062306864895</v>
      </c>
      <c r="E2119" s="382">
        <v>1.0760149703783251</v>
      </c>
      <c r="F2119" s="382">
        <v>1.1696336932384086</v>
      </c>
      <c r="G2119" s="382">
        <v>1.2440754463034316</v>
      </c>
      <c r="H2119" s="382">
        <v>1.2996696238569845</v>
      </c>
      <c r="M2119" s="386">
        <v>0.42259999999999998</v>
      </c>
    </row>
    <row r="2120" spans="1:13" ht="11.65" customHeight="1">
      <c r="A2120" s="372">
        <v>2114</v>
      </c>
      <c r="B2120" s="381">
        <v>897.46982145496622</v>
      </c>
      <c r="C2120" s="381">
        <v>1587.9354354844436</v>
      </c>
      <c r="D2120" s="382">
        <v>0.97918465537810795</v>
      </c>
      <c r="E2120" s="382">
        <v>1.0760313856565531</v>
      </c>
      <c r="F2120" s="382">
        <v>1.1696409305823459</v>
      </c>
      <c r="G2120" s="382">
        <v>1.2440842203604989</v>
      </c>
      <c r="H2120" s="382">
        <v>1.2997029091744667</v>
      </c>
      <c r="M2120" s="386">
        <v>0.42280000000000001</v>
      </c>
    </row>
    <row r="2121" spans="1:13" ht="11.65" customHeight="1">
      <c r="A2121" s="372">
        <v>2115</v>
      </c>
      <c r="B2121" s="381">
        <v>897.59354165137302</v>
      </c>
      <c r="C2121" s="381">
        <v>1588.1213254280992</v>
      </c>
      <c r="D2121" s="382">
        <v>0.97919568707070392</v>
      </c>
      <c r="E2121" s="382">
        <v>1.0760338500257645</v>
      </c>
      <c r="F2121" s="382">
        <v>1.1696565693015413</v>
      </c>
      <c r="G2121" s="382">
        <v>1.2441382954575746</v>
      </c>
      <c r="H2121" s="382">
        <v>1.2997066970254423</v>
      </c>
      <c r="M2121" s="386">
        <v>0.42299999999999999</v>
      </c>
    </row>
    <row r="2122" spans="1:13" ht="11.65" customHeight="1">
      <c r="A2122" s="372">
        <v>2116</v>
      </c>
      <c r="B2122" s="381">
        <v>898.26897166733306</v>
      </c>
      <c r="C2122" s="381">
        <v>1588.4306421492329</v>
      </c>
      <c r="D2122" s="382">
        <v>0.97921547575811196</v>
      </c>
      <c r="E2122" s="382">
        <v>1.0760917268059034</v>
      </c>
      <c r="F2122" s="382">
        <v>1.1696745725108235</v>
      </c>
      <c r="G2122" s="382">
        <v>1.2441844071207973</v>
      </c>
      <c r="H2122" s="382">
        <v>1.2997855341017017</v>
      </c>
      <c r="M2122" s="386">
        <v>0.42320000000000002</v>
      </c>
    </row>
    <row r="2123" spans="1:13" ht="11.65" customHeight="1">
      <c r="A2123" s="372">
        <v>2117</v>
      </c>
      <c r="B2123" s="381">
        <v>898.27664880261909</v>
      </c>
      <c r="C2123" s="381">
        <v>1588.7814154453372</v>
      </c>
      <c r="D2123" s="382">
        <v>0.97922854951345484</v>
      </c>
      <c r="E2123" s="382">
        <v>1.0761023734200068</v>
      </c>
      <c r="F2123" s="382">
        <v>1.1697403275424638</v>
      </c>
      <c r="G2123" s="382">
        <v>1.2442322922424291</v>
      </c>
      <c r="H2123" s="382">
        <v>1.2998006681543717</v>
      </c>
      <c r="M2123" s="386">
        <v>0.4234</v>
      </c>
    </row>
    <row r="2124" spans="1:13" ht="11.65" customHeight="1">
      <c r="A2124" s="372">
        <v>2118</v>
      </c>
      <c r="B2124" s="381">
        <v>898.28455225191374</v>
      </c>
      <c r="C2124" s="381">
        <v>1588.8141792793722</v>
      </c>
      <c r="D2124" s="382">
        <v>0.97924578845131871</v>
      </c>
      <c r="E2124" s="382">
        <v>1.0761192160512218</v>
      </c>
      <c r="F2124" s="382">
        <v>1.1697417571065167</v>
      </c>
      <c r="G2124" s="382">
        <v>1.2442334503341033</v>
      </c>
      <c r="H2124" s="382">
        <v>1.2999033849749764</v>
      </c>
      <c r="M2124" s="386">
        <v>0.42359999999999998</v>
      </c>
    </row>
    <row r="2125" spans="1:13" ht="11.65" customHeight="1">
      <c r="A2125" s="372">
        <v>2119</v>
      </c>
      <c r="B2125" s="381">
        <v>898.39491379887204</v>
      </c>
      <c r="C2125" s="381">
        <v>1589.1222353898556</v>
      </c>
      <c r="D2125" s="382">
        <v>0.9792483925033042</v>
      </c>
      <c r="E2125" s="382">
        <v>1.0761266729855479</v>
      </c>
      <c r="F2125" s="382">
        <v>1.169742524917232</v>
      </c>
      <c r="G2125" s="382">
        <v>1.2442807507080247</v>
      </c>
      <c r="H2125" s="382">
        <v>1.2999357729704768</v>
      </c>
      <c r="M2125" s="386">
        <v>0.42380000000000001</v>
      </c>
    </row>
    <row r="2126" spans="1:13" ht="11.65" customHeight="1">
      <c r="A2126" s="372">
        <v>2120</v>
      </c>
      <c r="B2126" s="381">
        <v>898.50184301697846</v>
      </c>
      <c r="C2126" s="381">
        <v>1589.2715774574517</v>
      </c>
      <c r="D2126" s="382">
        <v>0.97925748463650597</v>
      </c>
      <c r="E2126" s="382">
        <v>1.0761702650414695</v>
      </c>
      <c r="F2126" s="382">
        <v>1.1697569485354702</v>
      </c>
      <c r="G2126" s="382">
        <v>1.2442814898577725</v>
      </c>
      <c r="H2126" s="382">
        <v>1.2999998605775109</v>
      </c>
      <c r="M2126" s="386">
        <v>0.42399999999999999</v>
      </c>
    </row>
    <row r="2127" spans="1:13" ht="11.65" customHeight="1">
      <c r="A2127" s="372">
        <v>2121</v>
      </c>
      <c r="B2127" s="381">
        <v>899.65333158007161</v>
      </c>
      <c r="C2127" s="381">
        <v>1589.2735347089438</v>
      </c>
      <c r="D2127" s="382">
        <v>0.97926932194195493</v>
      </c>
      <c r="E2127" s="382">
        <v>1.0762572063812159</v>
      </c>
      <c r="F2127" s="382">
        <v>1.1697596585477847</v>
      </c>
      <c r="G2127" s="382">
        <v>1.2443358152564521</v>
      </c>
      <c r="H2127" s="382">
        <v>1.3000053030423193</v>
      </c>
      <c r="M2127" s="386">
        <v>0.42420000000000002</v>
      </c>
    </row>
    <row r="2128" spans="1:13" ht="11.65" customHeight="1">
      <c r="A2128" s="372">
        <v>2122</v>
      </c>
      <c r="B2128" s="381">
        <v>900.36114702435043</v>
      </c>
      <c r="C2128" s="381">
        <v>1589.6543756100637</v>
      </c>
      <c r="D2128" s="382">
        <v>0.97927191811971714</v>
      </c>
      <c r="E2128" s="382">
        <v>1.0762593263658164</v>
      </c>
      <c r="F2128" s="382">
        <v>1.169773548406843</v>
      </c>
      <c r="G2128" s="382">
        <v>1.2443429651093312</v>
      </c>
      <c r="H2128" s="382">
        <v>1.3000077873985207</v>
      </c>
      <c r="M2128" s="386">
        <v>0.4244</v>
      </c>
    </row>
    <row r="2129" spans="1:13" ht="11.65" customHeight="1">
      <c r="A2129" s="372">
        <v>2123</v>
      </c>
      <c r="B2129" s="381">
        <v>900.75565541277865</v>
      </c>
      <c r="C2129" s="381">
        <v>1589.758216557977</v>
      </c>
      <c r="D2129" s="382">
        <v>0.97927843346967436</v>
      </c>
      <c r="E2129" s="382">
        <v>1.0762686337435563</v>
      </c>
      <c r="F2129" s="382">
        <v>1.1697809414100517</v>
      </c>
      <c r="G2129" s="382">
        <v>1.2443576513429608</v>
      </c>
      <c r="H2129" s="382">
        <v>1.3000136548162189</v>
      </c>
      <c r="M2129" s="386">
        <v>0.42459999999999998</v>
      </c>
    </row>
    <row r="2130" spans="1:13" ht="11.65" customHeight="1">
      <c r="A2130" s="372">
        <v>2124</v>
      </c>
      <c r="B2130" s="381">
        <v>901.19466797329551</v>
      </c>
      <c r="C2130" s="381">
        <v>1590.1136077458068</v>
      </c>
      <c r="D2130" s="382">
        <v>0.97928087195699998</v>
      </c>
      <c r="E2130" s="382">
        <v>1.0762742406597468</v>
      </c>
      <c r="F2130" s="382">
        <v>1.1698005459922276</v>
      </c>
      <c r="G2130" s="382">
        <v>1.2443668881523082</v>
      </c>
      <c r="H2130" s="382">
        <v>1.3001193373973254</v>
      </c>
      <c r="M2130" s="386">
        <v>0.42480000000000001</v>
      </c>
    </row>
    <row r="2131" spans="1:13" ht="11.65" customHeight="1">
      <c r="A2131" s="372">
        <v>2125</v>
      </c>
      <c r="B2131" s="381">
        <v>901.34728539473872</v>
      </c>
      <c r="C2131" s="381">
        <v>1590.3956774127982</v>
      </c>
      <c r="D2131" s="382">
        <v>0.97929272071007589</v>
      </c>
      <c r="E2131" s="382">
        <v>1.0762836897432011</v>
      </c>
      <c r="F2131" s="382">
        <v>1.1698888348277992</v>
      </c>
      <c r="G2131" s="382">
        <v>1.2444195649260268</v>
      </c>
      <c r="H2131" s="382">
        <v>1.3001945647035307</v>
      </c>
      <c r="M2131" s="386">
        <v>0.42499999999999999</v>
      </c>
    </row>
    <row r="2132" spans="1:13" ht="11.65" customHeight="1">
      <c r="A2132" s="372">
        <v>2126</v>
      </c>
      <c r="B2132" s="381">
        <v>901.45895844786446</v>
      </c>
      <c r="C2132" s="381">
        <v>1590.6305644013264</v>
      </c>
      <c r="D2132" s="382">
        <v>0.97931513815587734</v>
      </c>
      <c r="E2132" s="382">
        <v>1.0763057542119758</v>
      </c>
      <c r="F2132" s="382">
        <v>1.1700237559693534</v>
      </c>
      <c r="G2132" s="382">
        <v>1.244433253674518</v>
      </c>
      <c r="H2132" s="382">
        <v>1.3002766296843276</v>
      </c>
      <c r="M2132" s="386">
        <v>0.42520000000000002</v>
      </c>
    </row>
    <row r="2133" spans="1:13" ht="11.65" customHeight="1">
      <c r="A2133" s="372">
        <v>2127</v>
      </c>
      <c r="B2133" s="381">
        <v>902.29547049871235</v>
      </c>
      <c r="C2133" s="381">
        <v>1592.4706065301634</v>
      </c>
      <c r="D2133" s="382">
        <v>0.97932015765435698</v>
      </c>
      <c r="E2133" s="382">
        <v>1.0764122602137829</v>
      </c>
      <c r="F2133" s="382">
        <v>1.1701055217518039</v>
      </c>
      <c r="G2133" s="382">
        <v>1.244568971950291</v>
      </c>
      <c r="H2133" s="382">
        <v>1.3003434519490498</v>
      </c>
      <c r="M2133" s="386">
        <v>0.4254</v>
      </c>
    </row>
    <row r="2134" spans="1:13" ht="11.65" customHeight="1">
      <c r="A2134" s="372">
        <v>2128</v>
      </c>
      <c r="B2134" s="381">
        <v>902.56137209096414</v>
      </c>
      <c r="C2134" s="381">
        <v>1592.5611553678245</v>
      </c>
      <c r="D2134" s="382">
        <v>0.97932473131047215</v>
      </c>
      <c r="E2134" s="382">
        <v>1.0765198761059007</v>
      </c>
      <c r="F2134" s="382">
        <v>1.1701526335318786</v>
      </c>
      <c r="G2134" s="382">
        <v>1.2446345350662456</v>
      </c>
      <c r="H2134" s="382">
        <v>1.3004300366373229</v>
      </c>
      <c r="M2134" s="386">
        <v>0.42559999999999998</v>
      </c>
    </row>
    <row r="2135" spans="1:13" ht="11.65" customHeight="1">
      <c r="A2135" s="372">
        <v>2129</v>
      </c>
      <c r="B2135" s="381">
        <v>903.12781607380566</v>
      </c>
      <c r="C2135" s="381">
        <v>1592.6807013744728</v>
      </c>
      <c r="D2135" s="382">
        <v>0.9793441469854004</v>
      </c>
      <c r="E2135" s="382">
        <v>1.07652704697018</v>
      </c>
      <c r="F2135" s="382">
        <v>1.1701592717279159</v>
      </c>
      <c r="G2135" s="382">
        <v>1.2446685310619257</v>
      </c>
      <c r="H2135" s="382">
        <v>1.3004725283865037</v>
      </c>
      <c r="M2135" s="386">
        <v>0.42580000000000001</v>
      </c>
    </row>
    <row r="2136" spans="1:13" ht="11.65" customHeight="1">
      <c r="A2136" s="372">
        <v>2130</v>
      </c>
      <c r="B2136" s="381">
        <v>903.23457714786673</v>
      </c>
      <c r="C2136" s="381">
        <v>1592.9446092760663</v>
      </c>
      <c r="D2136" s="382">
        <v>0.97934433026479195</v>
      </c>
      <c r="E2136" s="382">
        <v>1.0765421061339249</v>
      </c>
      <c r="F2136" s="382">
        <v>1.1701706936906151</v>
      </c>
      <c r="G2136" s="382">
        <v>1.2447121623297561</v>
      </c>
      <c r="H2136" s="382">
        <v>1.3004749983240578</v>
      </c>
      <c r="M2136" s="386">
        <v>0.42599999999999999</v>
      </c>
    </row>
    <row r="2137" spans="1:13" ht="11.65" customHeight="1">
      <c r="A2137" s="372">
        <v>2131</v>
      </c>
      <c r="B2137" s="381">
        <v>903.44223234350375</v>
      </c>
      <c r="C2137" s="381">
        <v>1593.2047255990128</v>
      </c>
      <c r="D2137" s="382">
        <v>0.97934766349021973</v>
      </c>
      <c r="E2137" s="382">
        <v>1.0765686588002681</v>
      </c>
      <c r="F2137" s="382">
        <v>1.1701869003954393</v>
      </c>
      <c r="G2137" s="382">
        <v>1.2447135582569158</v>
      </c>
      <c r="H2137" s="382">
        <v>1.3006558154049874</v>
      </c>
      <c r="M2137" s="386">
        <v>0.42620000000000002</v>
      </c>
    </row>
    <row r="2138" spans="1:13" ht="11.65" customHeight="1">
      <c r="A2138" s="372">
        <v>2132</v>
      </c>
      <c r="B2138" s="381">
        <v>905.06012084807298</v>
      </c>
      <c r="C2138" s="381">
        <v>1593.2089442974939</v>
      </c>
      <c r="D2138" s="382">
        <v>0.97934794332727426</v>
      </c>
      <c r="E2138" s="382">
        <v>1.0766191038876995</v>
      </c>
      <c r="F2138" s="382">
        <v>1.1702213987582522</v>
      </c>
      <c r="G2138" s="382">
        <v>1.2447194151425256</v>
      </c>
      <c r="H2138" s="382">
        <v>1.300673139507881</v>
      </c>
      <c r="M2138" s="386">
        <v>0.4264</v>
      </c>
    </row>
    <row r="2139" spans="1:13" ht="11.65" customHeight="1">
      <c r="A2139" s="372">
        <v>2133</v>
      </c>
      <c r="B2139" s="381">
        <v>905.20892659956553</v>
      </c>
      <c r="C2139" s="381">
        <v>1594.162501325738</v>
      </c>
      <c r="D2139" s="382">
        <v>0.97935686806266642</v>
      </c>
      <c r="E2139" s="382">
        <v>1.0766617924376882</v>
      </c>
      <c r="F2139" s="382">
        <v>1.170243027799758</v>
      </c>
      <c r="G2139" s="382">
        <v>1.2447770184402971</v>
      </c>
      <c r="H2139" s="382">
        <v>1.3007174471080771</v>
      </c>
      <c r="M2139" s="386">
        <v>0.42659999999999998</v>
      </c>
    </row>
    <row r="2140" spans="1:13" ht="11.65" customHeight="1">
      <c r="A2140" s="372">
        <v>2134</v>
      </c>
      <c r="B2140" s="381">
        <v>906.10590965880237</v>
      </c>
      <c r="C2140" s="381">
        <v>1594.7985029953797</v>
      </c>
      <c r="D2140" s="382">
        <v>0.97940159842485652</v>
      </c>
      <c r="E2140" s="382">
        <v>1.0766706939181643</v>
      </c>
      <c r="F2140" s="382">
        <v>1.1702780769559373</v>
      </c>
      <c r="G2140" s="382">
        <v>1.2447813621378949</v>
      </c>
      <c r="H2140" s="382">
        <v>1.3007290849356332</v>
      </c>
      <c r="M2140" s="386">
        <v>0.42680000000000001</v>
      </c>
    </row>
    <row r="2141" spans="1:13" ht="11.65" customHeight="1">
      <c r="A2141" s="372">
        <v>2135</v>
      </c>
      <c r="B2141" s="381">
        <v>906.81174866812671</v>
      </c>
      <c r="C2141" s="381">
        <v>1594.9427604058928</v>
      </c>
      <c r="D2141" s="382">
        <v>0.97941038734549235</v>
      </c>
      <c r="E2141" s="382">
        <v>1.0766766413673026</v>
      </c>
      <c r="F2141" s="382">
        <v>1.1703111021584942</v>
      </c>
      <c r="G2141" s="382">
        <v>1.2447886230380525</v>
      </c>
      <c r="H2141" s="382">
        <v>1.3008118247925353</v>
      </c>
      <c r="M2141" s="386">
        <v>0.42699999999999999</v>
      </c>
    </row>
    <row r="2142" spans="1:13" ht="11.65" customHeight="1">
      <c r="A2142" s="372">
        <v>2136</v>
      </c>
      <c r="B2142" s="381">
        <v>907.30337593504919</v>
      </c>
      <c r="C2142" s="381">
        <v>1595.370612208595</v>
      </c>
      <c r="D2142" s="382">
        <v>0.9794123925446776</v>
      </c>
      <c r="E2142" s="382">
        <v>1.0766995180524388</v>
      </c>
      <c r="F2142" s="382">
        <v>1.1703116390475636</v>
      </c>
      <c r="G2142" s="382">
        <v>1.2447930773373248</v>
      </c>
      <c r="H2142" s="382">
        <v>1.3008234123106728</v>
      </c>
      <c r="M2142" s="386">
        <v>0.42720000000000002</v>
      </c>
    </row>
    <row r="2143" spans="1:13" ht="11.65" customHeight="1">
      <c r="A2143" s="372">
        <v>2137</v>
      </c>
      <c r="B2143" s="381">
        <v>907.33115025082952</v>
      </c>
      <c r="C2143" s="381">
        <v>1595.4689885109856</v>
      </c>
      <c r="D2143" s="382">
        <v>0.97941241897961684</v>
      </c>
      <c r="E2143" s="382">
        <v>1.076749384174418</v>
      </c>
      <c r="F2143" s="382">
        <v>1.1703137234957246</v>
      </c>
      <c r="G2143" s="382">
        <v>1.2448705645759492</v>
      </c>
      <c r="H2143" s="382">
        <v>1.3009420394593105</v>
      </c>
      <c r="M2143" s="386">
        <v>0.4274</v>
      </c>
    </row>
    <row r="2144" spans="1:13" ht="11.65" customHeight="1">
      <c r="A2144" s="372">
        <v>2138</v>
      </c>
      <c r="B2144" s="381">
        <v>907.5600560984667</v>
      </c>
      <c r="C2144" s="381">
        <v>1595.75710624981</v>
      </c>
      <c r="D2144" s="382">
        <v>0.97941759487961</v>
      </c>
      <c r="E2144" s="382">
        <v>1.0767539303428355</v>
      </c>
      <c r="F2144" s="382">
        <v>1.1703463673348331</v>
      </c>
      <c r="G2144" s="382">
        <v>1.2448709640819289</v>
      </c>
      <c r="H2144" s="382">
        <v>1.3009662094213821</v>
      </c>
      <c r="M2144" s="386">
        <v>0.42759999999999998</v>
      </c>
    </row>
    <row r="2145" spans="1:13" ht="11.65" customHeight="1">
      <c r="A2145" s="372">
        <v>2139</v>
      </c>
      <c r="B2145" s="381">
        <v>907.87704302005113</v>
      </c>
      <c r="C2145" s="381">
        <v>1595.7673279559531</v>
      </c>
      <c r="D2145" s="382">
        <v>0.97946641296090209</v>
      </c>
      <c r="E2145" s="382">
        <v>1.0767903487475987</v>
      </c>
      <c r="F2145" s="382">
        <v>1.1703658381758593</v>
      </c>
      <c r="G2145" s="382">
        <v>1.2449088134767725</v>
      </c>
      <c r="H2145" s="382">
        <v>1.3009722664639127</v>
      </c>
      <c r="M2145" s="386">
        <v>0.42780000000000001</v>
      </c>
    </row>
    <row r="2146" spans="1:13" ht="11.65" customHeight="1">
      <c r="A2146" s="372">
        <v>2140</v>
      </c>
      <c r="B2146" s="381">
        <v>907.88129416881202</v>
      </c>
      <c r="C2146" s="381">
        <v>1595.8730587092286</v>
      </c>
      <c r="D2146" s="382">
        <v>0.9794680179430949</v>
      </c>
      <c r="E2146" s="382">
        <v>1.0768142834243875</v>
      </c>
      <c r="F2146" s="382">
        <v>1.1703719086063566</v>
      </c>
      <c r="G2146" s="382">
        <v>1.2449609033809546</v>
      </c>
      <c r="H2146" s="382">
        <v>1.3010011306565619</v>
      </c>
      <c r="M2146" s="386">
        <v>0.42799999999999999</v>
      </c>
    </row>
    <row r="2147" spans="1:13" ht="11.65" customHeight="1">
      <c r="A2147" s="372">
        <v>2141</v>
      </c>
      <c r="B2147" s="381">
        <v>907.91831572096635</v>
      </c>
      <c r="C2147" s="381">
        <v>1596.0150755238847</v>
      </c>
      <c r="D2147" s="382">
        <v>0.97947619705321454</v>
      </c>
      <c r="E2147" s="382">
        <v>1.0768410538579711</v>
      </c>
      <c r="F2147" s="382">
        <v>1.1703768790183549</v>
      </c>
      <c r="G2147" s="382">
        <v>1.2449912681394459</v>
      </c>
      <c r="H2147" s="382">
        <v>1.3010571079084643</v>
      </c>
      <c r="M2147" s="386">
        <v>0.42820000000000003</v>
      </c>
    </row>
    <row r="2148" spans="1:13" ht="11.65" customHeight="1">
      <c r="A2148" s="372">
        <v>2142</v>
      </c>
      <c r="B2148" s="381">
        <v>908.21142792720639</v>
      </c>
      <c r="C2148" s="381">
        <v>1596.4235024528371</v>
      </c>
      <c r="D2148" s="382">
        <v>0.9794770704176391</v>
      </c>
      <c r="E2148" s="382">
        <v>1.0768630652422304</v>
      </c>
      <c r="F2148" s="382">
        <v>1.1704333138647078</v>
      </c>
      <c r="G2148" s="382">
        <v>1.2450016743865493</v>
      </c>
      <c r="H2148" s="382">
        <v>1.3011177689435798</v>
      </c>
      <c r="M2148" s="386">
        <v>0.4284</v>
      </c>
    </row>
    <row r="2149" spans="1:13" ht="11.65" customHeight="1">
      <c r="A2149" s="372">
        <v>2143</v>
      </c>
      <c r="B2149" s="381">
        <v>909.13634992079824</v>
      </c>
      <c r="C2149" s="381">
        <v>1596.5348072742599</v>
      </c>
      <c r="D2149" s="382">
        <v>0.97947810891410425</v>
      </c>
      <c r="E2149" s="382">
        <v>1.0768697753497904</v>
      </c>
      <c r="F2149" s="382">
        <v>1.1704444641272045</v>
      </c>
      <c r="G2149" s="382">
        <v>1.2450425564579481</v>
      </c>
      <c r="H2149" s="382">
        <v>1.3011574249170048</v>
      </c>
      <c r="M2149" s="386">
        <v>0.42859999999999998</v>
      </c>
    </row>
    <row r="2150" spans="1:13" ht="11.65" customHeight="1">
      <c r="A2150" s="372">
        <v>2144</v>
      </c>
      <c r="B2150" s="381">
        <v>909.54783165809295</v>
      </c>
      <c r="C2150" s="381">
        <v>1596.7674111458127</v>
      </c>
      <c r="D2150" s="382">
        <v>0.97948115446864992</v>
      </c>
      <c r="E2150" s="382">
        <v>1.0768738591251226</v>
      </c>
      <c r="F2150" s="382">
        <v>1.170446826169613</v>
      </c>
      <c r="G2150" s="382">
        <v>1.2450443511743812</v>
      </c>
      <c r="H2150" s="382">
        <v>1.3011594714456627</v>
      </c>
      <c r="M2150" s="386">
        <v>0.42880000000000001</v>
      </c>
    </row>
    <row r="2151" spans="1:13" ht="11.65" customHeight="1">
      <c r="A2151" s="372">
        <v>2145</v>
      </c>
      <c r="B2151" s="381">
        <v>909.74766156705573</v>
      </c>
      <c r="C2151" s="381">
        <v>1597.4449722777554</v>
      </c>
      <c r="D2151" s="382">
        <v>0.97948500065197086</v>
      </c>
      <c r="E2151" s="382">
        <v>1.0768969708832452</v>
      </c>
      <c r="F2151" s="382">
        <v>1.1705126452755326</v>
      </c>
      <c r="G2151" s="382">
        <v>1.2450533066764309</v>
      </c>
      <c r="H2151" s="382">
        <v>1.3013133812672499</v>
      </c>
      <c r="M2151" s="386">
        <v>0.42899999999999999</v>
      </c>
    </row>
    <row r="2152" spans="1:13" ht="11.65" customHeight="1">
      <c r="A2152" s="372">
        <v>2146</v>
      </c>
      <c r="B2152" s="381">
        <v>909.85504804572702</v>
      </c>
      <c r="C2152" s="381">
        <v>1597.6540795807268</v>
      </c>
      <c r="D2152" s="382">
        <v>0.97949516162484984</v>
      </c>
      <c r="E2152" s="382">
        <v>1.0769152943108382</v>
      </c>
      <c r="F2152" s="382">
        <v>1.1705263428539028</v>
      </c>
      <c r="G2152" s="382">
        <v>1.245125226809908</v>
      </c>
      <c r="H2152" s="382">
        <v>1.3013990452849777</v>
      </c>
      <c r="M2152" s="386">
        <v>0.42920000000000003</v>
      </c>
    </row>
    <row r="2153" spans="1:13" ht="11.65" customHeight="1">
      <c r="A2153" s="372">
        <v>2147</v>
      </c>
      <c r="B2153" s="381">
        <v>910.4613891420222</v>
      </c>
      <c r="C2153" s="381">
        <v>1598.2553601949494</v>
      </c>
      <c r="D2153" s="382">
        <v>0.97956043692873573</v>
      </c>
      <c r="E2153" s="382">
        <v>1.0769268542932591</v>
      </c>
      <c r="F2153" s="382">
        <v>1.1705770610459332</v>
      </c>
      <c r="G2153" s="382">
        <v>1.2451719900600169</v>
      </c>
      <c r="H2153" s="382">
        <v>1.3014277750340271</v>
      </c>
      <c r="M2153" s="386">
        <v>0.4294</v>
      </c>
    </row>
    <row r="2154" spans="1:13" ht="11.65" customHeight="1">
      <c r="A2154" s="372">
        <v>2148</v>
      </c>
      <c r="B2154" s="381">
        <v>910.64729740084022</v>
      </c>
      <c r="C2154" s="381">
        <v>1598.7246130551175</v>
      </c>
      <c r="D2154" s="382">
        <v>0.97956520054540719</v>
      </c>
      <c r="E2154" s="382">
        <v>1.0769646784072375</v>
      </c>
      <c r="F2154" s="382">
        <v>1.1705860464580489</v>
      </c>
      <c r="G2154" s="382">
        <v>1.245215782860305</v>
      </c>
      <c r="H2154" s="382">
        <v>1.3014493533296845</v>
      </c>
      <c r="M2154" s="386">
        <v>0.42959999999999998</v>
      </c>
    </row>
    <row r="2155" spans="1:13" ht="11.65" customHeight="1">
      <c r="A2155" s="372">
        <v>2149</v>
      </c>
      <c r="B2155" s="381">
        <v>910.7593328390567</v>
      </c>
      <c r="C2155" s="381">
        <v>1598.7526011101236</v>
      </c>
      <c r="D2155" s="382">
        <v>0.97958197581850215</v>
      </c>
      <c r="E2155" s="382">
        <v>1.0771052175658762</v>
      </c>
      <c r="F2155" s="382">
        <v>1.1706390314970321</v>
      </c>
      <c r="G2155" s="382">
        <v>1.2452770360488592</v>
      </c>
      <c r="H2155" s="382">
        <v>1.3014668633572306</v>
      </c>
      <c r="M2155" s="386">
        <v>0.42980000000000002</v>
      </c>
    </row>
    <row r="2156" spans="1:13" ht="11.65" customHeight="1">
      <c r="A2156" s="372">
        <v>2150</v>
      </c>
      <c r="B2156" s="381">
        <v>910.86741881946546</v>
      </c>
      <c r="C2156" s="381">
        <v>1599.2558087124107</v>
      </c>
      <c r="D2156" s="382">
        <v>0.97959971850127336</v>
      </c>
      <c r="E2156" s="382">
        <v>1.0771228333392182</v>
      </c>
      <c r="F2156" s="382">
        <v>1.1706825276770623</v>
      </c>
      <c r="G2156" s="382">
        <v>1.2453089592144897</v>
      </c>
      <c r="H2156" s="382">
        <v>1.3015291031600758</v>
      </c>
      <c r="M2156" s="386">
        <v>0.43</v>
      </c>
    </row>
    <row r="2157" spans="1:13" ht="11.65" customHeight="1">
      <c r="A2157" s="372">
        <v>2151</v>
      </c>
      <c r="B2157" s="381">
        <v>910.90002068591366</v>
      </c>
      <c r="C2157" s="381">
        <v>1599.4079253079781</v>
      </c>
      <c r="D2157" s="382">
        <v>0.97960430550597377</v>
      </c>
      <c r="E2157" s="382">
        <v>1.0771780322480424</v>
      </c>
      <c r="F2157" s="382">
        <v>1.1707242183349409</v>
      </c>
      <c r="G2157" s="382">
        <v>1.2453277645515037</v>
      </c>
      <c r="H2157" s="382">
        <v>1.301530887072901</v>
      </c>
      <c r="M2157" s="386">
        <v>0.43020000000000003</v>
      </c>
    </row>
    <row r="2158" spans="1:13" ht="11.65" customHeight="1">
      <c r="A2158" s="372">
        <v>2152</v>
      </c>
      <c r="B2158" s="381">
        <v>911.34338347545236</v>
      </c>
      <c r="C2158" s="381">
        <v>1599.43562131404</v>
      </c>
      <c r="D2158" s="382">
        <v>0.97960436761211422</v>
      </c>
      <c r="E2158" s="382">
        <v>1.077219295505323</v>
      </c>
      <c r="F2158" s="382">
        <v>1.1707637064694982</v>
      </c>
      <c r="G2158" s="382">
        <v>1.2453934111463729</v>
      </c>
      <c r="H2158" s="382">
        <v>1.3015606071903054</v>
      </c>
      <c r="M2158" s="386">
        <v>0.4304</v>
      </c>
    </row>
    <row r="2159" spans="1:13" ht="11.65" customHeight="1">
      <c r="A2159" s="372">
        <v>2153</v>
      </c>
      <c r="B2159" s="381">
        <v>911.78946613118387</v>
      </c>
      <c r="C2159" s="381">
        <v>1599.6280553246979</v>
      </c>
      <c r="D2159" s="382">
        <v>0.97963945578169154</v>
      </c>
      <c r="E2159" s="382">
        <v>1.0772837537940088</v>
      </c>
      <c r="F2159" s="382">
        <v>1.1708055017521657</v>
      </c>
      <c r="G2159" s="382">
        <v>1.2454168753582482</v>
      </c>
      <c r="H2159" s="382">
        <v>1.3016854832655433</v>
      </c>
      <c r="M2159" s="386">
        <v>0.43059999999999998</v>
      </c>
    </row>
    <row r="2160" spans="1:13" ht="11.65" customHeight="1">
      <c r="A2160" s="372">
        <v>2154</v>
      </c>
      <c r="B2160" s="381">
        <v>912.59342861352434</v>
      </c>
      <c r="C2160" s="381">
        <v>1599.9005204116729</v>
      </c>
      <c r="D2160" s="382">
        <v>0.97964798327280045</v>
      </c>
      <c r="E2160" s="382">
        <v>1.077305407502682</v>
      </c>
      <c r="F2160" s="382">
        <v>1.1708458060652023</v>
      </c>
      <c r="G2160" s="382">
        <v>1.2454354716050799</v>
      </c>
      <c r="H2160" s="382">
        <v>1.3017455128304243</v>
      </c>
      <c r="M2160" s="386">
        <v>0.43080000000000002</v>
      </c>
    </row>
    <row r="2161" spans="1:13" ht="11.65" customHeight="1">
      <c r="A2161" s="372">
        <v>2155</v>
      </c>
      <c r="B2161" s="381">
        <v>912.79540199616076</v>
      </c>
      <c r="C2161" s="381">
        <v>1601.5607037510599</v>
      </c>
      <c r="D2161" s="382">
        <v>0.97965119451992355</v>
      </c>
      <c r="E2161" s="382">
        <v>1.0773219737420228</v>
      </c>
      <c r="F2161" s="382">
        <v>1.1708607831858007</v>
      </c>
      <c r="G2161" s="382">
        <v>1.2454521415418873</v>
      </c>
      <c r="H2161" s="382">
        <v>1.3017822985331124</v>
      </c>
      <c r="M2161" s="386">
        <v>0.43099999999999999</v>
      </c>
    </row>
    <row r="2162" spans="1:13" ht="11.65" customHeight="1">
      <c r="A2162" s="372">
        <v>2156</v>
      </c>
      <c r="B2162" s="381">
        <v>913.61571287331026</v>
      </c>
      <c r="C2162" s="381">
        <v>1601.9398889346885</v>
      </c>
      <c r="D2162" s="382">
        <v>0.97967220092474949</v>
      </c>
      <c r="E2162" s="382">
        <v>1.077330374987421</v>
      </c>
      <c r="F2162" s="382">
        <v>1.170873477499472</v>
      </c>
      <c r="G2162" s="382">
        <v>1.2454549540427624</v>
      </c>
      <c r="H2162" s="382">
        <v>1.3017899405367317</v>
      </c>
      <c r="M2162" s="386">
        <v>0.43120000000000003</v>
      </c>
    </row>
    <row r="2163" spans="1:13" ht="11.65" customHeight="1">
      <c r="A2163" s="372">
        <v>2157</v>
      </c>
      <c r="B2163" s="381">
        <v>913.75278933544269</v>
      </c>
      <c r="C2163" s="381">
        <v>1602.0038956683329</v>
      </c>
      <c r="D2163" s="382">
        <v>0.97969895378961003</v>
      </c>
      <c r="E2163" s="382">
        <v>1.0773388199361189</v>
      </c>
      <c r="F2163" s="382">
        <v>1.1708866852333357</v>
      </c>
      <c r="G2163" s="382">
        <v>1.2454686999679738</v>
      </c>
      <c r="H2163" s="382">
        <v>1.3019320413486273</v>
      </c>
      <c r="M2163" s="386">
        <v>0.43140000000000001</v>
      </c>
    </row>
    <row r="2164" spans="1:13" ht="11.65" customHeight="1">
      <c r="A2164" s="372">
        <v>2158</v>
      </c>
      <c r="B2164" s="381">
        <v>913.78489784177236</v>
      </c>
      <c r="C2164" s="381">
        <v>1602.1409593031276</v>
      </c>
      <c r="D2164" s="382">
        <v>0.97970300817337497</v>
      </c>
      <c r="E2164" s="382">
        <v>1.0775281048330199</v>
      </c>
      <c r="F2164" s="382">
        <v>1.1709050152970066</v>
      </c>
      <c r="G2164" s="382">
        <v>1.2455636943557014</v>
      </c>
      <c r="H2164" s="382">
        <v>1.301966380508313</v>
      </c>
      <c r="M2164" s="386">
        <v>0.43159999999999998</v>
      </c>
    </row>
    <row r="2165" spans="1:13" ht="11.65" customHeight="1">
      <c r="A2165" s="372">
        <v>2159</v>
      </c>
      <c r="B2165" s="381">
        <v>916.06028813670855</v>
      </c>
      <c r="C2165" s="381">
        <v>1603.2096266152676</v>
      </c>
      <c r="D2165" s="382">
        <v>0.97970586385298486</v>
      </c>
      <c r="E2165" s="382">
        <v>1.0775419483453745</v>
      </c>
      <c r="F2165" s="382">
        <v>1.1709214401497423</v>
      </c>
      <c r="G2165" s="382">
        <v>1.2455678024435095</v>
      </c>
      <c r="H2165" s="382">
        <v>1.3020181902215031</v>
      </c>
      <c r="M2165" s="386">
        <v>0.43180000000000002</v>
      </c>
    </row>
    <row r="2166" spans="1:13" ht="11.65" customHeight="1">
      <c r="A2166" s="372">
        <v>2160</v>
      </c>
      <c r="B2166" s="381">
        <v>916.30832356203427</v>
      </c>
      <c r="C2166" s="381">
        <v>1603.6012659060343</v>
      </c>
      <c r="D2166" s="382">
        <v>0.97971216040678144</v>
      </c>
      <c r="E2166" s="382">
        <v>1.0775458342150073</v>
      </c>
      <c r="F2166" s="382">
        <v>1.170934741047182</v>
      </c>
      <c r="G2166" s="382">
        <v>1.2456315097888964</v>
      </c>
      <c r="H2166" s="382">
        <v>1.3020463991423981</v>
      </c>
      <c r="M2166" s="386">
        <v>0.432</v>
      </c>
    </row>
    <row r="2167" spans="1:13" ht="11.65" customHeight="1">
      <c r="A2167" s="372">
        <v>2161</v>
      </c>
      <c r="B2167" s="381">
        <v>916.43074147900279</v>
      </c>
      <c r="C2167" s="381">
        <v>1604.6325114500214</v>
      </c>
      <c r="D2167" s="382">
        <v>0.97973386583508826</v>
      </c>
      <c r="E2167" s="382">
        <v>1.0775511036995136</v>
      </c>
      <c r="F2167" s="382">
        <v>1.1709514954887683</v>
      </c>
      <c r="G2167" s="382">
        <v>1.2456448613330076</v>
      </c>
      <c r="H2167" s="382">
        <v>1.3021975420266256</v>
      </c>
      <c r="M2167" s="386">
        <v>0.43219999999999997</v>
      </c>
    </row>
    <row r="2168" spans="1:13" ht="11.65" customHeight="1">
      <c r="A2168" s="372">
        <v>2162</v>
      </c>
      <c r="B2168" s="381">
        <v>916.95938708732319</v>
      </c>
      <c r="C2168" s="381">
        <v>1605.2276821398245</v>
      </c>
      <c r="D2168" s="382">
        <v>0.97974493564670195</v>
      </c>
      <c r="E2168" s="382">
        <v>1.0775629220830554</v>
      </c>
      <c r="F2168" s="382">
        <v>1.1709624957098745</v>
      </c>
      <c r="G2168" s="382">
        <v>1.2456457068156614</v>
      </c>
      <c r="H2168" s="382">
        <v>1.3022409753834827</v>
      </c>
      <c r="M2168" s="386">
        <v>0.43240000000000001</v>
      </c>
    </row>
    <row r="2169" spans="1:13" ht="11.65" customHeight="1">
      <c r="A2169" s="372">
        <v>2163</v>
      </c>
      <c r="B2169" s="381">
        <v>917.26584892808478</v>
      </c>
      <c r="C2169" s="381">
        <v>1605.4189435657372</v>
      </c>
      <c r="D2169" s="382">
        <v>0.97975169480218549</v>
      </c>
      <c r="E2169" s="382">
        <v>1.0775993584223285</v>
      </c>
      <c r="F2169" s="382">
        <v>1.1710089652607856</v>
      </c>
      <c r="G2169" s="382">
        <v>1.2456681007109716</v>
      </c>
      <c r="H2169" s="382">
        <v>1.3022910808423702</v>
      </c>
      <c r="M2169" s="386">
        <v>0.43259999999999998</v>
      </c>
    </row>
    <row r="2170" spans="1:13" ht="11.65" customHeight="1">
      <c r="A2170" s="372">
        <v>2164</v>
      </c>
      <c r="B2170" s="381">
        <v>917.28765745115925</v>
      </c>
      <c r="C2170" s="381">
        <v>1606.7174595401702</v>
      </c>
      <c r="D2170" s="382">
        <v>0.97975192421739199</v>
      </c>
      <c r="E2170" s="382">
        <v>1.0776217424605659</v>
      </c>
      <c r="F2170" s="382">
        <v>1.1710472082899637</v>
      </c>
      <c r="G2170" s="382">
        <v>1.2457442876612284</v>
      </c>
      <c r="H2170" s="382">
        <v>1.3023020277860007</v>
      </c>
      <c r="M2170" s="386">
        <v>0.43280000000000002</v>
      </c>
    </row>
    <row r="2171" spans="1:13" ht="11.65" customHeight="1">
      <c r="A2171" s="372">
        <v>2165</v>
      </c>
      <c r="B2171" s="381">
        <v>917.54814667639857</v>
      </c>
      <c r="C2171" s="381">
        <v>1606.7382831589803</v>
      </c>
      <c r="D2171" s="382">
        <v>0.97976559479434921</v>
      </c>
      <c r="E2171" s="382">
        <v>1.0776936684253755</v>
      </c>
      <c r="F2171" s="382">
        <v>1.1711162771151762</v>
      </c>
      <c r="G2171" s="382">
        <v>1.2457695588921782</v>
      </c>
      <c r="H2171" s="382">
        <v>1.302323395574341</v>
      </c>
      <c r="M2171" s="386">
        <v>0.433</v>
      </c>
    </row>
    <row r="2172" spans="1:13" ht="11.65" customHeight="1">
      <c r="A2172" s="372">
        <v>2166</v>
      </c>
      <c r="B2172" s="381">
        <v>918.30993466311793</v>
      </c>
      <c r="C2172" s="381">
        <v>1607.1039857032665</v>
      </c>
      <c r="D2172" s="382">
        <v>0.97978715881117096</v>
      </c>
      <c r="E2172" s="382">
        <v>1.0777139919178791</v>
      </c>
      <c r="F2172" s="382">
        <v>1.1711322897451386</v>
      </c>
      <c r="G2172" s="382">
        <v>1.2457815489717194</v>
      </c>
      <c r="H2172" s="382">
        <v>1.3023413204480758</v>
      </c>
      <c r="M2172" s="386">
        <v>0.43319999999999997</v>
      </c>
    </row>
    <row r="2173" spans="1:13" ht="11.65" customHeight="1">
      <c r="A2173" s="372">
        <v>2167</v>
      </c>
      <c r="B2173" s="381">
        <v>919.39661494406573</v>
      </c>
      <c r="C2173" s="381">
        <v>1607.9094184317728</v>
      </c>
      <c r="D2173" s="382">
        <v>0.97979513828753306</v>
      </c>
      <c r="E2173" s="382">
        <v>1.0777303308254751</v>
      </c>
      <c r="F2173" s="382">
        <v>1.1711495772431679</v>
      </c>
      <c r="G2173" s="382">
        <v>1.2458607843302731</v>
      </c>
      <c r="H2173" s="382">
        <v>1.3023753654278878</v>
      </c>
      <c r="M2173" s="386">
        <v>0.43340000000000001</v>
      </c>
    </row>
    <row r="2174" spans="1:13" ht="11.65" customHeight="1">
      <c r="A2174" s="372">
        <v>2168</v>
      </c>
      <c r="B2174" s="381">
        <v>919.51234502483567</v>
      </c>
      <c r="C2174" s="381">
        <v>1608.8536565177219</v>
      </c>
      <c r="D2174" s="382">
        <v>0.97979522507524985</v>
      </c>
      <c r="E2174" s="382">
        <v>1.077733437132228</v>
      </c>
      <c r="F2174" s="382">
        <v>1.1711819339471465</v>
      </c>
      <c r="G2174" s="382">
        <v>1.2458886537100518</v>
      </c>
      <c r="H2174" s="382">
        <v>1.3023808158114387</v>
      </c>
      <c r="M2174" s="386">
        <v>0.43359999999999999</v>
      </c>
    </row>
    <row r="2175" spans="1:13" ht="11.65" customHeight="1">
      <c r="A2175" s="372">
        <v>2169</v>
      </c>
      <c r="B2175" s="381">
        <v>919.69511009816415</v>
      </c>
      <c r="C2175" s="381">
        <v>1608.879491646745</v>
      </c>
      <c r="D2175" s="382">
        <v>0.97980478090913137</v>
      </c>
      <c r="E2175" s="382">
        <v>1.0777431987165507</v>
      </c>
      <c r="F2175" s="382">
        <v>1.1712445983627988</v>
      </c>
      <c r="G2175" s="382">
        <v>1.2459391677274168</v>
      </c>
      <c r="H2175" s="382">
        <v>1.3024564439640964</v>
      </c>
      <c r="M2175" s="386">
        <v>0.43380000000000002</v>
      </c>
    </row>
    <row r="2176" spans="1:13" ht="11.65" customHeight="1">
      <c r="A2176" s="372">
        <v>2170</v>
      </c>
      <c r="B2176" s="381">
        <v>919.92514977497467</v>
      </c>
      <c r="C2176" s="381">
        <v>1609.3886175555635</v>
      </c>
      <c r="D2176" s="382">
        <v>0.97981689009802508</v>
      </c>
      <c r="E2176" s="382">
        <v>1.0777599564633922</v>
      </c>
      <c r="F2176" s="382">
        <v>1.1712942122618248</v>
      </c>
      <c r="G2176" s="382">
        <v>1.2459688998316487</v>
      </c>
      <c r="H2176" s="382">
        <v>1.3024675448218439</v>
      </c>
      <c r="M2176" s="386">
        <v>0.434</v>
      </c>
    </row>
    <row r="2177" spans="1:13" ht="11.65" customHeight="1">
      <c r="A2177" s="372">
        <v>2171</v>
      </c>
      <c r="B2177" s="381">
        <v>920.97625673529092</v>
      </c>
      <c r="C2177" s="381">
        <v>1609.4572324978926</v>
      </c>
      <c r="D2177" s="382">
        <v>0.97982494603078207</v>
      </c>
      <c r="E2177" s="382">
        <v>1.0777602198065723</v>
      </c>
      <c r="F2177" s="382">
        <v>1.171386574141102</v>
      </c>
      <c r="G2177" s="382">
        <v>1.2459858758844313</v>
      </c>
      <c r="H2177" s="382">
        <v>1.3024700801521969</v>
      </c>
      <c r="M2177" s="386">
        <v>0.43419999999999997</v>
      </c>
    </row>
    <row r="2178" spans="1:13" ht="11.65" customHeight="1">
      <c r="A2178" s="372">
        <v>2172</v>
      </c>
      <c r="B2178" s="381">
        <v>921.10543401724317</v>
      </c>
      <c r="C2178" s="381">
        <v>1609.6128089379836</v>
      </c>
      <c r="D2178" s="382">
        <v>0.97984441464214644</v>
      </c>
      <c r="E2178" s="382">
        <v>1.0777606326295022</v>
      </c>
      <c r="F2178" s="382">
        <v>1.1713885398259041</v>
      </c>
      <c r="G2178" s="382">
        <v>1.2460188178897076</v>
      </c>
      <c r="H2178" s="382">
        <v>1.3025227092778706</v>
      </c>
      <c r="M2178" s="386">
        <v>0.43440000000000001</v>
      </c>
    </row>
    <row r="2179" spans="1:13" ht="11.65" customHeight="1">
      <c r="A2179" s="372">
        <v>2173</v>
      </c>
      <c r="B2179" s="381">
        <v>921.51595886839186</v>
      </c>
      <c r="C2179" s="381">
        <v>1610.6426637384429</v>
      </c>
      <c r="D2179" s="382">
        <v>0.97985307343314598</v>
      </c>
      <c r="E2179" s="382">
        <v>1.077828349285231</v>
      </c>
      <c r="F2179" s="382">
        <v>1.1713890948961403</v>
      </c>
      <c r="G2179" s="382">
        <v>1.2460262955235293</v>
      </c>
      <c r="H2179" s="382">
        <v>1.3026045386181417</v>
      </c>
      <c r="M2179" s="386">
        <v>0.43459999999999999</v>
      </c>
    </row>
    <row r="2180" spans="1:13" ht="11.65" customHeight="1">
      <c r="A2180" s="372">
        <v>2174</v>
      </c>
      <c r="B2180" s="381">
        <v>921.88518111188205</v>
      </c>
      <c r="C2180" s="381">
        <v>1612.0766597548882</v>
      </c>
      <c r="D2180" s="382">
        <v>0.97987038710474617</v>
      </c>
      <c r="E2180" s="382">
        <v>1.0778470274932395</v>
      </c>
      <c r="F2180" s="382">
        <v>1.1713966404669762</v>
      </c>
      <c r="G2180" s="382">
        <v>1.2461267158970943</v>
      </c>
      <c r="H2180" s="382">
        <v>1.3026063258026312</v>
      </c>
      <c r="M2180" s="386">
        <v>0.43480000000000002</v>
      </c>
    </row>
    <row r="2181" spans="1:13" ht="11.65" customHeight="1">
      <c r="A2181" s="372">
        <v>2175</v>
      </c>
      <c r="B2181" s="381">
        <v>922.01376410318881</v>
      </c>
      <c r="C2181" s="381">
        <v>1612.2071255804476</v>
      </c>
      <c r="D2181" s="382">
        <v>0.97991843413906499</v>
      </c>
      <c r="E2181" s="382">
        <v>1.0779350842389297</v>
      </c>
      <c r="F2181" s="382">
        <v>1.1714181200415033</v>
      </c>
      <c r="G2181" s="382">
        <v>1.2461310323191119</v>
      </c>
      <c r="H2181" s="382">
        <v>1.3027343716563653</v>
      </c>
      <c r="M2181" s="386">
        <v>0.435</v>
      </c>
    </row>
    <row r="2182" spans="1:13" ht="11.65" customHeight="1">
      <c r="A2182" s="372">
        <v>2176</v>
      </c>
      <c r="B2182" s="381">
        <v>922.08872087941472</v>
      </c>
      <c r="C2182" s="381">
        <v>1612.2889063264229</v>
      </c>
      <c r="D2182" s="382">
        <v>0.9799214610924587</v>
      </c>
      <c r="E2182" s="382">
        <v>1.0779449846429716</v>
      </c>
      <c r="F2182" s="382">
        <v>1.171436934291465</v>
      </c>
      <c r="G2182" s="382">
        <v>1.2461463006525433</v>
      </c>
      <c r="H2182" s="382">
        <v>1.3027852699162701</v>
      </c>
      <c r="M2182" s="386">
        <v>0.43519999999999998</v>
      </c>
    </row>
    <row r="2183" spans="1:13" ht="11.65" customHeight="1">
      <c r="A2183" s="372">
        <v>2177</v>
      </c>
      <c r="B2183" s="381">
        <v>922.25690628383563</v>
      </c>
      <c r="C2183" s="381">
        <v>1613.055014935926</v>
      </c>
      <c r="D2183" s="382">
        <v>0.97995306975065033</v>
      </c>
      <c r="E2183" s="382">
        <v>1.0779565562897204</v>
      </c>
      <c r="F2183" s="382">
        <v>1.1714555742558637</v>
      </c>
      <c r="G2183" s="382">
        <v>1.2462180774509446</v>
      </c>
      <c r="H2183" s="382">
        <v>1.3027911809922597</v>
      </c>
      <c r="M2183" s="386">
        <v>0.43540000000000001</v>
      </c>
    </row>
    <row r="2184" spans="1:13" ht="11.65" customHeight="1">
      <c r="A2184" s="372">
        <v>2178</v>
      </c>
      <c r="B2184" s="381">
        <v>923.64454212007968</v>
      </c>
      <c r="C2184" s="381">
        <v>1613.3698937691534</v>
      </c>
      <c r="D2184" s="382">
        <v>0.97996251391588951</v>
      </c>
      <c r="E2184" s="382">
        <v>1.0779613441606231</v>
      </c>
      <c r="F2184" s="382">
        <v>1.1715650603295913</v>
      </c>
      <c r="G2184" s="382">
        <v>1.2462410148458225</v>
      </c>
      <c r="H2184" s="382">
        <v>1.3029323147131731</v>
      </c>
      <c r="M2184" s="386">
        <v>0.43559999999999999</v>
      </c>
    </row>
    <row r="2185" spans="1:13" ht="11.65" customHeight="1">
      <c r="A2185" s="372">
        <v>2179</v>
      </c>
      <c r="B2185" s="381">
        <v>923.80959810706736</v>
      </c>
      <c r="C2185" s="381">
        <v>1613.9592805073917</v>
      </c>
      <c r="D2185" s="382">
        <v>0.9799985716399251</v>
      </c>
      <c r="E2185" s="382">
        <v>1.0779667589214947</v>
      </c>
      <c r="F2185" s="382">
        <v>1.171712658377263</v>
      </c>
      <c r="G2185" s="382">
        <v>1.2462632477988023</v>
      </c>
      <c r="H2185" s="382">
        <v>1.3029392883900794</v>
      </c>
      <c r="M2185" s="386">
        <v>0.43580000000000002</v>
      </c>
    </row>
    <row r="2186" spans="1:13" ht="11.65" customHeight="1">
      <c r="A2186" s="372">
        <v>2180</v>
      </c>
      <c r="B2186" s="381">
        <v>923.86307336209211</v>
      </c>
      <c r="C2186" s="381">
        <v>1613.9803442411157</v>
      </c>
      <c r="D2186" s="382">
        <v>0.98001117785762459</v>
      </c>
      <c r="E2186" s="382">
        <v>1.0779797741978161</v>
      </c>
      <c r="F2186" s="382">
        <v>1.1717268811864818</v>
      </c>
      <c r="G2186" s="382">
        <v>1.2463498820701677</v>
      </c>
      <c r="H2186" s="382">
        <v>1.3030017504334361</v>
      </c>
      <c r="M2186" s="386">
        <v>0.436</v>
      </c>
    </row>
    <row r="2187" spans="1:13" ht="11.65" customHeight="1">
      <c r="A2187" s="372">
        <v>2181</v>
      </c>
      <c r="B2187" s="381">
        <v>924.74071165321038</v>
      </c>
      <c r="C2187" s="381">
        <v>1614.4729354893534</v>
      </c>
      <c r="D2187" s="382">
        <v>0.98003606534304399</v>
      </c>
      <c r="E2187" s="382">
        <v>1.0780070542385134</v>
      </c>
      <c r="F2187" s="382">
        <v>1.1717339374449718</v>
      </c>
      <c r="G2187" s="382">
        <v>1.2463838435181132</v>
      </c>
      <c r="H2187" s="382">
        <v>1.303030960251218</v>
      </c>
      <c r="M2187" s="386">
        <v>0.43619999999999998</v>
      </c>
    </row>
    <row r="2188" spans="1:13" ht="11.65" customHeight="1">
      <c r="A2188" s="372">
        <v>2182</v>
      </c>
      <c r="B2188" s="381">
        <v>924.90969553711511</v>
      </c>
      <c r="C2188" s="381">
        <v>1615.1345873349073</v>
      </c>
      <c r="D2188" s="382">
        <v>0.98004157242712753</v>
      </c>
      <c r="E2188" s="382">
        <v>1.0780308472244022</v>
      </c>
      <c r="F2188" s="382">
        <v>1.1717956839922734</v>
      </c>
      <c r="G2188" s="382">
        <v>1.2464186045513383</v>
      </c>
      <c r="H2188" s="382">
        <v>1.3030568493139247</v>
      </c>
      <c r="M2188" s="386">
        <v>0.43640000000000001</v>
      </c>
    </row>
    <row r="2189" spans="1:13" ht="11.65" customHeight="1">
      <c r="A2189" s="372">
        <v>2183</v>
      </c>
      <c r="B2189" s="381">
        <v>924.98198744189358</v>
      </c>
      <c r="C2189" s="381">
        <v>1615.1495700145988</v>
      </c>
      <c r="D2189" s="382">
        <v>0.98005936865797194</v>
      </c>
      <c r="E2189" s="382">
        <v>1.0780581841860959</v>
      </c>
      <c r="F2189" s="382">
        <v>1.1718312601784919</v>
      </c>
      <c r="G2189" s="382">
        <v>1.2464650686122285</v>
      </c>
      <c r="H2189" s="382">
        <v>1.3030620584562931</v>
      </c>
      <c r="M2189" s="386">
        <v>0.43659999999999999</v>
      </c>
    </row>
    <row r="2190" spans="1:13" ht="11.65" customHeight="1">
      <c r="A2190" s="372">
        <v>2184</v>
      </c>
      <c r="B2190" s="381">
        <v>925.19825591663812</v>
      </c>
      <c r="C2190" s="381">
        <v>1615.3195912104948</v>
      </c>
      <c r="D2190" s="382">
        <v>0.98005974795524387</v>
      </c>
      <c r="E2190" s="382">
        <v>1.0780630198780488</v>
      </c>
      <c r="F2190" s="382">
        <v>1.1718358046659205</v>
      </c>
      <c r="G2190" s="382">
        <v>1.2464751298703947</v>
      </c>
      <c r="H2190" s="382">
        <v>1.3030729701520309</v>
      </c>
      <c r="M2190" s="386">
        <v>0.43680000000000002</v>
      </c>
    </row>
    <row r="2191" spans="1:13" ht="11.65" customHeight="1">
      <c r="A2191" s="372">
        <v>2185</v>
      </c>
      <c r="B2191" s="381">
        <v>925.51536255791507</v>
      </c>
      <c r="C2191" s="381">
        <v>1617.2530595541775</v>
      </c>
      <c r="D2191" s="382">
        <v>0.98011930190058683</v>
      </c>
      <c r="E2191" s="382">
        <v>1.0780721650189038</v>
      </c>
      <c r="F2191" s="382">
        <v>1.1718399693148369</v>
      </c>
      <c r="G2191" s="382">
        <v>1.2465374369275519</v>
      </c>
      <c r="H2191" s="382">
        <v>1.303108567570902</v>
      </c>
      <c r="M2191" s="386">
        <v>0.437</v>
      </c>
    </row>
    <row r="2192" spans="1:13" ht="11.65" customHeight="1">
      <c r="A2192" s="372">
        <v>2186</v>
      </c>
      <c r="B2192" s="381">
        <v>925.9029888681107</v>
      </c>
      <c r="C2192" s="381">
        <v>1618.4988129370486</v>
      </c>
      <c r="D2192" s="382">
        <v>0.98015204080985208</v>
      </c>
      <c r="E2192" s="382">
        <v>1.0781578109592578</v>
      </c>
      <c r="F2192" s="382">
        <v>1.1718542820710802</v>
      </c>
      <c r="G2192" s="382">
        <v>1.2465786726439263</v>
      </c>
      <c r="H2192" s="382">
        <v>1.3032082971848926</v>
      </c>
      <c r="M2192" s="386">
        <v>0.43719999999999998</v>
      </c>
    </row>
    <row r="2193" spans="1:13" ht="11.65" customHeight="1">
      <c r="A2193" s="372">
        <v>2187</v>
      </c>
      <c r="B2193" s="381">
        <v>926.46496009533985</v>
      </c>
      <c r="C2193" s="381">
        <v>1620.404481713158</v>
      </c>
      <c r="D2193" s="382">
        <v>0.9801530958503939</v>
      </c>
      <c r="E2193" s="382">
        <v>1.0781682851544876</v>
      </c>
      <c r="F2193" s="382">
        <v>1.1718605130131563</v>
      </c>
      <c r="G2193" s="382">
        <v>1.2466042815828822</v>
      </c>
      <c r="H2193" s="382">
        <v>1.3032147090369877</v>
      </c>
      <c r="M2193" s="386">
        <v>0.43740000000000001</v>
      </c>
    </row>
    <row r="2194" spans="1:13" ht="11.65" customHeight="1">
      <c r="A2194" s="372">
        <v>2188</v>
      </c>
      <c r="B2194" s="381">
        <v>927.13976102252127</v>
      </c>
      <c r="C2194" s="381">
        <v>1621.7612445255254</v>
      </c>
      <c r="D2194" s="382">
        <v>0.98017841205274592</v>
      </c>
      <c r="E2194" s="382">
        <v>1.0782030317790738</v>
      </c>
      <c r="F2194" s="382">
        <v>1.1718935807808122</v>
      </c>
      <c r="G2194" s="382">
        <v>1.246620010105931</v>
      </c>
      <c r="H2194" s="382">
        <v>1.3032262962593302</v>
      </c>
      <c r="M2194" s="386">
        <v>0.43759999999999999</v>
      </c>
    </row>
    <row r="2195" spans="1:13" ht="11.65" customHeight="1">
      <c r="A2195" s="372">
        <v>2189</v>
      </c>
      <c r="B2195" s="381">
        <v>927.16002109070359</v>
      </c>
      <c r="C2195" s="381">
        <v>1622.5752074316624</v>
      </c>
      <c r="D2195" s="382">
        <v>0.98020988076560545</v>
      </c>
      <c r="E2195" s="382">
        <v>1.0782249844788134</v>
      </c>
      <c r="F2195" s="382">
        <v>1.1719261116707276</v>
      </c>
      <c r="G2195" s="382">
        <v>1.2466982678181029</v>
      </c>
      <c r="H2195" s="382">
        <v>1.3032420985126847</v>
      </c>
      <c r="M2195" s="386">
        <v>0.43780000000000002</v>
      </c>
    </row>
    <row r="2196" spans="1:13" ht="11.65" customHeight="1">
      <c r="A2196" s="372">
        <v>2190</v>
      </c>
      <c r="B2196" s="381">
        <v>928.03087229865196</v>
      </c>
      <c r="C2196" s="381">
        <v>1623.3099545775513</v>
      </c>
      <c r="D2196" s="382">
        <v>0.98021904837326068</v>
      </c>
      <c r="E2196" s="382">
        <v>1.0782275996039423</v>
      </c>
      <c r="F2196" s="382">
        <v>1.1719343059602114</v>
      </c>
      <c r="G2196" s="382">
        <v>1.2467584640477314</v>
      </c>
      <c r="H2196" s="382">
        <v>1.3033273237109497</v>
      </c>
      <c r="M2196" s="386">
        <v>0.438</v>
      </c>
    </row>
    <row r="2197" spans="1:13" ht="11.65" customHeight="1">
      <c r="A2197" s="372">
        <v>2191</v>
      </c>
      <c r="B2197" s="381">
        <v>928.49335371798315</v>
      </c>
      <c r="C2197" s="381">
        <v>1623.3471677913894</v>
      </c>
      <c r="D2197" s="382">
        <v>0.98022062341796523</v>
      </c>
      <c r="E2197" s="382">
        <v>1.0782602691181735</v>
      </c>
      <c r="F2197" s="382">
        <v>1.1719530853850928</v>
      </c>
      <c r="G2197" s="382">
        <v>1.2467905959682082</v>
      </c>
      <c r="H2197" s="382">
        <v>1.3033394468149826</v>
      </c>
      <c r="M2197" s="386">
        <v>0.43819999999999998</v>
      </c>
    </row>
    <row r="2198" spans="1:13" ht="11.65" customHeight="1">
      <c r="A2198" s="372">
        <v>2192</v>
      </c>
      <c r="B2198" s="381">
        <v>928.89472330135595</v>
      </c>
      <c r="C2198" s="381">
        <v>1623.4174694251433</v>
      </c>
      <c r="D2198" s="382">
        <v>0.98022960737050047</v>
      </c>
      <c r="E2198" s="382">
        <v>1.0782644518599891</v>
      </c>
      <c r="F2198" s="382">
        <v>1.1720068148119347</v>
      </c>
      <c r="G2198" s="382">
        <v>1.2467977348089661</v>
      </c>
      <c r="H2198" s="382">
        <v>1.3034217655567939</v>
      </c>
      <c r="M2198" s="386">
        <v>0.43840000000000001</v>
      </c>
    </row>
    <row r="2199" spans="1:13" ht="11.65" customHeight="1">
      <c r="A2199" s="372">
        <v>2193</v>
      </c>
      <c r="B2199" s="381">
        <v>931.17191867006477</v>
      </c>
      <c r="C2199" s="381">
        <v>1625.5012200534238</v>
      </c>
      <c r="D2199" s="382">
        <v>0.98023389245355408</v>
      </c>
      <c r="E2199" s="382">
        <v>1.0782950805161347</v>
      </c>
      <c r="F2199" s="382">
        <v>1.1720271341812647</v>
      </c>
      <c r="G2199" s="382">
        <v>1.2468699751427124</v>
      </c>
      <c r="H2199" s="382">
        <v>1.3034434405695519</v>
      </c>
      <c r="M2199" s="386">
        <v>0.43859999999999999</v>
      </c>
    </row>
    <row r="2200" spans="1:13" ht="11.65" customHeight="1">
      <c r="A2200" s="372">
        <v>2194</v>
      </c>
      <c r="B2200" s="381">
        <v>931.19810747643987</v>
      </c>
      <c r="C2200" s="381">
        <v>1625.8258807438233</v>
      </c>
      <c r="D2200" s="382">
        <v>0.98024750067049349</v>
      </c>
      <c r="E2200" s="382">
        <v>1.0783175968863621</v>
      </c>
      <c r="F2200" s="382">
        <v>1.1720511015964556</v>
      </c>
      <c r="G2200" s="382">
        <v>1.2469279033957343</v>
      </c>
      <c r="H2200" s="382">
        <v>1.3035163494050668</v>
      </c>
      <c r="M2200" s="386">
        <v>0.43880000000000002</v>
      </c>
    </row>
    <row r="2201" spans="1:13" ht="11.65" customHeight="1">
      <c r="A2201" s="372">
        <v>2195</v>
      </c>
      <c r="B2201" s="381">
        <v>931.23479298098391</v>
      </c>
      <c r="C2201" s="381">
        <v>1625.8560853121689</v>
      </c>
      <c r="D2201" s="382">
        <v>0.9802476322774214</v>
      </c>
      <c r="E2201" s="382">
        <v>1.0783244288850502</v>
      </c>
      <c r="F2201" s="382">
        <v>1.1720545998930851</v>
      </c>
      <c r="G2201" s="382">
        <v>1.2470298984334649</v>
      </c>
      <c r="H2201" s="382">
        <v>1.3035778767446999</v>
      </c>
      <c r="M2201" s="386">
        <v>0.439</v>
      </c>
    </row>
    <row r="2202" spans="1:13" ht="11.65" customHeight="1">
      <c r="A2202" s="372">
        <v>2196</v>
      </c>
      <c r="B2202" s="381">
        <v>931.55016706683637</v>
      </c>
      <c r="C2202" s="381">
        <v>1625.9432288712887</v>
      </c>
      <c r="D2202" s="382">
        <v>0.9802661443241889</v>
      </c>
      <c r="E2202" s="382">
        <v>1.0783498216643297</v>
      </c>
      <c r="F2202" s="382">
        <v>1.1720969734897719</v>
      </c>
      <c r="G2202" s="382">
        <v>1.2470578212096921</v>
      </c>
      <c r="H2202" s="382">
        <v>1.3035938174328547</v>
      </c>
      <c r="M2202" s="386">
        <v>0.43919999999999998</v>
      </c>
    </row>
    <row r="2203" spans="1:13" ht="11.65" customHeight="1">
      <c r="A2203" s="372">
        <v>2197</v>
      </c>
      <c r="B2203" s="381">
        <v>931.86190151948085</v>
      </c>
      <c r="C2203" s="381">
        <v>1626.9451688637273</v>
      </c>
      <c r="D2203" s="382">
        <v>0.98030404559345341</v>
      </c>
      <c r="E2203" s="382">
        <v>1.0783558507397295</v>
      </c>
      <c r="F2203" s="382">
        <v>1.1720986367646806</v>
      </c>
      <c r="G2203" s="382">
        <v>1.2470628696780912</v>
      </c>
      <c r="H2203" s="382">
        <v>1.3036050228476859</v>
      </c>
      <c r="M2203" s="386">
        <v>0.43940000000000001</v>
      </c>
    </row>
    <row r="2204" spans="1:13" ht="11.65" customHeight="1">
      <c r="A2204" s="372">
        <v>2198</v>
      </c>
      <c r="B2204" s="381">
        <v>932.08520397925531</v>
      </c>
      <c r="C2204" s="381">
        <v>1627.046724629583</v>
      </c>
      <c r="D2204" s="382">
        <v>0.98032566031440682</v>
      </c>
      <c r="E2204" s="382">
        <v>1.0783649039584355</v>
      </c>
      <c r="F2204" s="382">
        <v>1.1721142329414158</v>
      </c>
      <c r="G2204" s="382">
        <v>1.2472140755366696</v>
      </c>
      <c r="H2204" s="382">
        <v>1.3036509616193319</v>
      </c>
      <c r="M2204" s="386">
        <v>0.43959999999999999</v>
      </c>
    </row>
    <row r="2205" spans="1:13" ht="11.65" customHeight="1">
      <c r="A2205" s="372">
        <v>2199</v>
      </c>
      <c r="B2205" s="381">
        <v>932.37651655677382</v>
      </c>
      <c r="C2205" s="381">
        <v>1627.1210239980064</v>
      </c>
      <c r="D2205" s="382">
        <v>0.98034324531731531</v>
      </c>
      <c r="E2205" s="382">
        <v>1.0783657295662716</v>
      </c>
      <c r="F2205" s="382">
        <v>1.1721460656413689</v>
      </c>
      <c r="G2205" s="382">
        <v>1.2472370240825608</v>
      </c>
      <c r="H2205" s="382">
        <v>1.3037659577957939</v>
      </c>
      <c r="M2205" s="386">
        <v>0.43980000000000002</v>
      </c>
    </row>
    <row r="2206" spans="1:13" ht="11.65" customHeight="1">
      <c r="A2206" s="372">
        <v>2200</v>
      </c>
      <c r="B2206" s="381">
        <v>932.48930309933712</v>
      </c>
      <c r="C2206" s="381">
        <v>1627.4144827797336</v>
      </c>
      <c r="D2206" s="382">
        <v>0.98034873117479304</v>
      </c>
      <c r="E2206" s="382">
        <v>1.0783673290630222</v>
      </c>
      <c r="F2206" s="382">
        <v>1.172164741247016</v>
      </c>
      <c r="G2206" s="382">
        <v>1.2473531235503994</v>
      </c>
      <c r="H2206" s="382">
        <v>1.3037685621819883</v>
      </c>
      <c r="M2206" s="386">
        <v>0.44</v>
      </c>
    </row>
    <row r="2207" spans="1:13" ht="11.65" customHeight="1">
      <c r="A2207" s="372">
        <v>2201</v>
      </c>
      <c r="B2207" s="381">
        <v>932.8251666856213</v>
      </c>
      <c r="C2207" s="381">
        <v>1627.4281040495553</v>
      </c>
      <c r="D2207" s="382">
        <v>0.98037345443152835</v>
      </c>
      <c r="E2207" s="382">
        <v>1.0783855285104091</v>
      </c>
      <c r="F2207" s="382">
        <v>1.1722480438630896</v>
      </c>
      <c r="G2207" s="382">
        <v>1.2474201289436904</v>
      </c>
      <c r="H2207" s="382">
        <v>1.3037829901098039</v>
      </c>
      <c r="M2207" s="386">
        <v>0.44019999999999998</v>
      </c>
    </row>
    <row r="2208" spans="1:13" ht="11.65" customHeight="1">
      <c r="A2208" s="372">
        <v>2202</v>
      </c>
      <c r="B2208" s="381">
        <v>933.65538189619383</v>
      </c>
      <c r="C2208" s="381">
        <v>1627.4303675236006</v>
      </c>
      <c r="D2208" s="382">
        <v>0.98038252925398428</v>
      </c>
      <c r="E2208" s="382">
        <v>1.0784055371487875</v>
      </c>
      <c r="F2208" s="382">
        <v>1.1722670928014971</v>
      </c>
      <c r="G2208" s="382">
        <v>1.2474211205975194</v>
      </c>
      <c r="H2208" s="382">
        <v>1.3038516891773169</v>
      </c>
      <c r="M2208" s="386">
        <v>0.44040000000000001</v>
      </c>
    </row>
    <row r="2209" spans="1:13" ht="11.65" customHeight="1">
      <c r="A2209" s="372">
        <v>2203</v>
      </c>
      <c r="B2209" s="381">
        <v>933.65841978936351</v>
      </c>
      <c r="C2209" s="381">
        <v>1627.9024342316588</v>
      </c>
      <c r="D2209" s="382">
        <v>0.98038350465400992</v>
      </c>
      <c r="E2209" s="382">
        <v>1.0784365054869076</v>
      </c>
      <c r="F2209" s="382">
        <v>1.1722960771853483</v>
      </c>
      <c r="G2209" s="382">
        <v>1.2474336248027942</v>
      </c>
      <c r="H2209" s="382">
        <v>1.3038912420515374</v>
      </c>
      <c r="M2209" s="386">
        <v>0.44059999999999999</v>
      </c>
    </row>
    <row r="2210" spans="1:13" ht="11.65" customHeight="1">
      <c r="A2210" s="372">
        <v>2204</v>
      </c>
      <c r="B2210" s="381">
        <v>933.76323279202461</v>
      </c>
      <c r="C2210" s="381">
        <v>1627.9078502283919</v>
      </c>
      <c r="D2210" s="382">
        <v>0.98038868365647192</v>
      </c>
      <c r="E2210" s="382">
        <v>1.0784826636924036</v>
      </c>
      <c r="F2210" s="382">
        <v>1.1723233261521133</v>
      </c>
      <c r="G2210" s="382">
        <v>1.2475075865415275</v>
      </c>
      <c r="H2210" s="382">
        <v>1.3039025125968773</v>
      </c>
      <c r="M2210" s="386">
        <v>0.44080000000000003</v>
      </c>
    </row>
    <row r="2211" spans="1:13" ht="11.65" customHeight="1">
      <c r="A2211" s="372">
        <v>2205</v>
      </c>
      <c r="B2211" s="381">
        <v>933.80411344786626</v>
      </c>
      <c r="C2211" s="381">
        <v>1628.9922414765751</v>
      </c>
      <c r="D2211" s="382">
        <v>0.98039262310502806</v>
      </c>
      <c r="E2211" s="382">
        <v>1.0785040140075548</v>
      </c>
      <c r="F2211" s="382">
        <v>1.172440438766037</v>
      </c>
      <c r="G2211" s="382">
        <v>1.2475273346091005</v>
      </c>
      <c r="H2211" s="382">
        <v>1.3039167131673057</v>
      </c>
      <c r="M2211" s="386">
        <v>0.441</v>
      </c>
    </row>
    <row r="2212" spans="1:13" ht="11.65" customHeight="1">
      <c r="A2212" s="372">
        <v>2206</v>
      </c>
      <c r="B2212" s="381">
        <v>933.88098236386031</v>
      </c>
      <c r="C2212" s="381">
        <v>1629.0335366833388</v>
      </c>
      <c r="D2212" s="382">
        <v>0.98040824276377125</v>
      </c>
      <c r="E2212" s="382">
        <v>1.0785159865167158</v>
      </c>
      <c r="F2212" s="382">
        <v>1.1724969578093785</v>
      </c>
      <c r="G2212" s="382">
        <v>1.2477220875459418</v>
      </c>
      <c r="H2212" s="382">
        <v>1.3039598636891669</v>
      </c>
      <c r="M2212" s="386">
        <v>0.44119999999999998</v>
      </c>
    </row>
    <row r="2213" spans="1:13" ht="11.65" customHeight="1">
      <c r="A2213" s="372">
        <v>2207</v>
      </c>
      <c r="B2213" s="381">
        <v>933.99809466008173</v>
      </c>
      <c r="C2213" s="381">
        <v>1629.7232195611559</v>
      </c>
      <c r="D2213" s="382">
        <v>0.98043140544769347</v>
      </c>
      <c r="E2213" s="382">
        <v>1.0785203921881457</v>
      </c>
      <c r="F2213" s="382">
        <v>1.1725250865361589</v>
      </c>
      <c r="G2213" s="382">
        <v>1.2477386805886312</v>
      </c>
      <c r="H2213" s="382">
        <v>1.3039628820752596</v>
      </c>
      <c r="M2213" s="386">
        <v>0.44140000000000001</v>
      </c>
    </row>
    <row r="2214" spans="1:13" ht="11.65" customHeight="1">
      <c r="A2214" s="372">
        <v>2208</v>
      </c>
      <c r="B2214" s="381">
        <v>934.41796214282294</v>
      </c>
      <c r="C2214" s="381">
        <v>1630.2975211737066</v>
      </c>
      <c r="D2214" s="382">
        <v>0.98046273835263387</v>
      </c>
      <c r="E2214" s="382">
        <v>1.0785237806132355</v>
      </c>
      <c r="F2214" s="382">
        <v>1.1725450888408753</v>
      </c>
      <c r="G2214" s="382">
        <v>1.2477949263769701</v>
      </c>
      <c r="H2214" s="382">
        <v>1.3040779565326299</v>
      </c>
      <c r="M2214" s="386">
        <v>0.44159999999999999</v>
      </c>
    </row>
    <row r="2215" spans="1:13" ht="11.65" customHeight="1">
      <c r="A2215" s="372">
        <v>2209</v>
      </c>
      <c r="B2215" s="381">
        <v>934.46352219486016</v>
      </c>
      <c r="C2215" s="381">
        <v>1630.814084597132</v>
      </c>
      <c r="D2215" s="382">
        <v>0.98046690368095357</v>
      </c>
      <c r="E2215" s="382">
        <v>1.0785300197623384</v>
      </c>
      <c r="F2215" s="382">
        <v>1.1726019835553234</v>
      </c>
      <c r="G2215" s="382">
        <v>1.2478445210660682</v>
      </c>
      <c r="H2215" s="382">
        <v>1.3041342379142917</v>
      </c>
      <c r="M2215" s="386">
        <v>0.44180000000000003</v>
      </c>
    </row>
    <row r="2216" spans="1:13" ht="11.65" customHeight="1">
      <c r="A2216" s="372">
        <v>2210</v>
      </c>
      <c r="B2216" s="381">
        <v>934.54928518849374</v>
      </c>
      <c r="C2216" s="381">
        <v>1631.829021062209</v>
      </c>
      <c r="D2216" s="382">
        <v>0.98047067692747791</v>
      </c>
      <c r="E2216" s="382">
        <v>1.0785475707358294</v>
      </c>
      <c r="F2216" s="382">
        <v>1.1726093842715495</v>
      </c>
      <c r="G2216" s="382">
        <v>1.2478546072109966</v>
      </c>
      <c r="H2216" s="382">
        <v>1.3041577433305032</v>
      </c>
      <c r="M2216" s="386">
        <v>0.442</v>
      </c>
    </row>
    <row r="2217" spans="1:13" ht="11.65" customHeight="1">
      <c r="A2217" s="372">
        <v>2211</v>
      </c>
      <c r="B2217" s="381">
        <v>934.84038998421693</v>
      </c>
      <c r="C2217" s="381">
        <v>1632.5373338835961</v>
      </c>
      <c r="D2217" s="382">
        <v>0.98049969020290606</v>
      </c>
      <c r="E2217" s="382">
        <v>1.0785847109872644</v>
      </c>
      <c r="F2217" s="382">
        <v>1.1726112357458589</v>
      </c>
      <c r="G2217" s="382">
        <v>1.247863304700862</v>
      </c>
      <c r="H2217" s="382">
        <v>1.3041621285365235</v>
      </c>
      <c r="M2217" s="386">
        <v>0.44219999999999998</v>
      </c>
    </row>
    <row r="2218" spans="1:13" ht="11.65" customHeight="1">
      <c r="A2218" s="372">
        <v>2212</v>
      </c>
      <c r="B2218" s="381">
        <v>935.0650483893869</v>
      </c>
      <c r="C2218" s="381">
        <v>1632.7016046989338</v>
      </c>
      <c r="D2218" s="382">
        <v>0.98050147871737414</v>
      </c>
      <c r="E2218" s="382">
        <v>1.0786112332874058</v>
      </c>
      <c r="F2218" s="382">
        <v>1.1726290948872644</v>
      </c>
      <c r="G2218" s="382">
        <v>1.2479096383766881</v>
      </c>
      <c r="H2218" s="382">
        <v>1.3041995135928366</v>
      </c>
      <c r="M2218" s="386">
        <v>0.44240000000000002</v>
      </c>
    </row>
    <row r="2219" spans="1:13" ht="11.65" customHeight="1">
      <c r="A2219" s="372">
        <v>2213</v>
      </c>
      <c r="B2219" s="381">
        <v>935.35020440212611</v>
      </c>
      <c r="C2219" s="381">
        <v>1632.8660696417082</v>
      </c>
      <c r="D2219" s="382">
        <v>0.98050173674583863</v>
      </c>
      <c r="E2219" s="382">
        <v>1.0786422925622143</v>
      </c>
      <c r="F2219" s="382">
        <v>1.1726968660841894</v>
      </c>
      <c r="G2219" s="382">
        <v>1.2479453753420258</v>
      </c>
      <c r="H2219" s="382">
        <v>1.3042452549272239</v>
      </c>
      <c r="M2219" s="386">
        <v>0.44259999999999999</v>
      </c>
    </row>
    <row r="2220" spans="1:13" ht="11.65" customHeight="1">
      <c r="A2220" s="372">
        <v>2214</v>
      </c>
      <c r="B2220" s="381">
        <v>935.56917777201761</v>
      </c>
      <c r="C2220" s="381">
        <v>1633.0916784880537</v>
      </c>
      <c r="D2220" s="382">
        <v>0.98051466351686456</v>
      </c>
      <c r="E2220" s="382">
        <v>1.0787439444372697</v>
      </c>
      <c r="F2220" s="382">
        <v>1.17270281854295</v>
      </c>
      <c r="G2220" s="382">
        <v>1.2480326501889432</v>
      </c>
      <c r="H2220" s="382">
        <v>1.3043129878803037</v>
      </c>
      <c r="M2220" s="386">
        <v>0.44280000000000003</v>
      </c>
    </row>
    <row r="2221" spans="1:13" ht="11.65" customHeight="1">
      <c r="A2221" s="372">
        <v>2215</v>
      </c>
      <c r="B2221" s="381">
        <v>935.85683836660428</v>
      </c>
      <c r="C2221" s="381">
        <v>1634.6989043866943</v>
      </c>
      <c r="D2221" s="382">
        <v>0.98051712940826108</v>
      </c>
      <c r="E2221" s="382">
        <v>1.0787513738761967</v>
      </c>
      <c r="F2221" s="382">
        <v>1.1727571183615211</v>
      </c>
      <c r="G2221" s="382">
        <v>1.248135892789614</v>
      </c>
      <c r="H2221" s="382">
        <v>1.3043235038314696</v>
      </c>
      <c r="M2221" s="386">
        <v>0.443</v>
      </c>
    </row>
    <row r="2222" spans="1:13" ht="11.65" customHeight="1">
      <c r="A2222" s="372">
        <v>2216</v>
      </c>
      <c r="B2222" s="381">
        <v>935.90310981818038</v>
      </c>
      <c r="C2222" s="381">
        <v>1635.7261754844531</v>
      </c>
      <c r="D2222" s="382">
        <v>0.98056078919715928</v>
      </c>
      <c r="E2222" s="382">
        <v>1.078781528822597</v>
      </c>
      <c r="F2222" s="382">
        <v>1.1727573507984428</v>
      </c>
      <c r="G2222" s="382">
        <v>1.2481383137613207</v>
      </c>
      <c r="H2222" s="382">
        <v>1.3044200409902682</v>
      </c>
      <c r="M2222" s="386">
        <v>0.44319999999999998</v>
      </c>
    </row>
    <row r="2223" spans="1:13" ht="11.65" customHeight="1">
      <c r="A2223" s="372">
        <v>2217</v>
      </c>
      <c r="B2223" s="381">
        <v>936.00956442624465</v>
      </c>
      <c r="C2223" s="381">
        <v>1635.9051386993033</v>
      </c>
      <c r="D2223" s="382">
        <v>0.98060813447851869</v>
      </c>
      <c r="E2223" s="382">
        <v>1.0787950817303464</v>
      </c>
      <c r="F2223" s="382">
        <v>1.1727825051361775</v>
      </c>
      <c r="G2223" s="382">
        <v>1.2481658534070494</v>
      </c>
      <c r="H2223" s="382">
        <v>1.3044382891809976</v>
      </c>
      <c r="M2223" s="386">
        <v>0.44340000000000002</v>
      </c>
    </row>
    <row r="2224" spans="1:13" ht="11.65" customHeight="1">
      <c r="A2224" s="372">
        <v>2218</v>
      </c>
      <c r="B2224" s="381">
        <v>938.46473237740793</v>
      </c>
      <c r="C2224" s="381">
        <v>1636.6169459476059</v>
      </c>
      <c r="D2224" s="382">
        <v>0.98061293289345253</v>
      </c>
      <c r="E2224" s="382">
        <v>1.0788432870835711</v>
      </c>
      <c r="F2224" s="382">
        <v>1.1727836785683257</v>
      </c>
      <c r="G2224" s="382">
        <v>1.2481937043881952</v>
      </c>
      <c r="H2224" s="382">
        <v>1.3044723526811581</v>
      </c>
      <c r="M2224" s="386">
        <v>0.44359999999999999</v>
      </c>
    </row>
    <row r="2225" spans="1:13" ht="11.65" customHeight="1">
      <c r="A2225" s="372">
        <v>2219</v>
      </c>
      <c r="B2225" s="381">
        <v>939.36165908840303</v>
      </c>
      <c r="C2225" s="381">
        <v>1637.0454347927116</v>
      </c>
      <c r="D2225" s="382">
        <v>0.98066383781396937</v>
      </c>
      <c r="E2225" s="382">
        <v>1.0789124024456103</v>
      </c>
      <c r="F2225" s="382">
        <v>1.1728126558459544</v>
      </c>
      <c r="G2225" s="382">
        <v>1.2482172226966362</v>
      </c>
      <c r="H2225" s="382">
        <v>1.3045582575558974</v>
      </c>
      <c r="M2225" s="386">
        <v>0.44379999999999997</v>
      </c>
    </row>
    <row r="2226" spans="1:13" ht="11.65" customHeight="1">
      <c r="A2226" s="372">
        <v>2220</v>
      </c>
      <c r="B2226" s="381">
        <v>939.65101273078108</v>
      </c>
      <c r="C2226" s="381">
        <v>1637.3651600118774</v>
      </c>
      <c r="D2226" s="382">
        <v>0.98066635591793494</v>
      </c>
      <c r="E2226" s="382">
        <v>1.0789366852268467</v>
      </c>
      <c r="F2226" s="382">
        <v>1.1728575281183009</v>
      </c>
      <c r="G2226" s="382">
        <v>1.2482868757239869</v>
      </c>
      <c r="H2226" s="382">
        <v>1.3045652243194015</v>
      </c>
      <c r="M2226" s="386">
        <v>0.44400000000000001</v>
      </c>
    </row>
    <row r="2227" spans="1:13" ht="11.65" customHeight="1">
      <c r="A2227" s="372">
        <v>2221</v>
      </c>
      <c r="B2227" s="381">
        <v>940.0975796415396</v>
      </c>
      <c r="C2227" s="381">
        <v>1637.4221113746407</v>
      </c>
      <c r="D2227" s="382">
        <v>0.98068308902315871</v>
      </c>
      <c r="E2227" s="382">
        <v>1.0789658067212653</v>
      </c>
      <c r="F2227" s="382">
        <v>1.1728670704428084</v>
      </c>
      <c r="G2227" s="382">
        <v>1.2483057625230494</v>
      </c>
      <c r="H2227" s="382">
        <v>1.3045804212052268</v>
      </c>
      <c r="M2227" s="386">
        <v>0.44419999999999998</v>
      </c>
    </row>
    <row r="2228" spans="1:13" ht="11.65" customHeight="1">
      <c r="A2228" s="372">
        <v>2222</v>
      </c>
      <c r="B2228" s="381">
        <v>940.88561214456877</v>
      </c>
      <c r="C2228" s="381">
        <v>1637.5106194251039</v>
      </c>
      <c r="D2228" s="382">
        <v>0.98068415234049622</v>
      </c>
      <c r="E2228" s="382">
        <v>1.0789835210659673</v>
      </c>
      <c r="F2228" s="382">
        <v>1.1729280644271423</v>
      </c>
      <c r="G2228" s="382">
        <v>1.2484586016856487</v>
      </c>
      <c r="H2228" s="382">
        <v>1.3046078733887143</v>
      </c>
      <c r="M2228" s="386">
        <v>0.44440000000000002</v>
      </c>
    </row>
    <row r="2229" spans="1:13" ht="11.65" customHeight="1">
      <c r="A2229" s="372">
        <v>2223</v>
      </c>
      <c r="B2229" s="381">
        <v>941.41577010956007</v>
      </c>
      <c r="C2229" s="381">
        <v>1638.2931178644558</v>
      </c>
      <c r="D2229" s="382">
        <v>0.98070457646717746</v>
      </c>
      <c r="E2229" s="382">
        <v>1.0790558046182022</v>
      </c>
      <c r="F2229" s="382">
        <v>1.1729414794145616</v>
      </c>
      <c r="G2229" s="382">
        <v>1.2484897590358841</v>
      </c>
      <c r="H2229" s="382">
        <v>1.3047026945294287</v>
      </c>
      <c r="M2229" s="386">
        <v>0.4446</v>
      </c>
    </row>
    <row r="2230" spans="1:13" ht="11.65" customHeight="1">
      <c r="A2230" s="372">
        <v>2224</v>
      </c>
      <c r="B2230" s="381">
        <v>941.97994024252148</v>
      </c>
      <c r="C2230" s="381">
        <v>1638.8589613577024</v>
      </c>
      <c r="D2230" s="382">
        <v>0.98071440649157249</v>
      </c>
      <c r="E2230" s="382">
        <v>1.0790959133089879</v>
      </c>
      <c r="F2230" s="382">
        <v>1.1729679605102543</v>
      </c>
      <c r="G2230" s="382">
        <v>1.2485718080011901</v>
      </c>
      <c r="H2230" s="382">
        <v>1.3047302013654352</v>
      </c>
      <c r="M2230" s="386">
        <v>0.44479999999999997</v>
      </c>
    </row>
    <row r="2231" spans="1:13" ht="11.65" customHeight="1">
      <c r="A2231" s="372">
        <v>2225</v>
      </c>
      <c r="B2231" s="381">
        <v>942.12344954193486</v>
      </c>
      <c r="C2231" s="381">
        <v>1639.6428336829013</v>
      </c>
      <c r="D2231" s="382">
        <v>0.98072867053012824</v>
      </c>
      <c r="E2231" s="382">
        <v>1.0791019029660311</v>
      </c>
      <c r="F2231" s="382">
        <v>1.1729900031379423</v>
      </c>
      <c r="G2231" s="382">
        <v>1.2486207175343673</v>
      </c>
      <c r="H2231" s="382">
        <v>1.3047934406911743</v>
      </c>
      <c r="M2231" s="386">
        <v>0.44500000000000001</v>
      </c>
    </row>
    <row r="2232" spans="1:13" ht="11.65" customHeight="1">
      <c r="A2232" s="372">
        <v>2226</v>
      </c>
      <c r="B2232" s="381">
        <v>942.14704044213613</v>
      </c>
      <c r="C2232" s="381">
        <v>1640.136117574435</v>
      </c>
      <c r="D2232" s="382">
        <v>0.98073093153603463</v>
      </c>
      <c r="E2232" s="382">
        <v>1.0792044423270182</v>
      </c>
      <c r="F2232" s="382">
        <v>1.1730074664344001</v>
      </c>
      <c r="G2232" s="382">
        <v>1.2486252218698142</v>
      </c>
      <c r="H2232" s="382">
        <v>1.3047939535468593</v>
      </c>
      <c r="M2232" s="386">
        <v>0.44519999999999998</v>
      </c>
    </row>
    <row r="2233" spans="1:13" ht="11.65" customHeight="1">
      <c r="A2233" s="372">
        <v>2227</v>
      </c>
      <c r="B2233" s="381">
        <v>942.22937817103411</v>
      </c>
      <c r="C2233" s="381">
        <v>1641.6048604609969</v>
      </c>
      <c r="D2233" s="382">
        <v>0.98073250029943337</v>
      </c>
      <c r="E2233" s="382">
        <v>1.0792176839887635</v>
      </c>
      <c r="F2233" s="382">
        <v>1.1730704476182816</v>
      </c>
      <c r="G2233" s="382">
        <v>1.2486723568557356</v>
      </c>
      <c r="H2233" s="382">
        <v>1.3048270786800218</v>
      </c>
      <c r="M2233" s="386">
        <v>0.44540000000000002</v>
      </c>
    </row>
    <row r="2234" spans="1:13" ht="11.65" customHeight="1">
      <c r="A2234" s="372">
        <v>2228</v>
      </c>
      <c r="B2234" s="381">
        <v>943.15718861815822</v>
      </c>
      <c r="C2234" s="381">
        <v>1641.7630847075234</v>
      </c>
      <c r="D2234" s="382">
        <v>0.98073905195391853</v>
      </c>
      <c r="E2234" s="382">
        <v>1.0792273689145921</v>
      </c>
      <c r="F2234" s="382">
        <v>1.1730752206141681</v>
      </c>
      <c r="G2234" s="382">
        <v>1.2486728237268991</v>
      </c>
      <c r="H2234" s="382">
        <v>1.3049918739093282</v>
      </c>
      <c r="M2234" s="386">
        <v>0.4456</v>
      </c>
    </row>
    <row r="2235" spans="1:13" ht="11.65" customHeight="1">
      <c r="A2235" s="372">
        <v>2229</v>
      </c>
      <c r="B2235" s="381">
        <v>943.15796511337612</v>
      </c>
      <c r="C2235" s="381">
        <v>1641.9951029201547</v>
      </c>
      <c r="D2235" s="382">
        <v>0.98075309410360145</v>
      </c>
      <c r="E2235" s="382">
        <v>1.0792939041275627</v>
      </c>
      <c r="F2235" s="382">
        <v>1.1730954201368868</v>
      </c>
      <c r="G2235" s="382">
        <v>1.2486929171805141</v>
      </c>
      <c r="H2235" s="382">
        <v>1.3050744961357732</v>
      </c>
      <c r="M2235" s="386">
        <v>0.44579999999999997</v>
      </c>
    </row>
    <row r="2236" spans="1:13" ht="11.65" customHeight="1">
      <c r="A2236" s="372">
        <v>2230</v>
      </c>
      <c r="B2236" s="381">
        <v>943.33022259030076</v>
      </c>
      <c r="C2236" s="381">
        <v>1642.7002223659802</v>
      </c>
      <c r="D2236" s="382">
        <v>0.98078180410990978</v>
      </c>
      <c r="E2236" s="382">
        <v>1.0793219327623869</v>
      </c>
      <c r="F2236" s="382">
        <v>1.1732407125590643</v>
      </c>
      <c r="G2236" s="382">
        <v>1.2487007653269395</v>
      </c>
      <c r="H2236" s="382">
        <v>1.3051548255357726</v>
      </c>
      <c r="M2236" s="386">
        <v>0.44600000000000001</v>
      </c>
    </row>
    <row r="2237" spans="1:13" ht="11.65" customHeight="1">
      <c r="A2237" s="372">
        <v>2231</v>
      </c>
      <c r="B2237" s="381">
        <v>943.3302644347832</v>
      </c>
      <c r="C2237" s="381">
        <v>1642.7660063360672</v>
      </c>
      <c r="D2237" s="382">
        <v>0.98078244885699228</v>
      </c>
      <c r="E2237" s="382">
        <v>1.0793539736333833</v>
      </c>
      <c r="F2237" s="382">
        <v>1.1733773203190279</v>
      </c>
      <c r="G2237" s="382">
        <v>1.2487114138316093</v>
      </c>
      <c r="H2237" s="382">
        <v>1.3053040991341409</v>
      </c>
      <c r="M2237" s="386">
        <v>0.44619999999999999</v>
      </c>
    </row>
    <row r="2238" spans="1:13" ht="11.65" customHeight="1">
      <c r="A2238" s="372">
        <v>2232</v>
      </c>
      <c r="B2238" s="381">
        <v>943.58923913943181</v>
      </c>
      <c r="C2238" s="381">
        <v>1643.3386119245006</v>
      </c>
      <c r="D2238" s="382">
        <v>0.98079752047742652</v>
      </c>
      <c r="E2238" s="382">
        <v>1.0793870464823849</v>
      </c>
      <c r="F2238" s="382">
        <v>1.1734543077630333</v>
      </c>
      <c r="G2238" s="382">
        <v>1.248726680957583</v>
      </c>
      <c r="H2238" s="382">
        <v>1.3055145223435345</v>
      </c>
      <c r="M2238" s="386">
        <v>0.44640000000000002</v>
      </c>
    </row>
    <row r="2239" spans="1:13" ht="11.65" customHeight="1">
      <c r="A2239" s="372">
        <v>2233</v>
      </c>
      <c r="B2239" s="381">
        <v>944.03689283307267</v>
      </c>
      <c r="C2239" s="381">
        <v>1643.3531662679161</v>
      </c>
      <c r="D2239" s="382">
        <v>0.98085332365560551</v>
      </c>
      <c r="E2239" s="382">
        <v>1.0794506150475371</v>
      </c>
      <c r="F2239" s="382">
        <v>1.1735048941430488</v>
      </c>
      <c r="G2239" s="382">
        <v>1.2487880604786128</v>
      </c>
      <c r="H2239" s="382">
        <v>1.3055362887642565</v>
      </c>
      <c r="M2239" s="386">
        <v>0.4466</v>
      </c>
    </row>
    <row r="2240" spans="1:13" ht="11.65" customHeight="1">
      <c r="A2240" s="372">
        <v>2234</v>
      </c>
      <c r="B2240" s="381">
        <v>945.27573471981941</v>
      </c>
      <c r="C2240" s="381">
        <v>1643.9215437098119</v>
      </c>
      <c r="D2240" s="382">
        <v>0.98088145978352592</v>
      </c>
      <c r="E2240" s="382">
        <v>1.0794771410637674</v>
      </c>
      <c r="F2240" s="382">
        <v>1.1735078963758028</v>
      </c>
      <c r="G2240" s="382">
        <v>1.2488130668030368</v>
      </c>
      <c r="H2240" s="382">
        <v>1.3055446885250626</v>
      </c>
      <c r="M2240" s="386">
        <v>0.44679999999999997</v>
      </c>
    </row>
    <row r="2241" spans="1:13" ht="11.65" customHeight="1">
      <c r="A2241" s="372">
        <v>2235</v>
      </c>
      <c r="B2241" s="381">
        <v>945.4723812305092</v>
      </c>
      <c r="C2241" s="381">
        <v>1643.938027033746</v>
      </c>
      <c r="D2241" s="382">
        <v>0.98088939151567722</v>
      </c>
      <c r="E2241" s="382">
        <v>1.0794854751209795</v>
      </c>
      <c r="F2241" s="382">
        <v>1.1735762732159345</v>
      </c>
      <c r="G2241" s="382">
        <v>1.248847023747389</v>
      </c>
      <c r="H2241" s="382">
        <v>1.3056258815412805</v>
      </c>
      <c r="M2241" s="386">
        <v>0.44700000000000001</v>
      </c>
    </row>
    <row r="2242" spans="1:13" ht="11.65" customHeight="1">
      <c r="A2242" s="372">
        <v>2236</v>
      </c>
      <c r="B2242" s="381">
        <v>946.82286510734957</v>
      </c>
      <c r="C2242" s="381">
        <v>1645.1604007736769</v>
      </c>
      <c r="D2242" s="382">
        <v>0.98097230381146605</v>
      </c>
      <c r="E2242" s="382">
        <v>1.0795040434764276</v>
      </c>
      <c r="F2242" s="382">
        <v>1.1736009170243598</v>
      </c>
      <c r="G2242" s="382">
        <v>1.2489286641446169</v>
      </c>
      <c r="H2242" s="382">
        <v>1.3056308832039143</v>
      </c>
      <c r="M2242" s="386">
        <v>0.44719999999999999</v>
      </c>
    </row>
    <row r="2243" spans="1:13" ht="11.65" customHeight="1">
      <c r="A2243" s="372">
        <v>2237</v>
      </c>
      <c r="B2243" s="381">
        <v>946.85505002842183</v>
      </c>
      <c r="C2243" s="381">
        <v>1645.4037197954949</v>
      </c>
      <c r="D2243" s="382">
        <v>0.98097667740526429</v>
      </c>
      <c r="E2243" s="382">
        <v>1.0795689372074317</v>
      </c>
      <c r="F2243" s="382">
        <v>1.1736788737719175</v>
      </c>
      <c r="G2243" s="382">
        <v>1.2489919684872584</v>
      </c>
      <c r="H2243" s="382">
        <v>1.305640703264549</v>
      </c>
      <c r="M2243" s="386">
        <v>0.44740000000000002</v>
      </c>
    </row>
    <row r="2244" spans="1:13" ht="11.65" customHeight="1">
      <c r="A2244" s="372">
        <v>2238</v>
      </c>
      <c r="B2244" s="381">
        <v>947.18127346107485</v>
      </c>
      <c r="C2244" s="381">
        <v>1646.5768368682639</v>
      </c>
      <c r="D2244" s="382">
        <v>0.98098529730553652</v>
      </c>
      <c r="E2244" s="382">
        <v>1.0795854795300788</v>
      </c>
      <c r="F2244" s="382">
        <v>1.1736848278040473</v>
      </c>
      <c r="G2244" s="382">
        <v>1.2490345543151762</v>
      </c>
      <c r="H2244" s="382">
        <v>1.3056579429220772</v>
      </c>
      <c r="M2244" s="386">
        <v>0.4476</v>
      </c>
    </row>
    <row r="2245" spans="1:13" ht="11.65" customHeight="1">
      <c r="A2245" s="372">
        <v>2239</v>
      </c>
      <c r="B2245" s="381">
        <v>947.35313725011292</v>
      </c>
      <c r="C2245" s="381">
        <v>1647.1697370038091</v>
      </c>
      <c r="D2245" s="382">
        <v>0.98099908607549391</v>
      </c>
      <c r="E2245" s="382">
        <v>1.0795924999067683</v>
      </c>
      <c r="F2245" s="382">
        <v>1.1737245622617161</v>
      </c>
      <c r="G2245" s="382">
        <v>1.2490888982049539</v>
      </c>
      <c r="H2245" s="382">
        <v>1.3057376656308757</v>
      </c>
      <c r="M2245" s="386">
        <v>0.44779999999999998</v>
      </c>
    </row>
    <row r="2246" spans="1:13" ht="11.65" customHeight="1">
      <c r="A2246" s="372">
        <v>2240</v>
      </c>
      <c r="B2246" s="381">
        <v>948.10908591268071</v>
      </c>
      <c r="C2246" s="381">
        <v>1647.3684896329742</v>
      </c>
      <c r="D2246" s="382">
        <v>0.98101421516145304</v>
      </c>
      <c r="E2246" s="382">
        <v>1.0795944054408495</v>
      </c>
      <c r="F2246" s="382">
        <v>1.1737625063705444</v>
      </c>
      <c r="G2246" s="382">
        <v>1.2491132108165295</v>
      </c>
      <c r="H2246" s="382">
        <v>1.3057407789013518</v>
      </c>
      <c r="M2246" s="386">
        <v>0.44800000000000001</v>
      </c>
    </row>
    <row r="2247" spans="1:13" ht="11.65" customHeight="1">
      <c r="A2247" s="372">
        <v>2241</v>
      </c>
      <c r="B2247" s="381">
        <v>948.12608045058914</v>
      </c>
      <c r="C2247" s="381">
        <v>1647.585501393678</v>
      </c>
      <c r="D2247" s="382">
        <v>0.98102334933441893</v>
      </c>
      <c r="E2247" s="382">
        <v>1.0796496324480946</v>
      </c>
      <c r="F2247" s="382">
        <v>1.1739914928713751</v>
      </c>
      <c r="G2247" s="382">
        <v>1.2491475721874903</v>
      </c>
      <c r="H2247" s="382">
        <v>1.3057475692243226</v>
      </c>
      <c r="M2247" s="386">
        <v>0.44819999999999999</v>
      </c>
    </row>
    <row r="2248" spans="1:13" ht="11.65" customHeight="1">
      <c r="A2248" s="372">
        <v>2242</v>
      </c>
      <c r="B2248" s="381">
        <v>948.44520312456916</v>
      </c>
      <c r="C2248" s="381">
        <v>1647.7613520142713</v>
      </c>
      <c r="D2248" s="382">
        <v>0.98105345663325716</v>
      </c>
      <c r="E2248" s="382">
        <v>1.0796557633484176</v>
      </c>
      <c r="F2248" s="382">
        <v>1.174005436993921</v>
      </c>
      <c r="G2248" s="382">
        <v>1.2491750340013676</v>
      </c>
      <c r="H2248" s="382">
        <v>1.3057531170404129</v>
      </c>
      <c r="M2248" s="386">
        <v>0.44840000000000002</v>
      </c>
    </row>
    <row r="2249" spans="1:13" ht="11.65" customHeight="1">
      <c r="A2249" s="372">
        <v>2243</v>
      </c>
      <c r="B2249" s="381">
        <v>948.57765634832776</v>
      </c>
      <c r="C2249" s="381">
        <v>1647.7680740841297</v>
      </c>
      <c r="D2249" s="382">
        <v>0.98107318229926077</v>
      </c>
      <c r="E2249" s="382">
        <v>1.0796832791218354</v>
      </c>
      <c r="F2249" s="382">
        <v>1.1740268951056654</v>
      </c>
      <c r="G2249" s="382">
        <v>1.2491890950445039</v>
      </c>
      <c r="H2249" s="382">
        <v>1.3058622144251537</v>
      </c>
      <c r="M2249" s="386">
        <v>0.4486</v>
      </c>
    </row>
    <row r="2250" spans="1:13" ht="11.65" customHeight="1">
      <c r="A2250" s="372">
        <v>2244</v>
      </c>
      <c r="B2250" s="381">
        <v>948.58928142082914</v>
      </c>
      <c r="C2250" s="381">
        <v>1648.0272106386547</v>
      </c>
      <c r="D2250" s="382">
        <v>0.98108536949240865</v>
      </c>
      <c r="E2250" s="382">
        <v>1.0797190323864514</v>
      </c>
      <c r="F2250" s="382">
        <v>1.1740354111630762</v>
      </c>
      <c r="G2250" s="382">
        <v>1.2492064384667596</v>
      </c>
      <c r="H2250" s="382">
        <v>1.3058624784869413</v>
      </c>
      <c r="M2250" s="386">
        <v>0.44879999999999998</v>
      </c>
    </row>
    <row r="2251" spans="1:13" ht="11.65" customHeight="1">
      <c r="A2251" s="372">
        <v>2245</v>
      </c>
      <c r="B2251" s="381">
        <v>948.76628917110429</v>
      </c>
      <c r="C2251" s="381">
        <v>1648.0274172983336</v>
      </c>
      <c r="D2251" s="382">
        <v>0.98108924379440354</v>
      </c>
      <c r="E2251" s="382">
        <v>1.0797941134128444</v>
      </c>
      <c r="F2251" s="382">
        <v>1.1740659899027592</v>
      </c>
      <c r="G2251" s="382">
        <v>1.2493310280861332</v>
      </c>
      <c r="H2251" s="382">
        <v>1.3058655002037114</v>
      </c>
      <c r="M2251" s="386">
        <v>0.44900000000000001</v>
      </c>
    </row>
    <row r="2252" spans="1:13" ht="11.65" customHeight="1">
      <c r="A2252" s="372">
        <v>2246</v>
      </c>
      <c r="B2252" s="381">
        <v>948.85138391923738</v>
      </c>
      <c r="C2252" s="381">
        <v>1648.9531534643102</v>
      </c>
      <c r="D2252" s="382">
        <v>0.98109093908040845</v>
      </c>
      <c r="E2252" s="382">
        <v>1.079830646150773</v>
      </c>
      <c r="F2252" s="382">
        <v>1.1741156738941376</v>
      </c>
      <c r="G2252" s="382">
        <v>1.2493939190566123</v>
      </c>
      <c r="H2252" s="382">
        <v>1.3059214077943697</v>
      </c>
      <c r="M2252" s="386">
        <v>0.44919999999999999</v>
      </c>
    </row>
    <row r="2253" spans="1:13" ht="11.65" customHeight="1">
      <c r="A2253" s="372">
        <v>2247</v>
      </c>
      <c r="B2253" s="381">
        <v>948.93190418998347</v>
      </c>
      <c r="C2253" s="381">
        <v>1649.1313030037581</v>
      </c>
      <c r="D2253" s="382">
        <v>0.98110229536744853</v>
      </c>
      <c r="E2253" s="382">
        <v>1.0798430015603926</v>
      </c>
      <c r="F2253" s="382">
        <v>1.1741242818323991</v>
      </c>
      <c r="G2253" s="382">
        <v>1.2494273146939392</v>
      </c>
      <c r="H2253" s="382">
        <v>1.3059383602507608</v>
      </c>
      <c r="M2253" s="386">
        <v>0.44940000000000002</v>
      </c>
    </row>
    <row r="2254" spans="1:13" ht="11.65" customHeight="1">
      <c r="A2254" s="372">
        <v>2248</v>
      </c>
      <c r="B2254" s="381">
        <v>949.59462039661048</v>
      </c>
      <c r="C2254" s="381">
        <v>1649.1536009682313</v>
      </c>
      <c r="D2254" s="382">
        <v>0.98110419964165863</v>
      </c>
      <c r="E2254" s="382">
        <v>1.0798498466904034</v>
      </c>
      <c r="F2254" s="382">
        <v>1.1741539514706494</v>
      </c>
      <c r="G2254" s="382">
        <v>1.2494377803097616</v>
      </c>
      <c r="H2254" s="382">
        <v>1.3060243551983726</v>
      </c>
      <c r="M2254" s="386">
        <v>0.4496</v>
      </c>
    </row>
    <row r="2255" spans="1:13" ht="11.65" customHeight="1">
      <c r="A2255" s="372">
        <v>2249</v>
      </c>
      <c r="B2255" s="381">
        <v>949.6432045885922</v>
      </c>
      <c r="C2255" s="381">
        <v>1649.239300671361</v>
      </c>
      <c r="D2255" s="382">
        <v>0.9811142379068919</v>
      </c>
      <c r="E2255" s="382">
        <v>1.0798559796878742</v>
      </c>
      <c r="F2255" s="382">
        <v>1.1741903239351286</v>
      </c>
      <c r="G2255" s="382">
        <v>1.2494780719572216</v>
      </c>
      <c r="H2255" s="382">
        <v>1.3060425507486062</v>
      </c>
      <c r="M2255" s="386">
        <v>0.44979999999999998</v>
      </c>
    </row>
    <row r="2256" spans="1:13" ht="11.65" customHeight="1">
      <c r="A2256" s="372">
        <v>2250</v>
      </c>
      <c r="B2256" s="381">
        <v>949.8262757474622</v>
      </c>
      <c r="C2256" s="381">
        <v>1649.4776790396882</v>
      </c>
      <c r="D2256" s="382">
        <v>0.98111681040109144</v>
      </c>
      <c r="E2256" s="382">
        <v>1.0798934019617861</v>
      </c>
      <c r="F2256" s="382">
        <v>1.1743112934431741</v>
      </c>
      <c r="G2256" s="382">
        <v>1.2495709906921408</v>
      </c>
      <c r="H2256" s="382">
        <v>1.3060744878540056</v>
      </c>
      <c r="M2256" s="386">
        <v>0.45</v>
      </c>
    </row>
    <row r="2257" spans="1:13" ht="11.65" customHeight="1">
      <c r="A2257" s="372">
        <v>2251</v>
      </c>
      <c r="B2257" s="381">
        <v>950.31331008099733</v>
      </c>
      <c r="C2257" s="381">
        <v>1650.2877141641093</v>
      </c>
      <c r="D2257" s="382">
        <v>0.98112230537745437</v>
      </c>
      <c r="E2257" s="382">
        <v>1.0798944422746604</v>
      </c>
      <c r="F2257" s="382">
        <v>1.1743179372586667</v>
      </c>
      <c r="G2257" s="382">
        <v>1.249571664963153</v>
      </c>
      <c r="H2257" s="382">
        <v>1.3060779007643342</v>
      </c>
      <c r="M2257" s="386">
        <v>0.45019999999999999</v>
      </c>
    </row>
    <row r="2258" spans="1:13" ht="11.65" customHeight="1">
      <c r="A2258" s="372">
        <v>2252</v>
      </c>
      <c r="B2258" s="381">
        <v>950.91181470336778</v>
      </c>
      <c r="C2258" s="381">
        <v>1650.6383169375677</v>
      </c>
      <c r="D2258" s="382">
        <v>0.98112864823577783</v>
      </c>
      <c r="E2258" s="382">
        <v>1.0798981117089943</v>
      </c>
      <c r="F2258" s="382">
        <v>1.1743565818450823</v>
      </c>
      <c r="G2258" s="382">
        <v>1.2496221031766477</v>
      </c>
      <c r="H2258" s="382">
        <v>1.3060796944835871</v>
      </c>
      <c r="M2258" s="386">
        <v>0.45040000000000002</v>
      </c>
    </row>
    <row r="2259" spans="1:13" ht="11.65" customHeight="1">
      <c r="A2259" s="372">
        <v>2253</v>
      </c>
      <c r="B2259" s="381">
        <v>951.2077353218001</v>
      </c>
      <c r="C2259" s="381">
        <v>1650.8468056982074</v>
      </c>
      <c r="D2259" s="382">
        <v>0.98113933988941127</v>
      </c>
      <c r="E2259" s="382">
        <v>1.0799654401200187</v>
      </c>
      <c r="F2259" s="382">
        <v>1.1743608436155597</v>
      </c>
      <c r="G2259" s="382">
        <v>1.2496840931468571</v>
      </c>
      <c r="H2259" s="382">
        <v>1.306144061854096</v>
      </c>
      <c r="M2259" s="386">
        <v>0.4506</v>
      </c>
    </row>
    <row r="2260" spans="1:13" ht="11.65" customHeight="1">
      <c r="A2260" s="372">
        <v>2254</v>
      </c>
      <c r="B2260" s="381">
        <v>951.26754425697891</v>
      </c>
      <c r="C2260" s="381">
        <v>1650.917839467138</v>
      </c>
      <c r="D2260" s="382">
        <v>0.98118635893983819</v>
      </c>
      <c r="E2260" s="382">
        <v>1.0799798454239535</v>
      </c>
      <c r="F2260" s="382">
        <v>1.1743895239953523</v>
      </c>
      <c r="G2260" s="382">
        <v>1.2497176435527189</v>
      </c>
      <c r="H2260" s="382">
        <v>1.3061446673380483</v>
      </c>
      <c r="M2260" s="386">
        <v>0.45079999999999998</v>
      </c>
    </row>
    <row r="2261" spans="1:13" ht="11.65" customHeight="1">
      <c r="A2261" s="372">
        <v>2255</v>
      </c>
      <c r="B2261" s="381">
        <v>952.52717969811874</v>
      </c>
      <c r="C2261" s="381">
        <v>1651.4101302777581</v>
      </c>
      <c r="D2261" s="382">
        <v>0.98120352059186933</v>
      </c>
      <c r="E2261" s="382">
        <v>1.0799896004721201</v>
      </c>
      <c r="F2261" s="382">
        <v>1.1744385079840733</v>
      </c>
      <c r="G2261" s="382">
        <v>1.2497275281215372</v>
      </c>
      <c r="H2261" s="382">
        <v>1.306212740226578</v>
      </c>
      <c r="M2261" s="386">
        <v>0.45100000000000001</v>
      </c>
    </row>
    <row r="2262" spans="1:13" ht="11.65" customHeight="1">
      <c r="A2262" s="372">
        <v>2256</v>
      </c>
      <c r="B2262" s="381">
        <v>952.87260472404159</v>
      </c>
      <c r="C2262" s="381">
        <v>1651.5431400925463</v>
      </c>
      <c r="D2262" s="382">
        <v>0.98120926235003636</v>
      </c>
      <c r="E2262" s="382">
        <v>1.0800231395213178</v>
      </c>
      <c r="F2262" s="382">
        <v>1.1744818877402987</v>
      </c>
      <c r="G2262" s="382">
        <v>1.2497374582116407</v>
      </c>
      <c r="H2262" s="382">
        <v>1.3062135617177302</v>
      </c>
      <c r="M2262" s="386">
        <v>0.45119999999999999</v>
      </c>
    </row>
    <row r="2263" spans="1:13" ht="11.65" customHeight="1">
      <c r="A2263" s="372">
        <v>2257</v>
      </c>
      <c r="B2263" s="381">
        <v>952.87840621241412</v>
      </c>
      <c r="C2263" s="381">
        <v>1651.5831795918584</v>
      </c>
      <c r="D2263" s="382">
        <v>0.98121802384506529</v>
      </c>
      <c r="E2263" s="382">
        <v>1.0800552239942498</v>
      </c>
      <c r="F2263" s="382">
        <v>1.1745021672373839</v>
      </c>
      <c r="G2263" s="382">
        <v>1.249797377848697</v>
      </c>
      <c r="H2263" s="382">
        <v>1.3062622077428683</v>
      </c>
      <c r="M2263" s="386">
        <v>0.45140000000000002</v>
      </c>
    </row>
    <row r="2264" spans="1:13" ht="11.65" customHeight="1">
      <c r="A2264" s="372">
        <v>2258</v>
      </c>
      <c r="B2264" s="381">
        <v>953.20258112122428</v>
      </c>
      <c r="C2264" s="381">
        <v>1651.7368216233554</v>
      </c>
      <c r="D2264" s="382">
        <v>0.98121804098053467</v>
      </c>
      <c r="E2264" s="382">
        <v>1.0800761743244995</v>
      </c>
      <c r="F2264" s="382">
        <v>1.1745205120351407</v>
      </c>
      <c r="G2264" s="382">
        <v>1.2498254365024082</v>
      </c>
      <c r="H2264" s="382">
        <v>1.3062657356990783</v>
      </c>
      <c r="M2264" s="386">
        <v>0.4516</v>
      </c>
    </row>
    <row r="2265" spans="1:13" ht="11.65" customHeight="1">
      <c r="A2265" s="372">
        <v>2259</v>
      </c>
      <c r="B2265" s="381">
        <v>953.20721464252711</v>
      </c>
      <c r="C2265" s="381">
        <v>1651.8124949986868</v>
      </c>
      <c r="D2265" s="382">
        <v>0.98124702527210783</v>
      </c>
      <c r="E2265" s="382">
        <v>1.0800877661517383</v>
      </c>
      <c r="F2265" s="382">
        <v>1.1746291486772225</v>
      </c>
      <c r="G2265" s="382">
        <v>1.2498323985449706</v>
      </c>
      <c r="H2265" s="382">
        <v>1.3063020829078043</v>
      </c>
      <c r="M2265" s="386">
        <v>0.45179999999999998</v>
      </c>
    </row>
    <row r="2266" spans="1:13" ht="11.65" customHeight="1">
      <c r="A2266" s="372">
        <v>2260</v>
      </c>
      <c r="B2266" s="381">
        <v>953.35328407779343</v>
      </c>
      <c r="C2266" s="381">
        <v>1652.0051940802987</v>
      </c>
      <c r="D2266" s="382">
        <v>0.98125026622961964</v>
      </c>
      <c r="E2266" s="382">
        <v>1.0800956218440569</v>
      </c>
      <c r="F2266" s="382">
        <v>1.1746798259452755</v>
      </c>
      <c r="G2266" s="382">
        <v>1.2498579189319894</v>
      </c>
      <c r="H2266" s="382">
        <v>1.3063088232748892</v>
      </c>
      <c r="M2266" s="386">
        <v>0.45200000000000001</v>
      </c>
    </row>
    <row r="2267" spans="1:13" ht="11.65" customHeight="1">
      <c r="A2267" s="372">
        <v>2261</v>
      </c>
      <c r="B2267" s="381">
        <v>953.6861000923418</v>
      </c>
      <c r="C2267" s="381">
        <v>1652.0733666455253</v>
      </c>
      <c r="D2267" s="382">
        <v>0.98125128150864016</v>
      </c>
      <c r="E2267" s="382">
        <v>1.0801943764292756</v>
      </c>
      <c r="F2267" s="382">
        <v>1.1747123727223683</v>
      </c>
      <c r="G2267" s="382">
        <v>1.2498630685161298</v>
      </c>
      <c r="H2267" s="382">
        <v>1.3063915292594199</v>
      </c>
      <c r="M2267" s="386">
        <v>0.45219999999999999</v>
      </c>
    </row>
    <row r="2268" spans="1:13" ht="11.65" customHeight="1">
      <c r="A2268" s="372">
        <v>2262</v>
      </c>
      <c r="B2268" s="381">
        <v>954.11170564538224</v>
      </c>
      <c r="C2268" s="381">
        <v>1652.345115151089</v>
      </c>
      <c r="D2268" s="382">
        <v>0.98125252634303572</v>
      </c>
      <c r="E2268" s="382">
        <v>1.0802412724483772</v>
      </c>
      <c r="F2268" s="382">
        <v>1.1747581699839129</v>
      </c>
      <c r="G2268" s="382">
        <v>1.2499180644129002</v>
      </c>
      <c r="H2268" s="382">
        <v>1.3064426616861036</v>
      </c>
      <c r="M2268" s="386">
        <v>0.45240000000000002</v>
      </c>
    </row>
    <row r="2269" spans="1:13" ht="11.65" customHeight="1">
      <c r="A2269" s="372">
        <v>2263</v>
      </c>
      <c r="B2269" s="381">
        <v>954.69904947339364</v>
      </c>
      <c r="C2269" s="381">
        <v>1652.3889527858628</v>
      </c>
      <c r="D2269" s="382">
        <v>0.98126549135400687</v>
      </c>
      <c r="E2269" s="382">
        <v>1.0802435248598259</v>
      </c>
      <c r="F2269" s="382">
        <v>1.1747941850284633</v>
      </c>
      <c r="G2269" s="382">
        <v>1.2499877279707361</v>
      </c>
      <c r="H2269" s="382">
        <v>1.3065188112649735</v>
      </c>
      <c r="M2269" s="386">
        <v>0.4526</v>
      </c>
    </row>
    <row r="2270" spans="1:13" ht="11.65" customHeight="1">
      <c r="A2270" s="372">
        <v>2264</v>
      </c>
      <c r="B2270" s="381">
        <v>955.33334689089679</v>
      </c>
      <c r="C2270" s="381">
        <v>1652.4168827484646</v>
      </c>
      <c r="D2270" s="382">
        <v>0.98129603466581083</v>
      </c>
      <c r="E2270" s="382">
        <v>1.0802940659789131</v>
      </c>
      <c r="F2270" s="382">
        <v>1.174801611077807</v>
      </c>
      <c r="G2270" s="382">
        <v>1.2499890746078484</v>
      </c>
      <c r="H2270" s="382">
        <v>1.3065663868067192</v>
      </c>
      <c r="M2270" s="386">
        <v>0.45279999999999998</v>
      </c>
    </row>
    <row r="2271" spans="1:13" ht="11.65" customHeight="1">
      <c r="A2271" s="372">
        <v>2265</v>
      </c>
      <c r="B2271" s="381">
        <v>955.37928203058891</v>
      </c>
      <c r="C2271" s="381">
        <v>1652.9097600353562</v>
      </c>
      <c r="D2271" s="382">
        <v>0.98131498167306819</v>
      </c>
      <c r="E2271" s="382">
        <v>1.0803167952450821</v>
      </c>
      <c r="F2271" s="382">
        <v>1.1748358966447745</v>
      </c>
      <c r="G2271" s="382">
        <v>1.2499904535842199</v>
      </c>
      <c r="H2271" s="382">
        <v>1.3067702412742597</v>
      </c>
      <c r="M2271" s="386">
        <v>0.45300000000000001</v>
      </c>
    </row>
    <row r="2272" spans="1:13" ht="11.65" customHeight="1">
      <c r="A2272" s="372">
        <v>2266</v>
      </c>
      <c r="B2272" s="381">
        <v>955.63037707413787</v>
      </c>
      <c r="C2272" s="381">
        <v>1653.5202920388183</v>
      </c>
      <c r="D2272" s="382">
        <v>0.98131524434406525</v>
      </c>
      <c r="E2272" s="382">
        <v>1.0803504659237329</v>
      </c>
      <c r="F2272" s="382">
        <v>1.174842798444903</v>
      </c>
      <c r="G2272" s="382">
        <v>1.250027819383285</v>
      </c>
      <c r="H2272" s="382">
        <v>1.3069130858881401</v>
      </c>
      <c r="M2272" s="386">
        <v>0.45319999999999999</v>
      </c>
    </row>
    <row r="2273" spans="1:13" ht="11.65" customHeight="1">
      <c r="A2273" s="372">
        <v>2267</v>
      </c>
      <c r="B2273" s="381">
        <v>956.30190298375965</v>
      </c>
      <c r="C2273" s="381">
        <v>1653.6011292781932</v>
      </c>
      <c r="D2273" s="382">
        <v>0.9813185916585504</v>
      </c>
      <c r="E2273" s="382">
        <v>1.0803627634582122</v>
      </c>
      <c r="F2273" s="382">
        <v>1.1748494292630811</v>
      </c>
      <c r="G2273" s="382">
        <v>1.2500803965364478</v>
      </c>
      <c r="H2273" s="382">
        <v>1.3069385826321458</v>
      </c>
      <c r="M2273" s="386">
        <v>0.45340000000000003</v>
      </c>
    </row>
    <row r="2274" spans="1:13" ht="11.65" customHeight="1">
      <c r="A2274" s="372">
        <v>2268</v>
      </c>
      <c r="B2274" s="381">
        <v>956.38027424904703</v>
      </c>
      <c r="C2274" s="381">
        <v>1654.2565846737161</v>
      </c>
      <c r="D2274" s="382">
        <v>0.98133383938574659</v>
      </c>
      <c r="E2274" s="382">
        <v>1.080370429499762</v>
      </c>
      <c r="F2274" s="382">
        <v>1.1748995099962649</v>
      </c>
      <c r="G2274" s="382">
        <v>1.2500887072320306</v>
      </c>
      <c r="H2274" s="382">
        <v>1.3070047528394</v>
      </c>
      <c r="M2274" s="386">
        <v>0.4536</v>
      </c>
    </row>
    <row r="2275" spans="1:13" ht="11.65" customHeight="1">
      <c r="A2275" s="372">
        <v>2269</v>
      </c>
      <c r="B2275" s="381">
        <v>956.41344032260622</v>
      </c>
      <c r="C2275" s="381">
        <v>1654.5533095699411</v>
      </c>
      <c r="D2275" s="382">
        <v>0.98133882859414734</v>
      </c>
      <c r="E2275" s="382">
        <v>1.0803725004949494</v>
      </c>
      <c r="F2275" s="382">
        <v>1.1748998773322696</v>
      </c>
      <c r="G2275" s="382">
        <v>1.250145049250508</v>
      </c>
      <c r="H2275" s="382">
        <v>1.3070429273423494</v>
      </c>
      <c r="M2275" s="386">
        <v>0.45379999999999998</v>
      </c>
    </row>
    <row r="2276" spans="1:13" ht="11.65" customHeight="1">
      <c r="A2276" s="372">
        <v>2270</v>
      </c>
      <c r="B2276" s="381">
        <v>956.51346037165877</v>
      </c>
      <c r="C2276" s="381">
        <v>1654.7209104580907</v>
      </c>
      <c r="D2276" s="382">
        <v>0.98138584749301727</v>
      </c>
      <c r="E2276" s="382">
        <v>1.0803874600689605</v>
      </c>
      <c r="F2276" s="382">
        <v>1.1749967433571016</v>
      </c>
      <c r="G2276" s="382">
        <v>1.2501828702336697</v>
      </c>
      <c r="H2276" s="382">
        <v>1.3070448686790035</v>
      </c>
      <c r="M2276" s="386">
        <v>0.45400000000000001</v>
      </c>
    </row>
    <row r="2277" spans="1:13" ht="11.65" customHeight="1">
      <c r="A2277" s="372">
        <v>2271</v>
      </c>
      <c r="B2277" s="381">
        <v>957.83610113347822</v>
      </c>
      <c r="C2277" s="381">
        <v>1654.9536728187104</v>
      </c>
      <c r="D2277" s="382">
        <v>0.98140378005069195</v>
      </c>
      <c r="E2277" s="382">
        <v>1.080405256040077</v>
      </c>
      <c r="F2277" s="382">
        <v>1.175045258903811</v>
      </c>
      <c r="G2277" s="382">
        <v>1.2503546293453753</v>
      </c>
      <c r="H2277" s="382">
        <v>1.307093506927915</v>
      </c>
      <c r="M2277" s="386">
        <v>0.45419999999999999</v>
      </c>
    </row>
    <row r="2278" spans="1:13" ht="11.65" customHeight="1">
      <c r="A2278" s="372">
        <v>2272</v>
      </c>
      <c r="B2278" s="381">
        <v>958.04293909551961</v>
      </c>
      <c r="C2278" s="381">
        <v>1654.9766813975948</v>
      </c>
      <c r="D2278" s="382">
        <v>0.98141466649433917</v>
      </c>
      <c r="E2278" s="382">
        <v>1.0804186968009883</v>
      </c>
      <c r="F2278" s="382">
        <v>1.1750748977091514</v>
      </c>
      <c r="G2278" s="382">
        <v>1.2503941181320057</v>
      </c>
      <c r="H2278" s="382">
        <v>1.3070962502817027</v>
      </c>
      <c r="M2278" s="386">
        <v>0.45440000000000003</v>
      </c>
    </row>
    <row r="2279" spans="1:13" ht="11.65" customHeight="1">
      <c r="A2279" s="372">
        <v>2273</v>
      </c>
      <c r="B2279" s="381">
        <v>958.65662935093042</v>
      </c>
      <c r="C2279" s="381">
        <v>1655.1068822483776</v>
      </c>
      <c r="D2279" s="382">
        <v>0.9814149899460568</v>
      </c>
      <c r="E2279" s="382">
        <v>1.0804757942279581</v>
      </c>
      <c r="F2279" s="382">
        <v>1.1750749101494722</v>
      </c>
      <c r="G2279" s="382">
        <v>1.2504233019935893</v>
      </c>
      <c r="H2279" s="382">
        <v>1.3071236407709601</v>
      </c>
      <c r="M2279" s="386">
        <v>0.4546</v>
      </c>
    </row>
    <row r="2280" spans="1:13" ht="11.65" customHeight="1">
      <c r="A2280" s="372">
        <v>2274</v>
      </c>
      <c r="B2280" s="381">
        <v>959.5051514067909</v>
      </c>
      <c r="C2280" s="381">
        <v>1655.3076972730996</v>
      </c>
      <c r="D2280" s="382">
        <v>0.981435679743767</v>
      </c>
      <c r="E2280" s="382">
        <v>1.080510931948893</v>
      </c>
      <c r="F2280" s="382">
        <v>1.1750757088094534</v>
      </c>
      <c r="G2280" s="382">
        <v>1.2504646490189815</v>
      </c>
      <c r="H2280" s="382">
        <v>1.3071296926243934</v>
      </c>
      <c r="M2280" s="386">
        <v>0.45479999999999998</v>
      </c>
    </row>
    <row r="2281" spans="1:13" ht="11.65" customHeight="1">
      <c r="A2281" s="372">
        <v>2275</v>
      </c>
      <c r="B2281" s="381">
        <v>959.55396707194723</v>
      </c>
      <c r="C2281" s="381">
        <v>1655.5170252343651</v>
      </c>
      <c r="D2281" s="382">
        <v>0.9814481131302687</v>
      </c>
      <c r="E2281" s="382">
        <v>1.0806344751800137</v>
      </c>
      <c r="F2281" s="382">
        <v>1.175101316648991</v>
      </c>
      <c r="G2281" s="382">
        <v>1.2506087047500667</v>
      </c>
      <c r="H2281" s="382">
        <v>1.307159328582872</v>
      </c>
      <c r="M2281" s="386">
        <v>0.45500000000000002</v>
      </c>
    </row>
    <row r="2282" spans="1:13" ht="11.65" customHeight="1">
      <c r="A2282" s="372">
        <v>2276</v>
      </c>
      <c r="B2282" s="381">
        <v>960.24673731409803</v>
      </c>
      <c r="C2282" s="381">
        <v>1655.7667269767026</v>
      </c>
      <c r="D2282" s="382">
        <v>0.9814734234684287</v>
      </c>
      <c r="E2282" s="382">
        <v>1.0806426051587548</v>
      </c>
      <c r="F2282" s="382">
        <v>1.1751035514570218</v>
      </c>
      <c r="G2282" s="382">
        <v>1.250635790920593</v>
      </c>
      <c r="H2282" s="382">
        <v>1.307178117560599</v>
      </c>
      <c r="M2282" s="386">
        <v>0.45519999999999999</v>
      </c>
    </row>
    <row r="2283" spans="1:13" ht="11.65" customHeight="1">
      <c r="A2283" s="372">
        <v>2277</v>
      </c>
      <c r="B2283" s="381">
        <v>960.48739977947753</v>
      </c>
      <c r="C2283" s="381">
        <v>1657.181566203175</v>
      </c>
      <c r="D2283" s="382">
        <v>0.98147416132648435</v>
      </c>
      <c r="E2283" s="382">
        <v>1.0806697804364735</v>
      </c>
      <c r="F2283" s="382">
        <v>1.1751410171064751</v>
      </c>
      <c r="G2283" s="382">
        <v>1.2507337665288245</v>
      </c>
      <c r="H2283" s="382">
        <v>1.3071804766595692</v>
      </c>
      <c r="M2283" s="386">
        <v>0.45540000000000003</v>
      </c>
    </row>
    <row r="2284" spans="1:13" ht="11.65" customHeight="1">
      <c r="A2284" s="372">
        <v>2278</v>
      </c>
      <c r="B2284" s="381">
        <v>960.80286073021034</v>
      </c>
      <c r="C2284" s="381">
        <v>1658.2797251692664</v>
      </c>
      <c r="D2284" s="382">
        <v>0.98147654202781776</v>
      </c>
      <c r="E2284" s="382">
        <v>1.0806717911124821</v>
      </c>
      <c r="F2284" s="382">
        <v>1.1751503848510871</v>
      </c>
      <c r="G2284" s="382">
        <v>1.2507570126459986</v>
      </c>
      <c r="H2284" s="382">
        <v>1.3072000751910606</v>
      </c>
      <c r="M2284" s="386">
        <v>0.4556</v>
      </c>
    </row>
    <row r="2285" spans="1:13" ht="11.65" customHeight="1">
      <c r="A2285" s="372">
        <v>2279</v>
      </c>
      <c r="B2285" s="381">
        <v>961.83816750478491</v>
      </c>
      <c r="C2285" s="381">
        <v>1658.3892739113307</v>
      </c>
      <c r="D2285" s="382">
        <v>0.98147912429305129</v>
      </c>
      <c r="E2285" s="382">
        <v>1.0806756070828434</v>
      </c>
      <c r="F2285" s="382">
        <v>1.1751651536853678</v>
      </c>
      <c r="G2285" s="382">
        <v>1.2507603867268433</v>
      </c>
      <c r="H2285" s="382">
        <v>1.3072182164434487</v>
      </c>
      <c r="M2285" s="386">
        <v>0.45579999999999998</v>
      </c>
    </row>
    <row r="2286" spans="1:13" ht="11.65" customHeight="1">
      <c r="A2286" s="372">
        <v>2280</v>
      </c>
      <c r="B2286" s="381">
        <v>961.93600818806317</v>
      </c>
      <c r="C2286" s="381">
        <v>1659.6850816054757</v>
      </c>
      <c r="D2286" s="382">
        <v>0.98152746063328022</v>
      </c>
      <c r="E2286" s="382">
        <v>1.0807317474524674</v>
      </c>
      <c r="F2286" s="382">
        <v>1.1751833136195882</v>
      </c>
      <c r="G2286" s="382">
        <v>1.2509108407502214</v>
      </c>
      <c r="H2286" s="382">
        <v>1.3072873473174851</v>
      </c>
      <c r="M2286" s="386">
        <v>0.45600000000000002</v>
      </c>
    </row>
    <row r="2287" spans="1:13" ht="11.65" customHeight="1">
      <c r="A2287" s="372">
        <v>2281</v>
      </c>
      <c r="B2287" s="381">
        <v>962.23272503537464</v>
      </c>
      <c r="C2287" s="381">
        <v>1660.0360752573597</v>
      </c>
      <c r="D2287" s="382">
        <v>0.98153495688779857</v>
      </c>
      <c r="E2287" s="382">
        <v>1.0807794358741667</v>
      </c>
      <c r="F2287" s="382">
        <v>1.1751835352004318</v>
      </c>
      <c r="G2287" s="382">
        <v>1.2509469084748452</v>
      </c>
      <c r="H2287" s="382">
        <v>1.3072899451778746</v>
      </c>
      <c r="M2287" s="386">
        <v>0.45619999999999999</v>
      </c>
    </row>
    <row r="2288" spans="1:13" ht="11.65" customHeight="1">
      <c r="A2288" s="372">
        <v>2282</v>
      </c>
      <c r="B2288" s="381">
        <v>962.41970531270636</v>
      </c>
      <c r="C2288" s="381">
        <v>1660.9632417469365</v>
      </c>
      <c r="D2288" s="382">
        <v>0.9815397788636101</v>
      </c>
      <c r="E2288" s="382">
        <v>1.0808043652802508</v>
      </c>
      <c r="F2288" s="382">
        <v>1.175248428769295</v>
      </c>
      <c r="G2288" s="382">
        <v>1.2509794774983709</v>
      </c>
      <c r="H2288" s="382">
        <v>1.3072945086087324</v>
      </c>
      <c r="M2288" s="386">
        <v>0.45639999999999997</v>
      </c>
    </row>
    <row r="2289" spans="1:13" ht="11.65" customHeight="1">
      <c r="A2289" s="372">
        <v>2283</v>
      </c>
      <c r="B2289" s="381">
        <v>962.55581692616488</v>
      </c>
      <c r="C2289" s="381">
        <v>1661.1202526356974</v>
      </c>
      <c r="D2289" s="382">
        <v>0.98155555219832857</v>
      </c>
      <c r="E2289" s="382">
        <v>1.0808342381717631</v>
      </c>
      <c r="F2289" s="382">
        <v>1.1752590295101122</v>
      </c>
      <c r="G2289" s="382">
        <v>1.2510639454809407</v>
      </c>
      <c r="H2289" s="382">
        <v>1.3073440699876615</v>
      </c>
      <c r="M2289" s="386">
        <v>0.45660000000000001</v>
      </c>
    </row>
    <row r="2290" spans="1:13" ht="11.65" customHeight="1">
      <c r="A2290" s="372">
        <v>2284</v>
      </c>
      <c r="B2290" s="381">
        <v>962.56008184218263</v>
      </c>
      <c r="C2290" s="381">
        <v>1661.1566989056173</v>
      </c>
      <c r="D2290" s="382">
        <v>0.98155835353795484</v>
      </c>
      <c r="E2290" s="382">
        <v>1.0809159948359175</v>
      </c>
      <c r="F2290" s="382">
        <v>1.1753587970721651</v>
      </c>
      <c r="G2290" s="382">
        <v>1.2510730242170638</v>
      </c>
      <c r="H2290" s="382">
        <v>1.3074082393628879</v>
      </c>
      <c r="M2290" s="386">
        <v>0.45679999999999998</v>
      </c>
    </row>
    <row r="2291" spans="1:13" ht="11.65" customHeight="1">
      <c r="A2291" s="372">
        <v>2285</v>
      </c>
      <c r="B2291" s="381">
        <v>962.61408901507912</v>
      </c>
      <c r="C2291" s="381">
        <v>1661.886481332589</v>
      </c>
      <c r="D2291" s="382">
        <v>0.98156536916971515</v>
      </c>
      <c r="E2291" s="382">
        <v>1.0809550903172234</v>
      </c>
      <c r="F2291" s="382">
        <v>1.1753749804058129</v>
      </c>
      <c r="G2291" s="382">
        <v>1.2510736021445337</v>
      </c>
      <c r="H2291" s="382">
        <v>1.3074183101173351</v>
      </c>
      <c r="M2291" s="386">
        <v>0.45700000000000002</v>
      </c>
    </row>
    <row r="2292" spans="1:13" ht="11.65" customHeight="1">
      <c r="A2292" s="372">
        <v>2286</v>
      </c>
      <c r="B2292" s="381">
        <v>963.09520382884875</v>
      </c>
      <c r="C2292" s="381">
        <v>1662.1329021199108</v>
      </c>
      <c r="D2292" s="382">
        <v>0.98158554510838847</v>
      </c>
      <c r="E2292" s="382">
        <v>1.0810201948974645</v>
      </c>
      <c r="F2292" s="382">
        <v>1.1754181080439148</v>
      </c>
      <c r="G2292" s="382">
        <v>1.2510861619266347</v>
      </c>
      <c r="H2292" s="382">
        <v>1.3074342545921536</v>
      </c>
      <c r="M2292" s="386">
        <v>0.4572</v>
      </c>
    </row>
    <row r="2293" spans="1:13" ht="11.65" customHeight="1">
      <c r="A2293" s="372">
        <v>2287</v>
      </c>
      <c r="B2293" s="381">
        <v>963.73990213045727</v>
      </c>
      <c r="C2293" s="381">
        <v>1662.9087348785088</v>
      </c>
      <c r="D2293" s="382">
        <v>0.98159743712176339</v>
      </c>
      <c r="E2293" s="382">
        <v>1.0810291163300274</v>
      </c>
      <c r="F2293" s="382">
        <v>1.1754458605109626</v>
      </c>
      <c r="G2293" s="382">
        <v>1.2511577348008289</v>
      </c>
      <c r="H2293" s="382">
        <v>1.3075966426396262</v>
      </c>
      <c r="M2293" s="386">
        <v>0.45739999999999997</v>
      </c>
    </row>
    <row r="2294" spans="1:13" ht="11.65" customHeight="1">
      <c r="A2294" s="372">
        <v>2288</v>
      </c>
      <c r="B2294" s="381">
        <v>963.85533714507619</v>
      </c>
      <c r="C2294" s="381">
        <v>1663.1886158900907</v>
      </c>
      <c r="D2294" s="382">
        <v>0.98161033373462603</v>
      </c>
      <c r="E2294" s="382">
        <v>1.0810566072449448</v>
      </c>
      <c r="F2294" s="382">
        <v>1.1754667051916134</v>
      </c>
      <c r="G2294" s="382">
        <v>1.2511705497261201</v>
      </c>
      <c r="H2294" s="382">
        <v>1.3076302879034933</v>
      </c>
      <c r="M2294" s="386">
        <v>0.45760000000000001</v>
      </c>
    </row>
    <row r="2295" spans="1:13" ht="11.65" customHeight="1">
      <c r="A2295" s="372">
        <v>2289</v>
      </c>
      <c r="B2295" s="381">
        <v>964.2208669968586</v>
      </c>
      <c r="C2295" s="381">
        <v>1663.3069478472989</v>
      </c>
      <c r="D2295" s="382">
        <v>0.9816660436825303</v>
      </c>
      <c r="E2295" s="382">
        <v>1.0810813329340843</v>
      </c>
      <c r="F2295" s="382">
        <v>1.1754888386309281</v>
      </c>
      <c r="G2295" s="382">
        <v>1.2512281070491138</v>
      </c>
      <c r="H2295" s="382">
        <v>1.3076531222065453</v>
      </c>
      <c r="M2295" s="386">
        <v>0.45779999999999998</v>
      </c>
    </row>
    <row r="2296" spans="1:13" ht="11.65" customHeight="1">
      <c r="A2296" s="372">
        <v>2290</v>
      </c>
      <c r="B2296" s="381">
        <v>964.30294539283841</v>
      </c>
      <c r="C2296" s="381">
        <v>1665.9739236817531</v>
      </c>
      <c r="D2296" s="382">
        <v>0.98166929346268073</v>
      </c>
      <c r="E2296" s="382">
        <v>1.081132869392696</v>
      </c>
      <c r="F2296" s="382">
        <v>1.1755051788926549</v>
      </c>
      <c r="G2296" s="382">
        <v>1.2512431314447945</v>
      </c>
      <c r="H2296" s="382">
        <v>1.3076558072988755</v>
      </c>
      <c r="M2296" s="386">
        <v>0.45800000000000002</v>
      </c>
    </row>
    <row r="2297" spans="1:13" ht="11.65" customHeight="1">
      <c r="A2297" s="372">
        <v>2291</v>
      </c>
      <c r="B2297" s="381">
        <v>964.4960077211872</v>
      </c>
      <c r="C2297" s="381">
        <v>1667.1829330717501</v>
      </c>
      <c r="D2297" s="382">
        <v>0.9817168295294102</v>
      </c>
      <c r="E2297" s="382">
        <v>1.0811482340244762</v>
      </c>
      <c r="F2297" s="382">
        <v>1.175613481857591</v>
      </c>
      <c r="G2297" s="382">
        <v>1.2512497451719635</v>
      </c>
      <c r="H2297" s="382">
        <v>1.3076995164477212</v>
      </c>
      <c r="M2297" s="386">
        <v>0.4582</v>
      </c>
    </row>
    <row r="2298" spans="1:13" ht="11.65" customHeight="1">
      <c r="A2298" s="372">
        <v>2292</v>
      </c>
      <c r="B2298" s="381">
        <v>964.61853572856398</v>
      </c>
      <c r="C2298" s="381">
        <v>1667.6198630502495</v>
      </c>
      <c r="D2298" s="382">
        <v>0.98173250260159273</v>
      </c>
      <c r="E2298" s="382">
        <v>1.081148376580763</v>
      </c>
      <c r="F2298" s="382">
        <v>1.1757795028976175</v>
      </c>
      <c r="G2298" s="382">
        <v>1.2513012273370212</v>
      </c>
      <c r="H2298" s="382">
        <v>1.3078381397586887</v>
      </c>
      <c r="M2298" s="386">
        <v>0.45839999999999997</v>
      </c>
    </row>
    <row r="2299" spans="1:13" ht="11.65" customHeight="1">
      <c r="A2299" s="372">
        <v>2293</v>
      </c>
      <c r="B2299" s="381">
        <v>965.18277861046408</v>
      </c>
      <c r="C2299" s="381">
        <v>1667.6984372812112</v>
      </c>
      <c r="D2299" s="382">
        <v>0.98174020169237974</v>
      </c>
      <c r="E2299" s="382">
        <v>1.0811661318475527</v>
      </c>
      <c r="F2299" s="382">
        <v>1.1758712280640915</v>
      </c>
      <c r="G2299" s="382">
        <v>1.2513572463276235</v>
      </c>
      <c r="H2299" s="382">
        <v>1.3078392399695904</v>
      </c>
      <c r="M2299" s="386">
        <v>0.45860000000000001</v>
      </c>
    </row>
    <row r="2300" spans="1:13" ht="11.65" customHeight="1">
      <c r="A2300" s="372">
        <v>2294</v>
      </c>
      <c r="B2300" s="381">
        <v>965.21669528559232</v>
      </c>
      <c r="C2300" s="381">
        <v>1668.346909787444</v>
      </c>
      <c r="D2300" s="382">
        <v>0.98174782719629705</v>
      </c>
      <c r="E2300" s="382">
        <v>1.0813580665509757</v>
      </c>
      <c r="F2300" s="382">
        <v>1.1759517014558505</v>
      </c>
      <c r="G2300" s="382">
        <v>1.2513804344563784</v>
      </c>
      <c r="H2300" s="382">
        <v>1.3079364820912265</v>
      </c>
      <c r="M2300" s="386">
        <v>0.45879999999999999</v>
      </c>
    </row>
    <row r="2301" spans="1:13" ht="11.65" customHeight="1">
      <c r="A2301" s="372">
        <v>2295</v>
      </c>
      <c r="B2301" s="381">
        <v>965.50229835651044</v>
      </c>
      <c r="C2301" s="381">
        <v>1668.6990995959495</v>
      </c>
      <c r="D2301" s="382">
        <v>0.98177139149088677</v>
      </c>
      <c r="E2301" s="382">
        <v>1.0814081451605861</v>
      </c>
      <c r="F2301" s="382">
        <v>1.1759969087194564</v>
      </c>
      <c r="G2301" s="382">
        <v>1.2514252378493882</v>
      </c>
      <c r="H2301" s="382">
        <v>1.3079582142209307</v>
      </c>
      <c r="M2301" s="386">
        <v>0.45900000000000002</v>
      </c>
    </row>
    <row r="2302" spans="1:13" ht="11.65" customHeight="1">
      <c r="A2302" s="372">
        <v>2296</v>
      </c>
      <c r="B2302" s="381">
        <v>965.68796403566921</v>
      </c>
      <c r="C2302" s="381">
        <v>1668.9031336957978</v>
      </c>
      <c r="D2302" s="382">
        <v>0.98177890358061071</v>
      </c>
      <c r="E2302" s="382">
        <v>1.0814498847541705</v>
      </c>
      <c r="F2302" s="382">
        <v>1.176087057708517</v>
      </c>
      <c r="G2302" s="382">
        <v>1.2515706766646002</v>
      </c>
      <c r="H2302" s="382">
        <v>1.3079724022881976</v>
      </c>
      <c r="M2302" s="386">
        <v>0.4592</v>
      </c>
    </row>
    <row r="2303" spans="1:13" ht="11.65" customHeight="1">
      <c r="A2303" s="372">
        <v>2297</v>
      </c>
      <c r="B2303" s="381">
        <v>965.77731487082383</v>
      </c>
      <c r="C2303" s="381">
        <v>1669.2327735955041</v>
      </c>
      <c r="D2303" s="382">
        <v>0.9817929696988692</v>
      </c>
      <c r="E2303" s="382">
        <v>1.0814549984528381</v>
      </c>
      <c r="F2303" s="382">
        <v>1.1762222059920904</v>
      </c>
      <c r="G2303" s="382">
        <v>1.2516061272803467</v>
      </c>
      <c r="H2303" s="382">
        <v>1.3080076521749564</v>
      </c>
      <c r="M2303" s="386">
        <v>0.45939999999999998</v>
      </c>
    </row>
    <row r="2304" spans="1:13" ht="11.65" customHeight="1">
      <c r="A2304" s="372">
        <v>2298</v>
      </c>
      <c r="B2304" s="381">
        <v>965.79545047856573</v>
      </c>
      <c r="C2304" s="381">
        <v>1669.5881921487417</v>
      </c>
      <c r="D2304" s="382">
        <v>0.98179764852077533</v>
      </c>
      <c r="E2304" s="382">
        <v>1.0814836543514132</v>
      </c>
      <c r="F2304" s="382">
        <v>1.1762245623731673</v>
      </c>
      <c r="G2304" s="382">
        <v>1.2516617432669723</v>
      </c>
      <c r="H2304" s="382">
        <v>1.3080182865039562</v>
      </c>
      <c r="M2304" s="386">
        <v>0.45960000000000001</v>
      </c>
    </row>
    <row r="2305" spans="1:13" ht="11.65" customHeight="1">
      <c r="A2305" s="372">
        <v>2299</v>
      </c>
      <c r="B2305" s="381">
        <v>966.49887674459842</v>
      </c>
      <c r="C2305" s="381">
        <v>1669.7738996299213</v>
      </c>
      <c r="D2305" s="382">
        <v>0.98181751287168439</v>
      </c>
      <c r="E2305" s="382">
        <v>1.0814981167859861</v>
      </c>
      <c r="F2305" s="382">
        <v>1.176227136323301</v>
      </c>
      <c r="G2305" s="382">
        <v>1.2518047078378949</v>
      </c>
      <c r="H2305" s="382">
        <v>1.3080524290070008</v>
      </c>
      <c r="M2305" s="386">
        <v>0.45979999999999999</v>
      </c>
    </row>
    <row r="2306" spans="1:13" ht="11.65" customHeight="1">
      <c r="A2306" s="372">
        <v>2300</v>
      </c>
      <c r="B2306" s="381">
        <v>966.75604423028926</v>
      </c>
      <c r="C2306" s="381">
        <v>1669.8875806868273</v>
      </c>
      <c r="D2306" s="382">
        <v>0.98184572635633938</v>
      </c>
      <c r="E2306" s="382">
        <v>1.0815020970413003</v>
      </c>
      <c r="F2306" s="382">
        <v>1.1762805678204526</v>
      </c>
      <c r="G2306" s="382">
        <v>1.2518082148933893</v>
      </c>
      <c r="H2306" s="382">
        <v>1.3080546764767835</v>
      </c>
      <c r="M2306" s="386">
        <v>0.46</v>
      </c>
    </row>
    <row r="2307" spans="1:13" ht="11.65" customHeight="1">
      <c r="A2307" s="372">
        <v>2301</v>
      </c>
      <c r="B2307" s="381">
        <v>966.78522905457339</v>
      </c>
      <c r="C2307" s="381">
        <v>1670.0636914183833</v>
      </c>
      <c r="D2307" s="382">
        <v>0.98192920214066048</v>
      </c>
      <c r="E2307" s="382">
        <v>1.0815568335863339</v>
      </c>
      <c r="F2307" s="382">
        <v>1.1762968909490876</v>
      </c>
      <c r="G2307" s="382">
        <v>1.2518527244408699</v>
      </c>
      <c r="H2307" s="382">
        <v>1.3080760607559567</v>
      </c>
      <c r="M2307" s="386">
        <v>0.4602</v>
      </c>
    </row>
    <row r="2308" spans="1:13" ht="11.65" customHeight="1">
      <c r="A2308" s="372">
        <v>2302</v>
      </c>
      <c r="B2308" s="381">
        <v>967.13561763186135</v>
      </c>
      <c r="C2308" s="381">
        <v>1670.4673580654089</v>
      </c>
      <c r="D2308" s="382">
        <v>0.98194238202415363</v>
      </c>
      <c r="E2308" s="382">
        <v>1.0815612515038531</v>
      </c>
      <c r="F2308" s="382">
        <v>1.1763049174335132</v>
      </c>
      <c r="G2308" s="382">
        <v>1.251882936929515</v>
      </c>
      <c r="H2308" s="382">
        <v>1.3081810284829347</v>
      </c>
      <c r="M2308" s="386">
        <v>0.46039999999999998</v>
      </c>
    </row>
    <row r="2309" spans="1:13" ht="11.65" customHeight="1">
      <c r="A2309" s="372">
        <v>2303</v>
      </c>
      <c r="B2309" s="381">
        <v>967.14941501680823</v>
      </c>
      <c r="C2309" s="381">
        <v>1671.8163708256579</v>
      </c>
      <c r="D2309" s="382">
        <v>0.98195932634838767</v>
      </c>
      <c r="E2309" s="382">
        <v>1.0815636184241733</v>
      </c>
      <c r="F2309" s="382">
        <v>1.1763373741187779</v>
      </c>
      <c r="G2309" s="382">
        <v>1.2519106120510648</v>
      </c>
      <c r="H2309" s="382">
        <v>1.3082082661232015</v>
      </c>
      <c r="M2309" s="386">
        <v>0.46060000000000001</v>
      </c>
    </row>
    <row r="2310" spans="1:13" ht="11.65" customHeight="1">
      <c r="A2310" s="372">
        <v>2304</v>
      </c>
      <c r="B2310" s="381">
        <v>967.23662350423638</v>
      </c>
      <c r="C2310" s="381">
        <v>1671.8825394582527</v>
      </c>
      <c r="D2310" s="382">
        <v>0.98197361653452009</v>
      </c>
      <c r="E2310" s="382">
        <v>1.0815781923827399</v>
      </c>
      <c r="F2310" s="382">
        <v>1.1763468444976029</v>
      </c>
      <c r="G2310" s="382">
        <v>1.2519255042764761</v>
      </c>
      <c r="H2310" s="382">
        <v>1.3082411098409259</v>
      </c>
      <c r="M2310" s="386">
        <v>0.46079999999999999</v>
      </c>
    </row>
    <row r="2311" spans="1:13" ht="11.65" customHeight="1">
      <c r="A2311" s="372">
        <v>2305</v>
      </c>
      <c r="B2311" s="381">
        <v>967.25683852122893</v>
      </c>
      <c r="C2311" s="381">
        <v>1672.2844394978929</v>
      </c>
      <c r="D2311" s="382">
        <v>0.98197950444250937</v>
      </c>
      <c r="E2311" s="382">
        <v>1.0815930296426295</v>
      </c>
      <c r="F2311" s="382">
        <v>1.1764019041831486</v>
      </c>
      <c r="G2311" s="382">
        <v>1.2519385931084335</v>
      </c>
      <c r="H2311" s="382">
        <v>1.3082800063482485</v>
      </c>
      <c r="M2311" s="386">
        <v>0.46100000000000002</v>
      </c>
    </row>
    <row r="2312" spans="1:13" ht="11.65" customHeight="1">
      <c r="A2312" s="372">
        <v>2306</v>
      </c>
      <c r="B2312" s="381">
        <v>967.31130718774511</v>
      </c>
      <c r="C2312" s="381">
        <v>1672.3547641540044</v>
      </c>
      <c r="D2312" s="382">
        <v>0.98198793354117975</v>
      </c>
      <c r="E2312" s="382">
        <v>1.081655152274924</v>
      </c>
      <c r="F2312" s="382">
        <v>1.1764173106037086</v>
      </c>
      <c r="G2312" s="382">
        <v>1.2519435814768496</v>
      </c>
      <c r="H2312" s="382">
        <v>1.3083072285989383</v>
      </c>
      <c r="M2312" s="386">
        <v>0.4612</v>
      </c>
    </row>
    <row r="2313" spans="1:13" ht="11.65" customHeight="1">
      <c r="A2313" s="372">
        <v>2307</v>
      </c>
      <c r="B2313" s="381">
        <v>968.1148985051077</v>
      </c>
      <c r="C2313" s="381">
        <v>1672.4291502988908</v>
      </c>
      <c r="D2313" s="382">
        <v>0.98201770159703927</v>
      </c>
      <c r="E2313" s="382">
        <v>1.081676739444964</v>
      </c>
      <c r="F2313" s="382">
        <v>1.1764385004113644</v>
      </c>
      <c r="G2313" s="382">
        <v>1.2519526413252002</v>
      </c>
      <c r="H2313" s="382">
        <v>1.3083233998934676</v>
      </c>
      <c r="M2313" s="386">
        <v>0.46139999999999998</v>
      </c>
    </row>
    <row r="2314" spans="1:13" ht="11.65" customHeight="1">
      <c r="A2314" s="372">
        <v>2308</v>
      </c>
      <c r="B2314" s="381">
        <v>968.37372913181207</v>
      </c>
      <c r="C2314" s="381">
        <v>1672.6332516217026</v>
      </c>
      <c r="D2314" s="382">
        <v>0.98202822062350392</v>
      </c>
      <c r="E2314" s="382">
        <v>1.0816950332648088</v>
      </c>
      <c r="F2314" s="382">
        <v>1.1764409572030572</v>
      </c>
      <c r="G2314" s="382">
        <v>1.2520457907103022</v>
      </c>
      <c r="H2314" s="382">
        <v>1.3083591063052971</v>
      </c>
      <c r="M2314" s="386">
        <v>0.46160000000000001</v>
      </c>
    </row>
    <row r="2315" spans="1:13" ht="11.65" customHeight="1">
      <c r="A2315" s="372">
        <v>2309</v>
      </c>
      <c r="B2315" s="381">
        <v>968.5373363435865</v>
      </c>
      <c r="C2315" s="381">
        <v>1672.6702258038531</v>
      </c>
      <c r="D2315" s="382">
        <v>0.9820530937746168</v>
      </c>
      <c r="E2315" s="382">
        <v>1.0817038539464237</v>
      </c>
      <c r="F2315" s="382">
        <v>1.176443823678625</v>
      </c>
      <c r="G2315" s="382">
        <v>1.2520586187654899</v>
      </c>
      <c r="H2315" s="382">
        <v>1.308435013266342</v>
      </c>
      <c r="M2315" s="386">
        <v>0.46179999999999999</v>
      </c>
    </row>
    <row r="2316" spans="1:13" ht="11.65" customHeight="1">
      <c r="A2316" s="372">
        <v>2310</v>
      </c>
      <c r="B2316" s="381">
        <v>968.9865012167993</v>
      </c>
      <c r="C2316" s="381">
        <v>1672.7803155903675</v>
      </c>
      <c r="D2316" s="382">
        <v>0.9820583406811686</v>
      </c>
      <c r="E2316" s="382">
        <v>1.0817326813537815</v>
      </c>
      <c r="F2316" s="382">
        <v>1.1764456544002153</v>
      </c>
      <c r="G2316" s="382">
        <v>1.2520608307209318</v>
      </c>
      <c r="H2316" s="382">
        <v>1.3085469465775612</v>
      </c>
      <c r="M2316" s="386">
        <v>0.46200000000000002</v>
      </c>
    </row>
    <row r="2317" spans="1:13" ht="11.65" customHeight="1">
      <c r="A2317" s="372">
        <v>2311</v>
      </c>
      <c r="B2317" s="381">
        <v>969.09980945070765</v>
      </c>
      <c r="C2317" s="381">
        <v>1673.0545859583963</v>
      </c>
      <c r="D2317" s="382">
        <v>0.98207215320272878</v>
      </c>
      <c r="E2317" s="382">
        <v>1.0817480651515874</v>
      </c>
      <c r="F2317" s="382">
        <v>1.1764532140983259</v>
      </c>
      <c r="G2317" s="382">
        <v>1.2522221546642962</v>
      </c>
      <c r="H2317" s="382">
        <v>1.3085537946381063</v>
      </c>
      <c r="M2317" s="386">
        <v>0.4622</v>
      </c>
    </row>
    <row r="2318" spans="1:13" ht="11.65" customHeight="1">
      <c r="A2318" s="372">
        <v>2312</v>
      </c>
      <c r="B2318" s="381">
        <v>969.41411443863763</v>
      </c>
      <c r="C2318" s="381">
        <v>1673.099396086287</v>
      </c>
      <c r="D2318" s="382">
        <v>0.98207877053187198</v>
      </c>
      <c r="E2318" s="382">
        <v>1.081827825919206</v>
      </c>
      <c r="F2318" s="382">
        <v>1.1764755380555085</v>
      </c>
      <c r="G2318" s="382">
        <v>1.2522225203359989</v>
      </c>
      <c r="H2318" s="382">
        <v>1.3085878060590803</v>
      </c>
      <c r="M2318" s="386">
        <v>0.46239999999999998</v>
      </c>
    </row>
    <row r="2319" spans="1:13" ht="11.65" customHeight="1">
      <c r="A2319" s="372">
        <v>2313</v>
      </c>
      <c r="B2319" s="381">
        <v>969.42390407536641</v>
      </c>
      <c r="C2319" s="381">
        <v>1673.7219998572746</v>
      </c>
      <c r="D2319" s="382">
        <v>0.98211843097001694</v>
      </c>
      <c r="E2319" s="382">
        <v>1.08186473000551</v>
      </c>
      <c r="F2319" s="382">
        <v>1.1764928892575652</v>
      </c>
      <c r="G2319" s="382">
        <v>1.2522828374696922</v>
      </c>
      <c r="H2319" s="382">
        <v>1.3086202947933805</v>
      </c>
      <c r="M2319" s="386">
        <v>0.46260000000000001</v>
      </c>
    </row>
    <row r="2320" spans="1:13" ht="11.65" customHeight="1">
      <c r="A2320" s="372">
        <v>2314</v>
      </c>
      <c r="B2320" s="381">
        <v>970.34390252151206</v>
      </c>
      <c r="C2320" s="381">
        <v>1674.3417809977018</v>
      </c>
      <c r="D2320" s="382">
        <v>0.98213742141101346</v>
      </c>
      <c r="E2320" s="382">
        <v>1.0818856543490534</v>
      </c>
      <c r="F2320" s="382">
        <v>1.1765401658409866</v>
      </c>
      <c r="G2320" s="382">
        <v>1.2523335531555695</v>
      </c>
      <c r="H2320" s="382">
        <v>1.3086387880392694</v>
      </c>
      <c r="M2320" s="386">
        <v>0.46279999999999999</v>
      </c>
    </row>
    <row r="2321" spans="1:13" ht="11.65" customHeight="1">
      <c r="A2321" s="372">
        <v>2315</v>
      </c>
      <c r="B2321" s="381">
        <v>971.26376071784216</v>
      </c>
      <c r="C2321" s="381">
        <v>1674.3932788457678</v>
      </c>
      <c r="D2321" s="382">
        <v>0.98216352817977093</v>
      </c>
      <c r="E2321" s="382">
        <v>1.0819435920796829</v>
      </c>
      <c r="F2321" s="382">
        <v>1.1765736178851403</v>
      </c>
      <c r="G2321" s="382">
        <v>1.2523869891403272</v>
      </c>
      <c r="H2321" s="382">
        <v>1.3086460838296829</v>
      </c>
      <c r="M2321" s="386">
        <v>0.46300000000000002</v>
      </c>
    </row>
    <row r="2322" spans="1:13" ht="11.65" customHeight="1">
      <c r="A2322" s="372">
        <v>2316</v>
      </c>
      <c r="B2322" s="381">
        <v>971.31401116865527</v>
      </c>
      <c r="C2322" s="381">
        <v>1674.5879171799588</v>
      </c>
      <c r="D2322" s="382">
        <v>0.98216356323960197</v>
      </c>
      <c r="E2322" s="382">
        <v>1.0819454776405222</v>
      </c>
      <c r="F2322" s="382">
        <v>1.1766020272365632</v>
      </c>
      <c r="G2322" s="382">
        <v>1.2523882785116245</v>
      </c>
      <c r="H2322" s="382">
        <v>1.3086693640472691</v>
      </c>
      <c r="M2322" s="386">
        <v>0.4632</v>
      </c>
    </row>
    <row r="2323" spans="1:13" ht="11.65" customHeight="1">
      <c r="A2323" s="372">
        <v>2317</v>
      </c>
      <c r="B2323" s="381">
        <v>971.38570958111632</v>
      </c>
      <c r="C2323" s="381">
        <v>1674.6702236615365</v>
      </c>
      <c r="D2323" s="382">
        <v>0.98218822556792451</v>
      </c>
      <c r="E2323" s="382">
        <v>1.0819880403435203</v>
      </c>
      <c r="F2323" s="382">
        <v>1.1766904682006687</v>
      </c>
      <c r="G2323" s="382">
        <v>1.2524137172212124</v>
      </c>
      <c r="H2323" s="382">
        <v>1.3087248697843061</v>
      </c>
      <c r="M2323" s="386">
        <v>0.46339999999999998</v>
      </c>
    </row>
    <row r="2324" spans="1:13" ht="11.65" customHeight="1">
      <c r="A2324" s="372">
        <v>2318</v>
      </c>
      <c r="B2324" s="381">
        <v>971.78576900949793</v>
      </c>
      <c r="C2324" s="381">
        <v>1674.8883033958755</v>
      </c>
      <c r="D2324" s="382">
        <v>0.98219143982991675</v>
      </c>
      <c r="E2324" s="382">
        <v>1.0819914642622039</v>
      </c>
      <c r="F2324" s="382">
        <v>1.1767058029401845</v>
      </c>
      <c r="G2324" s="382">
        <v>1.2524820877297853</v>
      </c>
      <c r="H2324" s="382">
        <v>1.3088476243902114</v>
      </c>
      <c r="M2324" s="386">
        <v>0.46360000000000001</v>
      </c>
    </row>
    <row r="2325" spans="1:13" ht="11.65" customHeight="1">
      <c r="A2325" s="372">
        <v>2319</v>
      </c>
      <c r="B2325" s="381">
        <v>971.79524717115419</v>
      </c>
      <c r="C2325" s="381">
        <v>1675.0515383375641</v>
      </c>
      <c r="D2325" s="382">
        <v>0.98219403606794053</v>
      </c>
      <c r="E2325" s="382">
        <v>1.0820113941303278</v>
      </c>
      <c r="F2325" s="382">
        <v>1.1767236346376497</v>
      </c>
      <c r="G2325" s="382">
        <v>1.2525024516812073</v>
      </c>
      <c r="H2325" s="382">
        <v>1.3088712602844996</v>
      </c>
      <c r="M2325" s="386">
        <v>0.46379999999999999</v>
      </c>
    </row>
    <row r="2326" spans="1:13" ht="11.65" customHeight="1">
      <c r="A2326" s="372">
        <v>2320</v>
      </c>
      <c r="B2326" s="381">
        <v>972.0152447885248</v>
      </c>
      <c r="C2326" s="381">
        <v>1675.7309987514818</v>
      </c>
      <c r="D2326" s="382">
        <v>0.98219878376101277</v>
      </c>
      <c r="E2326" s="382">
        <v>1.0820320553752192</v>
      </c>
      <c r="F2326" s="382">
        <v>1.1767316022288845</v>
      </c>
      <c r="G2326" s="382">
        <v>1.2526298302664771</v>
      </c>
      <c r="H2326" s="382">
        <v>1.3088907999575521</v>
      </c>
      <c r="M2326" s="386">
        <v>0.46400000000000002</v>
      </c>
    </row>
    <row r="2327" spans="1:13" ht="11.65" customHeight="1">
      <c r="A2327" s="372">
        <v>2321</v>
      </c>
      <c r="B2327" s="381">
        <v>972.8047524301146</v>
      </c>
      <c r="C2327" s="381">
        <v>1675.9541512532578</v>
      </c>
      <c r="D2327" s="382">
        <v>0.98220035016493545</v>
      </c>
      <c r="E2327" s="382">
        <v>1.0820637160892643</v>
      </c>
      <c r="F2327" s="382">
        <v>1.1767725982145698</v>
      </c>
      <c r="G2327" s="382">
        <v>1.2526543380411117</v>
      </c>
      <c r="H2327" s="382">
        <v>1.3089014656548161</v>
      </c>
      <c r="M2327" s="386">
        <v>0.4642</v>
      </c>
    </row>
    <row r="2328" spans="1:13" ht="11.65" customHeight="1">
      <c r="A2328" s="372">
        <v>2322</v>
      </c>
      <c r="B2328" s="381">
        <v>973.18738882078196</v>
      </c>
      <c r="C2328" s="381">
        <v>1676.2175502075806</v>
      </c>
      <c r="D2328" s="382">
        <v>0.98221283642522839</v>
      </c>
      <c r="E2328" s="382">
        <v>1.0820759114444636</v>
      </c>
      <c r="F2328" s="382">
        <v>1.1767747950931016</v>
      </c>
      <c r="G2328" s="382">
        <v>1.2527055257483757</v>
      </c>
      <c r="H2328" s="382">
        <v>1.3089276118622459</v>
      </c>
      <c r="M2328" s="386">
        <v>0.46439999999999998</v>
      </c>
    </row>
    <row r="2329" spans="1:13" ht="11.65" customHeight="1">
      <c r="A2329" s="372">
        <v>2323</v>
      </c>
      <c r="B2329" s="381">
        <v>974.29934337037321</v>
      </c>
      <c r="C2329" s="381">
        <v>1676.218421460715</v>
      </c>
      <c r="D2329" s="382">
        <v>0.98222162183540507</v>
      </c>
      <c r="E2329" s="382">
        <v>1.0820949259412653</v>
      </c>
      <c r="F2329" s="382">
        <v>1.1768211969529425</v>
      </c>
      <c r="G2329" s="382">
        <v>1.2527378179867767</v>
      </c>
      <c r="H2329" s="382">
        <v>1.3090155680984545</v>
      </c>
      <c r="M2329" s="386">
        <v>0.46460000000000001</v>
      </c>
    </row>
    <row r="2330" spans="1:13" ht="11.65" customHeight="1">
      <c r="A2330" s="372">
        <v>2324</v>
      </c>
      <c r="B2330" s="381">
        <v>974.54244046541044</v>
      </c>
      <c r="C2330" s="381">
        <v>1676.6206970914627</v>
      </c>
      <c r="D2330" s="382">
        <v>0.98223025511031958</v>
      </c>
      <c r="E2330" s="382">
        <v>1.0820993013866034</v>
      </c>
      <c r="F2330" s="382">
        <v>1.1768512809052232</v>
      </c>
      <c r="G2330" s="382">
        <v>1.2528479500083223</v>
      </c>
      <c r="H2330" s="382">
        <v>1.3092764288084087</v>
      </c>
      <c r="M2330" s="386">
        <v>0.46479999999999999</v>
      </c>
    </row>
    <row r="2331" spans="1:13" ht="11.65" customHeight="1">
      <c r="A2331" s="372">
        <v>2325</v>
      </c>
      <c r="B2331" s="381">
        <v>974.71730176232722</v>
      </c>
      <c r="C2331" s="381">
        <v>1677.4300508244651</v>
      </c>
      <c r="D2331" s="382">
        <v>0.98224156364353044</v>
      </c>
      <c r="E2331" s="382">
        <v>1.0821169881607218</v>
      </c>
      <c r="F2331" s="382">
        <v>1.1769786448424355</v>
      </c>
      <c r="G2331" s="382">
        <v>1.252960213328477</v>
      </c>
      <c r="H2331" s="382">
        <v>1.3093259840597715</v>
      </c>
      <c r="M2331" s="386">
        <v>0.46500000000000002</v>
      </c>
    </row>
    <row r="2332" spans="1:13" ht="11.65" customHeight="1">
      <c r="A2332" s="372">
        <v>2326</v>
      </c>
      <c r="B2332" s="381">
        <v>974.98042570089001</v>
      </c>
      <c r="C2332" s="381">
        <v>1677.8839978880915</v>
      </c>
      <c r="D2332" s="382">
        <v>0.98226106178431305</v>
      </c>
      <c r="E2332" s="382">
        <v>1.0821206151951466</v>
      </c>
      <c r="F2332" s="382">
        <v>1.176982968529418</v>
      </c>
      <c r="G2332" s="382">
        <v>1.253015642151841</v>
      </c>
      <c r="H2332" s="382">
        <v>1.309392799392995</v>
      </c>
      <c r="M2332" s="386">
        <v>0.4652</v>
      </c>
    </row>
    <row r="2333" spans="1:13" ht="11.65" customHeight="1">
      <c r="A2333" s="372">
        <v>2327</v>
      </c>
      <c r="B2333" s="381">
        <v>975.10311873294722</v>
      </c>
      <c r="C2333" s="381">
        <v>1678.0344094060983</v>
      </c>
      <c r="D2333" s="382">
        <v>0.98226239936196702</v>
      </c>
      <c r="E2333" s="382">
        <v>1.0821296588612181</v>
      </c>
      <c r="F2333" s="382">
        <v>1.1769996528026967</v>
      </c>
      <c r="G2333" s="382">
        <v>1.253025423740926</v>
      </c>
      <c r="H2333" s="382">
        <v>1.3094245165003968</v>
      </c>
      <c r="M2333" s="386">
        <v>0.46539999999999998</v>
      </c>
    </row>
    <row r="2334" spans="1:13" ht="11.65" customHeight="1">
      <c r="A2334" s="372">
        <v>2328</v>
      </c>
      <c r="B2334" s="381">
        <v>975.69017998309027</v>
      </c>
      <c r="C2334" s="381">
        <v>1679.2102354188191</v>
      </c>
      <c r="D2334" s="382">
        <v>0.9822825045485144</v>
      </c>
      <c r="E2334" s="382">
        <v>1.0821406821883206</v>
      </c>
      <c r="F2334" s="382">
        <v>1.1770015687836386</v>
      </c>
      <c r="G2334" s="382">
        <v>1.2531524742541107</v>
      </c>
      <c r="H2334" s="382">
        <v>1.3094285943567983</v>
      </c>
      <c r="M2334" s="386">
        <v>0.46560000000000001</v>
      </c>
    </row>
    <row r="2335" spans="1:13" ht="11.65" customHeight="1">
      <c r="A2335" s="372">
        <v>2329</v>
      </c>
      <c r="B2335" s="381">
        <v>975.73936185151251</v>
      </c>
      <c r="C2335" s="381">
        <v>1679.4584249118652</v>
      </c>
      <c r="D2335" s="382">
        <v>0.98229759534903727</v>
      </c>
      <c r="E2335" s="382">
        <v>1.0821756243556373</v>
      </c>
      <c r="F2335" s="382">
        <v>1.1770196177274055</v>
      </c>
      <c r="G2335" s="382">
        <v>1.2531691020888567</v>
      </c>
      <c r="H2335" s="382">
        <v>1.3095165863930067</v>
      </c>
      <c r="M2335" s="386">
        <v>0.46579999999999999</v>
      </c>
    </row>
    <row r="2336" spans="1:13" ht="11.65" customHeight="1">
      <c r="A2336" s="372">
        <v>2330</v>
      </c>
      <c r="B2336" s="381">
        <v>976.06545179278328</v>
      </c>
      <c r="C2336" s="381">
        <v>1680.0221061421325</v>
      </c>
      <c r="D2336" s="382">
        <v>0.98230491025321764</v>
      </c>
      <c r="E2336" s="382">
        <v>1.0821961407552139</v>
      </c>
      <c r="F2336" s="382">
        <v>1.1770683451746722</v>
      </c>
      <c r="G2336" s="382">
        <v>1.2531899382074889</v>
      </c>
      <c r="H2336" s="382">
        <v>1.3095233461218936</v>
      </c>
      <c r="M2336" s="386">
        <v>0.46600000000000003</v>
      </c>
    </row>
    <row r="2337" spans="1:13" ht="11.65" customHeight="1">
      <c r="A2337" s="372">
        <v>2331</v>
      </c>
      <c r="B2337" s="381">
        <v>976.6111529867585</v>
      </c>
      <c r="C2337" s="381">
        <v>1680.1674137041937</v>
      </c>
      <c r="D2337" s="382">
        <v>0.98231059652714037</v>
      </c>
      <c r="E2337" s="382">
        <v>1.0822013978404745</v>
      </c>
      <c r="F2337" s="382">
        <v>1.1771047860284991</v>
      </c>
      <c r="G2337" s="382">
        <v>1.253217416691411</v>
      </c>
      <c r="H2337" s="382">
        <v>1.3096611515100194</v>
      </c>
      <c r="M2337" s="386">
        <v>0.4662</v>
      </c>
    </row>
    <row r="2338" spans="1:13" ht="11.65" customHeight="1">
      <c r="A2338" s="372">
        <v>2332</v>
      </c>
      <c r="B2338" s="381">
        <v>976.75904357761192</v>
      </c>
      <c r="C2338" s="381">
        <v>1680.4606967031232</v>
      </c>
      <c r="D2338" s="382">
        <v>0.98233275129735409</v>
      </c>
      <c r="E2338" s="382">
        <v>1.0822142167363147</v>
      </c>
      <c r="F2338" s="382">
        <v>1.1771127645533543</v>
      </c>
      <c r="G2338" s="382">
        <v>1.2532393699157232</v>
      </c>
      <c r="H2338" s="382">
        <v>1.3097375157885194</v>
      </c>
      <c r="M2338" s="386">
        <v>0.46639999999999998</v>
      </c>
    </row>
    <row r="2339" spans="1:13" ht="11.65" customHeight="1">
      <c r="A2339" s="372">
        <v>2333</v>
      </c>
      <c r="B2339" s="381">
        <v>976.92758932891411</v>
      </c>
      <c r="C2339" s="381">
        <v>1680.8317432988279</v>
      </c>
      <c r="D2339" s="382">
        <v>0.98234421234185521</v>
      </c>
      <c r="E2339" s="382">
        <v>1.0822247464513162</v>
      </c>
      <c r="F2339" s="382">
        <v>1.1771428587112984</v>
      </c>
      <c r="G2339" s="382">
        <v>1.2533322208468349</v>
      </c>
      <c r="H2339" s="382">
        <v>1.3097735554130983</v>
      </c>
      <c r="M2339" s="386">
        <v>0.46660000000000001</v>
      </c>
    </row>
    <row r="2340" spans="1:13" ht="11.65" customHeight="1">
      <c r="A2340" s="372">
        <v>2334</v>
      </c>
      <c r="B2340" s="381">
        <v>977.11714774437314</v>
      </c>
      <c r="C2340" s="381">
        <v>1680.9763122528966</v>
      </c>
      <c r="D2340" s="382">
        <v>0.98234453208898409</v>
      </c>
      <c r="E2340" s="382">
        <v>1.0822584794439518</v>
      </c>
      <c r="F2340" s="382">
        <v>1.1771578857668863</v>
      </c>
      <c r="G2340" s="382">
        <v>1.2533954900606665</v>
      </c>
      <c r="H2340" s="382">
        <v>1.3099868343706997</v>
      </c>
      <c r="M2340" s="386">
        <v>0.46679999999999999</v>
      </c>
    </row>
    <row r="2341" spans="1:13" ht="11.65" customHeight="1">
      <c r="A2341" s="372">
        <v>2335</v>
      </c>
      <c r="B2341" s="381">
        <v>977.49183714490482</v>
      </c>
      <c r="C2341" s="381">
        <v>1681.0235524247219</v>
      </c>
      <c r="D2341" s="382">
        <v>0.98236506777762489</v>
      </c>
      <c r="E2341" s="382">
        <v>1.0822697498871523</v>
      </c>
      <c r="F2341" s="382">
        <v>1.1771789764827809</v>
      </c>
      <c r="G2341" s="382">
        <v>1.2534279425285946</v>
      </c>
      <c r="H2341" s="382">
        <v>1.3100554153141593</v>
      </c>
      <c r="M2341" s="386">
        <v>0.46700000000000003</v>
      </c>
    </row>
    <row r="2342" spans="1:13" ht="11.65" customHeight="1">
      <c r="A2342" s="372">
        <v>2336</v>
      </c>
      <c r="B2342" s="381">
        <v>977.57801086412201</v>
      </c>
      <c r="C2342" s="381">
        <v>1681.7641351337734</v>
      </c>
      <c r="D2342" s="382">
        <v>0.98236581337701234</v>
      </c>
      <c r="E2342" s="382">
        <v>1.0822816000981397</v>
      </c>
      <c r="F2342" s="382">
        <v>1.1771938515239271</v>
      </c>
      <c r="G2342" s="382">
        <v>1.2534338446385898</v>
      </c>
      <c r="H2342" s="382">
        <v>1.3101527998941342</v>
      </c>
      <c r="M2342" s="386">
        <v>0.4672</v>
      </c>
    </row>
    <row r="2343" spans="1:13" ht="11.65" customHeight="1">
      <c r="A2343" s="372">
        <v>2337</v>
      </c>
      <c r="B2343" s="381">
        <v>977.62724324510327</v>
      </c>
      <c r="C2343" s="381">
        <v>1681.8723076338683</v>
      </c>
      <c r="D2343" s="382">
        <v>0.98238581901573729</v>
      </c>
      <c r="E2343" s="382">
        <v>1.0822860859309558</v>
      </c>
      <c r="F2343" s="382">
        <v>1.1772452270493641</v>
      </c>
      <c r="G2343" s="382">
        <v>1.2535930055423905</v>
      </c>
      <c r="H2343" s="382">
        <v>1.3102235113931116</v>
      </c>
      <c r="M2343" s="386">
        <v>0.46739999999999998</v>
      </c>
    </row>
    <row r="2344" spans="1:13" ht="11.65" customHeight="1">
      <c r="A2344" s="372">
        <v>2338</v>
      </c>
      <c r="B2344" s="381">
        <v>977.8691749446034</v>
      </c>
      <c r="C2344" s="381">
        <v>1681.8931914969635</v>
      </c>
      <c r="D2344" s="382">
        <v>0.98238705754397093</v>
      </c>
      <c r="E2344" s="382">
        <v>1.0822903864850002</v>
      </c>
      <c r="F2344" s="382">
        <v>1.1772628140998016</v>
      </c>
      <c r="G2344" s="382">
        <v>1.253674926776168</v>
      </c>
      <c r="H2344" s="382">
        <v>1.3102788025627294</v>
      </c>
      <c r="M2344" s="386">
        <v>0.46760000000000002</v>
      </c>
    </row>
    <row r="2345" spans="1:13" ht="11.65" customHeight="1">
      <c r="A2345" s="372">
        <v>2339</v>
      </c>
      <c r="B2345" s="381">
        <v>978.24274487774437</v>
      </c>
      <c r="C2345" s="381">
        <v>1682.1559145472947</v>
      </c>
      <c r="D2345" s="382">
        <v>0.98239986641199639</v>
      </c>
      <c r="E2345" s="382">
        <v>1.0823125667899265</v>
      </c>
      <c r="F2345" s="382">
        <v>1.1773077102052043</v>
      </c>
      <c r="G2345" s="382">
        <v>1.2537464522246899</v>
      </c>
      <c r="H2345" s="382">
        <v>1.3102971076749141</v>
      </c>
      <c r="M2345" s="386">
        <v>0.46779999999999999</v>
      </c>
    </row>
    <row r="2346" spans="1:13" ht="11.65" customHeight="1">
      <c r="A2346" s="372">
        <v>2340</v>
      </c>
      <c r="B2346" s="381">
        <v>978.37483903053726</v>
      </c>
      <c r="C2346" s="381">
        <v>1682.4426112187321</v>
      </c>
      <c r="D2346" s="382">
        <v>0.98240655467721172</v>
      </c>
      <c r="E2346" s="382">
        <v>1.0823183875491627</v>
      </c>
      <c r="F2346" s="382">
        <v>1.1773422800897724</v>
      </c>
      <c r="G2346" s="382">
        <v>1.2538832473112067</v>
      </c>
      <c r="H2346" s="382">
        <v>1.3103906114403185</v>
      </c>
      <c r="M2346" s="386">
        <v>0.46800000000000003</v>
      </c>
    </row>
    <row r="2347" spans="1:13" ht="11.65" customHeight="1">
      <c r="A2347" s="372">
        <v>2341</v>
      </c>
      <c r="B2347" s="381">
        <v>978.4711809531982</v>
      </c>
      <c r="C2347" s="381">
        <v>1682.6930589327785</v>
      </c>
      <c r="D2347" s="382">
        <v>0.98243211113458062</v>
      </c>
      <c r="E2347" s="382">
        <v>1.0823771054944795</v>
      </c>
      <c r="F2347" s="382">
        <v>1.1773664584950623</v>
      </c>
      <c r="G2347" s="382">
        <v>1.2539032010776319</v>
      </c>
      <c r="H2347" s="382">
        <v>1.310402969425474</v>
      </c>
      <c r="M2347" s="386">
        <v>0.46820000000000001</v>
      </c>
    </row>
    <row r="2348" spans="1:13" ht="11.65" customHeight="1">
      <c r="A2348" s="372">
        <v>2342</v>
      </c>
      <c r="B2348" s="381">
        <v>978.99119714225344</v>
      </c>
      <c r="C2348" s="381">
        <v>1682.7173063271675</v>
      </c>
      <c r="D2348" s="382">
        <v>0.98245699580760204</v>
      </c>
      <c r="E2348" s="382">
        <v>1.0823938464309346</v>
      </c>
      <c r="F2348" s="382">
        <v>1.1774627679505261</v>
      </c>
      <c r="G2348" s="382">
        <v>1.253912816921201</v>
      </c>
      <c r="H2348" s="382">
        <v>1.3104101122309146</v>
      </c>
      <c r="M2348" s="386">
        <v>0.46839999999999998</v>
      </c>
    </row>
    <row r="2349" spans="1:13" ht="11.65" customHeight="1">
      <c r="A2349" s="372">
        <v>2343</v>
      </c>
      <c r="B2349" s="381">
        <v>979.78535409120104</v>
      </c>
      <c r="C2349" s="381">
        <v>1682.7721875174084</v>
      </c>
      <c r="D2349" s="382">
        <v>0.9824599819666322</v>
      </c>
      <c r="E2349" s="382">
        <v>1.082428192299326</v>
      </c>
      <c r="F2349" s="382">
        <v>1.1774751293269701</v>
      </c>
      <c r="G2349" s="382">
        <v>1.2539258731886278</v>
      </c>
      <c r="H2349" s="382">
        <v>1.3104174578426651</v>
      </c>
      <c r="M2349" s="386">
        <v>0.46860000000000002</v>
      </c>
    </row>
    <row r="2350" spans="1:13" ht="11.65" customHeight="1">
      <c r="A2350" s="372">
        <v>2344</v>
      </c>
      <c r="B2350" s="381">
        <v>980.31312592100858</v>
      </c>
      <c r="C2350" s="381">
        <v>1684.7915870471934</v>
      </c>
      <c r="D2350" s="382">
        <v>0.98249170539916664</v>
      </c>
      <c r="E2350" s="382">
        <v>1.0824771978078924</v>
      </c>
      <c r="F2350" s="382">
        <v>1.1775038044072008</v>
      </c>
      <c r="G2350" s="382">
        <v>1.2539402484205</v>
      </c>
      <c r="H2350" s="382">
        <v>1.3105027354761822</v>
      </c>
      <c r="M2350" s="386">
        <v>0.46879999999999999</v>
      </c>
    </row>
    <row r="2351" spans="1:13" ht="11.65" customHeight="1">
      <c r="A2351" s="372">
        <v>2345</v>
      </c>
      <c r="B2351" s="381">
        <v>980.32439151698054</v>
      </c>
      <c r="C2351" s="381">
        <v>1685.4163873082507</v>
      </c>
      <c r="D2351" s="382">
        <v>0.98249281372828146</v>
      </c>
      <c r="E2351" s="382">
        <v>1.0824803191810115</v>
      </c>
      <c r="F2351" s="382">
        <v>1.1775323025712423</v>
      </c>
      <c r="G2351" s="382">
        <v>1.2539440489030462</v>
      </c>
      <c r="H2351" s="382">
        <v>1.3105076539575451</v>
      </c>
      <c r="M2351" s="386">
        <v>0.46899999999999997</v>
      </c>
    </row>
    <row r="2352" spans="1:13" ht="11.65" customHeight="1">
      <c r="A2352" s="372">
        <v>2346</v>
      </c>
      <c r="B2352" s="381">
        <v>980.86837709785323</v>
      </c>
      <c r="C2352" s="381">
        <v>1686.4682032918972</v>
      </c>
      <c r="D2352" s="382">
        <v>0.98249658934038475</v>
      </c>
      <c r="E2352" s="382">
        <v>1.0824959195217791</v>
      </c>
      <c r="F2352" s="382">
        <v>1.1775698230777614</v>
      </c>
      <c r="G2352" s="382">
        <v>1.2539532410007872</v>
      </c>
      <c r="H2352" s="382">
        <v>1.3105242121133085</v>
      </c>
      <c r="M2352" s="386">
        <v>0.46920000000000001</v>
      </c>
    </row>
    <row r="2353" spans="1:13" ht="11.65" customHeight="1">
      <c r="A2353" s="372">
        <v>2347</v>
      </c>
      <c r="B2353" s="381">
        <v>980.91382965733555</v>
      </c>
      <c r="C2353" s="381">
        <v>1687.2028042534766</v>
      </c>
      <c r="D2353" s="382">
        <v>0.98250990085971468</v>
      </c>
      <c r="E2353" s="382">
        <v>1.0825225837181216</v>
      </c>
      <c r="F2353" s="382">
        <v>1.1776201252506504</v>
      </c>
      <c r="G2353" s="382">
        <v>1.253973888103846</v>
      </c>
      <c r="H2353" s="382">
        <v>1.3106176650298431</v>
      </c>
      <c r="M2353" s="386">
        <v>0.46939999999999998</v>
      </c>
    </row>
    <row r="2354" spans="1:13" ht="11.65" customHeight="1">
      <c r="A2354" s="372">
        <v>2348</v>
      </c>
      <c r="B2354" s="381">
        <v>981.72712955048428</v>
      </c>
      <c r="C2354" s="381">
        <v>1687.4041892394616</v>
      </c>
      <c r="D2354" s="382">
        <v>0.98254285153833121</v>
      </c>
      <c r="E2354" s="382">
        <v>1.0825239003689999</v>
      </c>
      <c r="F2354" s="382">
        <v>1.1776567036142938</v>
      </c>
      <c r="G2354" s="382">
        <v>1.2541241728059049</v>
      </c>
      <c r="H2354" s="382">
        <v>1.3106378782028307</v>
      </c>
      <c r="M2354" s="386">
        <v>0.46960000000000002</v>
      </c>
    </row>
    <row r="2355" spans="1:13" ht="11.65" customHeight="1">
      <c r="A2355" s="372">
        <v>2349</v>
      </c>
      <c r="B2355" s="381">
        <v>982.28371157152469</v>
      </c>
      <c r="C2355" s="381">
        <v>1687.5854534237205</v>
      </c>
      <c r="D2355" s="382">
        <v>0.98255079220039332</v>
      </c>
      <c r="E2355" s="382">
        <v>1.0825249527199405</v>
      </c>
      <c r="F2355" s="382">
        <v>1.1777284308639631</v>
      </c>
      <c r="G2355" s="382">
        <v>1.2541461228969575</v>
      </c>
      <c r="H2355" s="382">
        <v>1.3106405797508491</v>
      </c>
      <c r="M2355" s="386">
        <v>0.4698</v>
      </c>
    </row>
    <row r="2356" spans="1:13" ht="11.65" customHeight="1">
      <c r="A2356" s="372">
        <v>2350</v>
      </c>
      <c r="B2356" s="381">
        <v>983.03408183593183</v>
      </c>
      <c r="C2356" s="381">
        <v>1687.7396721634414</v>
      </c>
      <c r="D2356" s="382">
        <v>0.98257831845707666</v>
      </c>
      <c r="E2356" s="382">
        <v>1.0825340978524522</v>
      </c>
      <c r="F2356" s="382">
        <v>1.1777479281833358</v>
      </c>
      <c r="G2356" s="382">
        <v>1.2541945007166411</v>
      </c>
      <c r="H2356" s="382">
        <v>1.3107170611818457</v>
      </c>
      <c r="M2356" s="386">
        <v>0.47</v>
      </c>
    </row>
    <row r="2357" spans="1:13" ht="11.65" customHeight="1">
      <c r="A2357" s="372">
        <v>2351</v>
      </c>
      <c r="B2357" s="381">
        <v>983.03442731864925</v>
      </c>
      <c r="C2357" s="381">
        <v>1688.2580389902778</v>
      </c>
      <c r="D2357" s="382">
        <v>0.98259495965803711</v>
      </c>
      <c r="E2357" s="382">
        <v>1.0826123410615314</v>
      </c>
      <c r="F2357" s="382">
        <v>1.1778242881647218</v>
      </c>
      <c r="G2357" s="382">
        <v>1.2542324166526064</v>
      </c>
      <c r="H2357" s="382">
        <v>1.3107432503848557</v>
      </c>
      <c r="M2357" s="386">
        <v>0.47020000000000001</v>
      </c>
    </row>
    <row r="2358" spans="1:13" ht="11.65" customHeight="1">
      <c r="A2358" s="372">
        <v>2352</v>
      </c>
      <c r="B2358" s="381">
        <v>984.53115943131706</v>
      </c>
      <c r="C2358" s="381">
        <v>1688.4101925085761</v>
      </c>
      <c r="D2358" s="382">
        <v>0.9825958149222942</v>
      </c>
      <c r="E2358" s="382">
        <v>1.0826164907807738</v>
      </c>
      <c r="F2358" s="382">
        <v>1.177857701433322</v>
      </c>
      <c r="G2358" s="382">
        <v>1.2542419875237021</v>
      </c>
      <c r="H2358" s="382">
        <v>1.3107481141014206</v>
      </c>
      <c r="M2358" s="386">
        <v>0.47039999999999998</v>
      </c>
    </row>
    <row r="2359" spans="1:13" ht="11.65" customHeight="1">
      <c r="A2359" s="372">
        <v>2353</v>
      </c>
      <c r="B2359" s="381">
        <v>984.93741725563814</v>
      </c>
      <c r="C2359" s="381">
        <v>1688.6802374157505</v>
      </c>
      <c r="D2359" s="382">
        <v>0.98261286223544786</v>
      </c>
      <c r="E2359" s="382">
        <v>1.0826391085038405</v>
      </c>
      <c r="F2359" s="382">
        <v>1.177868908683972</v>
      </c>
      <c r="G2359" s="382">
        <v>1.2542422384944751</v>
      </c>
      <c r="H2359" s="382">
        <v>1.3107722526046806</v>
      </c>
      <c r="M2359" s="386">
        <v>0.47060000000000002</v>
      </c>
    </row>
    <row r="2360" spans="1:13" ht="11.65" customHeight="1">
      <c r="A2360" s="372">
        <v>2354</v>
      </c>
      <c r="B2360" s="381">
        <v>985.1638306209843</v>
      </c>
      <c r="C2360" s="381">
        <v>1688.7944310154708</v>
      </c>
      <c r="D2360" s="382">
        <v>0.98262467169969347</v>
      </c>
      <c r="E2360" s="382">
        <v>1.0826443700581292</v>
      </c>
      <c r="F2360" s="382">
        <v>1.1779112550888153</v>
      </c>
      <c r="G2360" s="382">
        <v>1.2542719645802878</v>
      </c>
      <c r="H2360" s="382">
        <v>1.3107851418095426</v>
      </c>
      <c r="M2360" s="386">
        <v>0.4708</v>
      </c>
    </row>
    <row r="2361" spans="1:13" ht="11.65" customHeight="1">
      <c r="A2361" s="372">
        <v>2355</v>
      </c>
      <c r="B2361" s="381">
        <v>985.83576160872781</v>
      </c>
      <c r="C2361" s="381">
        <v>1688.889551168837</v>
      </c>
      <c r="D2361" s="382">
        <v>0.98262478247941487</v>
      </c>
      <c r="E2361" s="382">
        <v>1.0826453113266659</v>
      </c>
      <c r="F2361" s="382">
        <v>1.1780246824854135</v>
      </c>
      <c r="G2361" s="382">
        <v>1.254292388436264</v>
      </c>
      <c r="H2361" s="382">
        <v>1.3108228161990383</v>
      </c>
      <c r="M2361" s="386">
        <v>0.47099999999999997</v>
      </c>
    </row>
    <row r="2362" spans="1:13" ht="11.65" customHeight="1">
      <c r="A2362" s="372">
        <v>2356</v>
      </c>
      <c r="B2362" s="381">
        <v>986.28084107610084</v>
      </c>
      <c r="C2362" s="381">
        <v>1689.6612114841882</v>
      </c>
      <c r="D2362" s="382">
        <v>0.9826446080969985</v>
      </c>
      <c r="E2362" s="382">
        <v>1.0826571774246969</v>
      </c>
      <c r="F2362" s="382">
        <v>1.1780837730672458</v>
      </c>
      <c r="G2362" s="382">
        <v>1.2543303349807222</v>
      </c>
      <c r="H2362" s="382">
        <v>1.3108529706252388</v>
      </c>
      <c r="M2362" s="386">
        <v>0.47120000000000001</v>
      </c>
    </row>
    <row r="2363" spans="1:13" ht="11.65" customHeight="1">
      <c r="A2363" s="372">
        <v>2357</v>
      </c>
      <c r="B2363" s="381">
        <v>986.88377748924268</v>
      </c>
      <c r="C2363" s="381">
        <v>1690.6047234132384</v>
      </c>
      <c r="D2363" s="382">
        <v>0.98265449527639415</v>
      </c>
      <c r="E2363" s="382">
        <v>1.0826979191458022</v>
      </c>
      <c r="F2363" s="382">
        <v>1.1780914767633126</v>
      </c>
      <c r="G2363" s="382">
        <v>1.2543690662718838</v>
      </c>
      <c r="H2363" s="382">
        <v>1.3109094592157837</v>
      </c>
      <c r="M2363" s="386">
        <v>0.47139999999999999</v>
      </c>
    </row>
    <row r="2364" spans="1:13" ht="11.65" customHeight="1">
      <c r="A2364" s="372">
        <v>2358</v>
      </c>
      <c r="B2364" s="381">
        <v>987.76856367349865</v>
      </c>
      <c r="C2364" s="381">
        <v>1691.1551139048388</v>
      </c>
      <c r="D2364" s="382">
        <v>0.98268458431901617</v>
      </c>
      <c r="E2364" s="382">
        <v>1.0827154547846267</v>
      </c>
      <c r="F2364" s="382">
        <v>1.1780992941348927</v>
      </c>
      <c r="G2364" s="382">
        <v>1.2543705913242047</v>
      </c>
      <c r="H2364" s="382">
        <v>1.3109096580867707</v>
      </c>
      <c r="M2364" s="386">
        <v>0.47160000000000002</v>
      </c>
    </row>
    <row r="2365" spans="1:13" ht="11.65" customHeight="1">
      <c r="A2365" s="372">
        <v>2359</v>
      </c>
      <c r="B2365" s="381">
        <v>987.99030353666421</v>
      </c>
      <c r="C2365" s="381">
        <v>1691.4127508868642</v>
      </c>
      <c r="D2365" s="382">
        <v>0.98269008555330339</v>
      </c>
      <c r="E2365" s="382">
        <v>1.0827488583516878</v>
      </c>
      <c r="F2365" s="382">
        <v>1.1781061849183052</v>
      </c>
      <c r="G2365" s="382">
        <v>1.2544222910674365</v>
      </c>
      <c r="H2365" s="382">
        <v>1.3109114409202451</v>
      </c>
      <c r="M2365" s="386">
        <v>0.4718</v>
      </c>
    </row>
    <row r="2366" spans="1:13" ht="11.65" customHeight="1">
      <c r="A2366" s="372">
        <v>2360</v>
      </c>
      <c r="B2366" s="381">
        <v>988.02159318460235</v>
      </c>
      <c r="C2366" s="381">
        <v>1693.0331828254803</v>
      </c>
      <c r="D2366" s="382">
        <v>0.98269749947146801</v>
      </c>
      <c r="E2366" s="382">
        <v>1.0828245006938406</v>
      </c>
      <c r="F2366" s="382">
        <v>1.1781620934173516</v>
      </c>
      <c r="G2366" s="382">
        <v>1.2544629154576075</v>
      </c>
      <c r="H2366" s="382">
        <v>1.3109959084740039</v>
      </c>
      <c r="M2366" s="386">
        <v>0.47199999999999998</v>
      </c>
    </row>
    <row r="2367" spans="1:13" ht="11.65" customHeight="1">
      <c r="A2367" s="372">
        <v>2361</v>
      </c>
      <c r="B2367" s="381">
        <v>988.33559483985027</v>
      </c>
      <c r="C2367" s="381">
        <v>1693.1922744813255</v>
      </c>
      <c r="D2367" s="382">
        <v>0.98270011672995794</v>
      </c>
      <c r="E2367" s="382">
        <v>1.0828427356604553</v>
      </c>
      <c r="F2367" s="382">
        <v>1.1782678979260748</v>
      </c>
      <c r="G2367" s="382">
        <v>1.2545106364279519</v>
      </c>
      <c r="H2367" s="382">
        <v>1.31104396408358</v>
      </c>
      <c r="M2367" s="386">
        <v>0.47220000000000001</v>
      </c>
    </row>
    <row r="2368" spans="1:13" ht="11.65" customHeight="1">
      <c r="A2368" s="372">
        <v>2362</v>
      </c>
      <c r="B2368" s="381">
        <v>988.81317762831441</v>
      </c>
      <c r="C2368" s="381">
        <v>1693.305447816896</v>
      </c>
      <c r="D2368" s="382">
        <v>0.98273184384717116</v>
      </c>
      <c r="E2368" s="382">
        <v>1.0828489175032139</v>
      </c>
      <c r="F2368" s="382">
        <v>1.1782702024413503</v>
      </c>
      <c r="G2368" s="382">
        <v>1.2545378043370206</v>
      </c>
      <c r="H2368" s="382">
        <v>1.311067071011278</v>
      </c>
      <c r="M2368" s="386">
        <v>0.47239999999999999</v>
      </c>
    </row>
    <row r="2369" spans="1:13" ht="11.65" customHeight="1">
      <c r="A2369" s="372">
        <v>2363</v>
      </c>
      <c r="B2369" s="381">
        <v>989.09790950629485</v>
      </c>
      <c r="C2369" s="381">
        <v>1693.5264404285263</v>
      </c>
      <c r="D2369" s="382">
        <v>0.98275866652012112</v>
      </c>
      <c r="E2369" s="382">
        <v>1.0828844622148357</v>
      </c>
      <c r="F2369" s="382">
        <v>1.1782820122569886</v>
      </c>
      <c r="G2369" s="382">
        <v>1.2545920614344219</v>
      </c>
      <c r="H2369" s="382">
        <v>1.3111643933495569</v>
      </c>
      <c r="M2369" s="386">
        <v>0.47260000000000002</v>
      </c>
    </row>
    <row r="2370" spans="1:13" ht="11.65" customHeight="1">
      <c r="A2370" s="372">
        <v>2364</v>
      </c>
      <c r="B2370" s="381">
        <v>989.36928496798828</v>
      </c>
      <c r="C2370" s="381">
        <v>1693.7287737405477</v>
      </c>
      <c r="D2370" s="382">
        <v>0.98275903859239044</v>
      </c>
      <c r="E2370" s="382">
        <v>1.0829024479091536</v>
      </c>
      <c r="F2370" s="382">
        <v>1.1782829474023508</v>
      </c>
      <c r="G2370" s="382">
        <v>1.2546279568970138</v>
      </c>
      <c r="H2370" s="382">
        <v>1.3111853829667297</v>
      </c>
      <c r="M2370" s="386">
        <v>0.4728</v>
      </c>
    </row>
    <row r="2371" spans="1:13" ht="11.65" customHeight="1">
      <c r="A2371" s="372">
        <v>2365</v>
      </c>
      <c r="B2371" s="381">
        <v>989.52758195680053</v>
      </c>
      <c r="C2371" s="381">
        <v>1693.8061208736199</v>
      </c>
      <c r="D2371" s="382">
        <v>0.98277457236038457</v>
      </c>
      <c r="E2371" s="382">
        <v>1.0829693110755136</v>
      </c>
      <c r="F2371" s="382">
        <v>1.17838370662228</v>
      </c>
      <c r="G2371" s="382">
        <v>1.2546570419982912</v>
      </c>
      <c r="H2371" s="382">
        <v>1.3112223704062207</v>
      </c>
      <c r="M2371" s="386">
        <v>0.47299999999999998</v>
      </c>
    </row>
    <row r="2372" spans="1:13" ht="11.65" customHeight="1">
      <c r="A2372" s="372">
        <v>2366</v>
      </c>
      <c r="B2372" s="381">
        <v>989.92957831168496</v>
      </c>
      <c r="C2372" s="381">
        <v>1694.2159569753112</v>
      </c>
      <c r="D2372" s="382">
        <v>0.98277963808944235</v>
      </c>
      <c r="E2372" s="382">
        <v>1.0829729810710922</v>
      </c>
      <c r="F2372" s="382">
        <v>1.1783853140259741</v>
      </c>
      <c r="G2372" s="382">
        <v>1.2547027113473821</v>
      </c>
      <c r="H2372" s="382">
        <v>1.3112328974458105</v>
      </c>
      <c r="M2372" s="386">
        <v>0.47320000000000001</v>
      </c>
    </row>
    <row r="2373" spans="1:13" ht="11.65" customHeight="1">
      <c r="A2373" s="372">
        <v>2367</v>
      </c>
      <c r="B2373" s="381">
        <v>990.16661100660531</v>
      </c>
      <c r="C2373" s="381">
        <v>1694.715830377474</v>
      </c>
      <c r="D2373" s="382">
        <v>0.98279790181973259</v>
      </c>
      <c r="E2373" s="382">
        <v>1.0829977429243762</v>
      </c>
      <c r="F2373" s="382">
        <v>1.1783945094624597</v>
      </c>
      <c r="G2373" s="382">
        <v>1.2547643233302168</v>
      </c>
      <c r="H2373" s="382">
        <v>1.311255735896657</v>
      </c>
      <c r="M2373" s="386">
        <v>0.47339999999999999</v>
      </c>
    </row>
    <row r="2374" spans="1:13" ht="11.65" customHeight="1">
      <c r="A2374" s="372">
        <v>2368</v>
      </c>
      <c r="B2374" s="381">
        <v>990.48268933878262</v>
      </c>
      <c r="C2374" s="381">
        <v>1695.2015098413995</v>
      </c>
      <c r="D2374" s="382">
        <v>0.98280193778957292</v>
      </c>
      <c r="E2374" s="382">
        <v>1.0830001191322469</v>
      </c>
      <c r="F2374" s="382">
        <v>1.1784071907884499</v>
      </c>
      <c r="G2374" s="382">
        <v>1.2547694667878475</v>
      </c>
      <c r="H2374" s="382">
        <v>1.3112582376493502</v>
      </c>
      <c r="M2374" s="386">
        <v>0.47360000000000002</v>
      </c>
    </row>
    <row r="2375" spans="1:13" ht="11.65" customHeight="1">
      <c r="A2375" s="372">
        <v>2369</v>
      </c>
      <c r="B2375" s="381">
        <v>990.9342907068658</v>
      </c>
      <c r="C2375" s="381">
        <v>1695.4278854770291</v>
      </c>
      <c r="D2375" s="382">
        <v>0.98281450893001587</v>
      </c>
      <c r="E2375" s="382">
        <v>1.0830125455436337</v>
      </c>
      <c r="F2375" s="382">
        <v>1.1784218161362439</v>
      </c>
      <c r="G2375" s="382">
        <v>1.2547738077176027</v>
      </c>
      <c r="H2375" s="382">
        <v>1.3112851368924501</v>
      </c>
      <c r="M2375" s="386">
        <v>0.4738</v>
      </c>
    </row>
    <row r="2376" spans="1:13" ht="11.65" customHeight="1">
      <c r="A2376" s="372">
        <v>2370</v>
      </c>
      <c r="B2376" s="381">
        <v>991.91929226560478</v>
      </c>
      <c r="C2376" s="381">
        <v>1695.9855609108563</v>
      </c>
      <c r="D2376" s="382">
        <v>0.98281812567729199</v>
      </c>
      <c r="E2376" s="382">
        <v>1.0830892433324155</v>
      </c>
      <c r="F2376" s="382">
        <v>1.1784503971403724</v>
      </c>
      <c r="G2376" s="382">
        <v>1.2549294099230692</v>
      </c>
      <c r="H2376" s="382">
        <v>1.3112957611459541</v>
      </c>
      <c r="M2376" s="386">
        <v>0.47399999999999998</v>
      </c>
    </row>
    <row r="2377" spans="1:13" ht="11.65" customHeight="1">
      <c r="A2377" s="372">
        <v>2371</v>
      </c>
      <c r="B2377" s="381">
        <v>991.99364593487826</v>
      </c>
      <c r="C2377" s="381">
        <v>1696.4321575303002</v>
      </c>
      <c r="D2377" s="382">
        <v>0.98284457922116819</v>
      </c>
      <c r="E2377" s="382">
        <v>1.083113214019582</v>
      </c>
      <c r="F2377" s="382">
        <v>1.178491025377187</v>
      </c>
      <c r="G2377" s="382">
        <v>1.2549420950123069</v>
      </c>
      <c r="H2377" s="382">
        <v>1.3113007799481795</v>
      </c>
      <c r="M2377" s="386">
        <v>0.47420000000000001</v>
      </c>
    </row>
    <row r="2378" spans="1:13" ht="11.65" customHeight="1">
      <c r="A2378" s="372">
        <v>2372</v>
      </c>
      <c r="B2378" s="381">
        <v>992.38116334527331</v>
      </c>
      <c r="C2378" s="381">
        <v>1696.8651420353981</v>
      </c>
      <c r="D2378" s="382">
        <v>0.982845824266252</v>
      </c>
      <c r="E2378" s="382">
        <v>1.083125432466812</v>
      </c>
      <c r="F2378" s="382">
        <v>1.1784918309765295</v>
      </c>
      <c r="G2378" s="382">
        <v>1.2549507816149308</v>
      </c>
      <c r="H2378" s="382">
        <v>1.3113584821821538</v>
      </c>
      <c r="M2378" s="386">
        <v>0.47439999999999999</v>
      </c>
    </row>
    <row r="2379" spans="1:13" ht="11.65" customHeight="1">
      <c r="A2379" s="372">
        <v>2373</v>
      </c>
      <c r="B2379" s="381">
        <v>993.30710661064677</v>
      </c>
      <c r="C2379" s="381">
        <v>1697.0217944837841</v>
      </c>
      <c r="D2379" s="382">
        <v>0.98285075073141515</v>
      </c>
      <c r="E2379" s="382">
        <v>1.0831301074313899</v>
      </c>
      <c r="F2379" s="382">
        <v>1.178519198234808</v>
      </c>
      <c r="G2379" s="382">
        <v>1.2549733057254129</v>
      </c>
      <c r="H2379" s="382">
        <v>1.3113679440688735</v>
      </c>
      <c r="M2379" s="386">
        <v>0.47460000000000002</v>
      </c>
    </row>
    <row r="2380" spans="1:13" ht="11.65" customHeight="1">
      <c r="A2380" s="372">
        <v>2374</v>
      </c>
      <c r="B2380" s="381">
        <v>993.64914280269659</v>
      </c>
      <c r="C2380" s="381">
        <v>1697.7935428012097</v>
      </c>
      <c r="D2380" s="382">
        <v>0.98285368383214999</v>
      </c>
      <c r="E2380" s="382">
        <v>1.0831367492825739</v>
      </c>
      <c r="F2380" s="382">
        <v>1.1785798409687753</v>
      </c>
      <c r="G2380" s="382">
        <v>1.2549762389159611</v>
      </c>
      <c r="H2380" s="382">
        <v>1.3114593526938336</v>
      </c>
      <c r="M2380" s="386">
        <v>0.4748</v>
      </c>
    </row>
    <row r="2381" spans="1:13" ht="11.65" customHeight="1">
      <c r="A2381" s="372">
        <v>2375</v>
      </c>
      <c r="B2381" s="381">
        <v>993.69906525490205</v>
      </c>
      <c r="C2381" s="381">
        <v>1698.3843510308179</v>
      </c>
      <c r="D2381" s="382">
        <v>0.98285906605225404</v>
      </c>
      <c r="E2381" s="382">
        <v>1.0831545556047233</v>
      </c>
      <c r="F2381" s="382">
        <v>1.1785814828327739</v>
      </c>
      <c r="G2381" s="382">
        <v>1.2549854818675548</v>
      </c>
      <c r="H2381" s="382">
        <v>1.3116100305761191</v>
      </c>
      <c r="M2381" s="386">
        <v>0.47499999999999998</v>
      </c>
    </row>
    <row r="2382" spans="1:13" ht="11.65" customHeight="1">
      <c r="A2382" s="372">
        <v>2376</v>
      </c>
      <c r="B2382" s="381">
        <v>993.91675555787788</v>
      </c>
      <c r="C2382" s="381">
        <v>1698.7040000438647</v>
      </c>
      <c r="D2382" s="382">
        <v>0.98286202936490841</v>
      </c>
      <c r="E2382" s="382">
        <v>1.0831693582610711</v>
      </c>
      <c r="F2382" s="382">
        <v>1.1785837137794974</v>
      </c>
      <c r="G2382" s="382">
        <v>1.2550283047370288</v>
      </c>
      <c r="H2382" s="382">
        <v>1.3116625220284666</v>
      </c>
      <c r="M2382" s="386">
        <v>0.47520000000000001</v>
      </c>
    </row>
    <row r="2383" spans="1:13" ht="11.65" customHeight="1">
      <c r="A2383" s="372">
        <v>2377</v>
      </c>
      <c r="B2383" s="381">
        <v>994.11351347915297</v>
      </c>
      <c r="C2383" s="381">
        <v>1699.1882686567842</v>
      </c>
      <c r="D2383" s="382">
        <v>0.98286241106784467</v>
      </c>
      <c r="E2383" s="382">
        <v>1.0831812503600113</v>
      </c>
      <c r="F2383" s="382">
        <v>1.1786026562432561</v>
      </c>
      <c r="G2383" s="382">
        <v>1.2551044391301951</v>
      </c>
      <c r="H2383" s="382">
        <v>1.3116764646623138</v>
      </c>
      <c r="M2383" s="386">
        <v>0.47539999999999999</v>
      </c>
    </row>
    <row r="2384" spans="1:13" ht="11.65" customHeight="1">
      <c r="A2384" s="372">
        <v>2378</v>
      </c>
      <c r="B2384" s="381">
        <v>994.67596532452808</v>
      </c>
      <c r="C2384" s="381">
        <v>1700.0234525066335</v>
      </c>
      <c r="D2384" s="382">
        <v>0.98287147106468453</v>
      </c>
      <c r="E2384" s="382">
        <v>1.0831852982496979</v>
      </c>
      <c r="F2384" s="382">
        <v>1.178625861820479</v>
      </c>
      <c r="G2384" s="382">
        <v>1.255112008832586</v>
      </c>
      <c r="H2384" s="382">
        <v>1.3117850574539216</v>
      </c>
      <c r="M2384" s="386">
        <v>0.47560000000000002</v>
      </c>
    </row>
    <row r="2385" spans="1:13" ht="11.65" customHeight="1">
      <c r="A2385" s="372">
        <v>2379</v>
      </c>
      <c r="B2385" s="381">
        <v>995.10965854261849</v>
      </c>
      <c r="C2385" s="381">
        <v>1700.1252195013949</v>
      </c>
      <c r="D2385" s="382">
        <v>0.98289003041583256</v>
      </c>
      <c r="E2385" s="382">
        <v>1.0832058232842039</v>
      </c>
      <c r="F2385" s="382">
        <v>1.1786432796397446</v>
      </c>
      <c r="G2385" s="382">
        <v>1.2551188992492381</v>
      </c>
      <c r="H2385" s="382">
        <v>1.3118002715137795</v>
      </c>
      <c r="M2385" s="386">
        <v>0.4758</v>
      </c>
    </row>
    <row r="2386" spans="1:13" ht="11.65" customHeight="1">
      <c r="A2386" s="372">
        <v>2380</v>
      </c>
      <c r="B2386" s="381">
        <v>995.27132032810005</v>
      </c>
      <c r="C2386" s="381">
        <v>1700.5164259932099</v>
      </c>
      <c r="D2386" s="382">
        <v>0.98290361555558492</v>
      </c>
      <c r="E2386" s="382">
        <v>1.0832401874941211</v>
      </c>
      <c r="F2386" s="382">
        <v>1.1786591013693892</v>
      </c>
      <c r="G2386" s="382">
        <v>1.2551345253398218</v>
      </c>
      <c r="H2386" s="382">
        <v>1.3118205068959898</v>
      </c>
      <c r="M2386" s="386">
        <v>0.47599999999999998</v>
      </c>
    </row>
    <row r="2387" spans="1:13" ht="11.65" customHeight="1">
      <c r="A2387" s="372">
        <v>2381</v>
      </c>
      <c r="B2387" s="381">
        <v>995.83557576449311</v>
      </c>
      <c r="C2387" s="381">
        <v>1701.1570495992837</v>
      </c>
      <c r="D2387" s="382">
        <v>0.98291496168767856</v>
      </c>
      <c r="E2387" s="382">
        <v>1.0832470728758745</v>
      </c>
      <c r="F2387" s="382">
        <v>1.1786670198043738</v>
      </c>
      <c r="G2387" s="382">
        <v>1.2551492674148721</v>
      </c>
      <c r="H2387" s="382">
        <v>1.3118468714450349</v>
      </c>
      <c r="M2387" s="386">
        <v>0.47620000000000001</v>
      </c>
    </row>
    <row r="2388" spans="1:13" ht="11.65" customHeight="1">
      <c r="A2388" s="372">
        <v>2382</v>
      </c>
      <c r="B2388" s="381">
        <v>996.32691209904897</v>
      </c>
      <c r="C2388" s="381">
        <v>1701.1746705453934</v>
      </c>
      <c r="D2388" s="382">
        <v>0.98292244409588592</v>
      </c>
      <c r="E2388" s="382">
        <v>1.0832780790621537</v>
      </c>
      <c r="F2388" s="382">
        <v>1.1786683587722466</v>
      </c>
      <c r="G2388" s="382">
        <v>1.255218869224447</v>
      </c>
      <c r="H2388" s="382">
        <v>1.3118860925102696</v>
      </c>
      <c r="M2388" s="386">
        <v>0.47639999999999999</v>
      </c>
    </row>
    <row r="2389" spans="1:13" ht="11.65" customHeight="1">
      <c r="A2389" s="372">
        <v>2383</v>
      </c>
      <c r="B2389" s="381">
        <v>996.99661222832765</v>
      </c>
      <c r="C2389" s="381">
        <v>1701.503138900609</v>
      </c>
      <c r="D2389" s="382">
        <v>0.9829358091304824</v>
      </c>
      <c r="E2389" s="382">
        <v>1.0832903148540423</v>
      </c>
      <c r="F2389" s="382">
        <v>1.1786784054939936</v>
      </c>
      <c r="G2389" s="382">
        <v>1.2552830070639167</v>
      </c>
      <c r="H2389" s="382">
        <v>1.3118885043564599</v>
      </c>
      <c r="M2389" s="386">
        <v>0.47660000000000002</v>
      </c>
    </row>
    <row r="2390" spans="1:13" ht="11.65" customHeight="1">
      <c r="A2390" s="372">
        <v>2384</v>
      </c>
      <c r="B2390" s="381">
        <v>997.72943274816316</v>
      </c>
      <c r="C2390" s="381">
        <v>1701.657356027019</v>
      </c>
      <c r="D2390" s="382">
        <v>0.98295479441612776</v>
      </c>
      <c r="E2390" s="382">
        <v>1.0833368638282859</v>
      </c>
      <c r="F2390" s="382">
        <v>1.1786856869909359</v>
      </c>
      <c r="G2390" s="382">
        <v>1.2553032363648979</v>
      </c>
      <c r="H2390" s="382">
        <v>1.3121256806202193</v>
      </c>
      <c r="M2390" s="386">
        <v>0.4768</v>
      </c>
    </row>
    <row r="2391" spans="1:13" ht="11.65" customHeight="1">
      <c r="A2391" s="372">
        <v>2385</v>
      </c>
      <c r="B2391" s="381">
        <v>997.97905497541342</v>
      </c>
      <c r="C2391" s="381">
        <v>1703.0273114580123</v>
      </c>
      <c r="D2391" s="382">
        <v>0.98296127138854672</v>
      </c>
      <c r="E2391" s="382">
        <v>1.08333797788458</v>
      </c>
      <c r="F2391" s="382">
        <v>1.1787179921364146</v>
      </c>
      <c r="G2391" s="382">
        <v>1.2553386656551613</v>
      </c>
      <c r="H2391" s="382">
        <v>1.3121728940718496</v>
      </c>
      <c r="M2391" s="386">
        <v>0.47699999999999998</v>
      </c>
    </row>
    <row r="2392" spans="1:13" ht="11.65" customHeight="1">
      <c r="A2392" s="372">
        <v>2386</v>
      </c>
      <c r="B2392" s="381">
        <v>998.31049529152187</v>
      </c>
      <c r="C2392" s="381">
        <v>1703.0357412775429</v>
      </c>
      <c r="D2392" s="382">
        <v>0.98296282607794894</v>
      </c>
      <c r="E2392" s="382">
        <v>1.0833405324171506</v>
      </c>
      <c r="F2392" s="382">
        <v>1.1787213427429404</v>
      </c>
      <c r="G2392" s="382">
        <v>1.2554170726369929</v>
      </c>
      <c r="H2392" s="382">
        <v>1.3123194260344826</v>
      </c>
      <c r="M2392" s="386">
        <v>0.47720000000000001</v>
      </c>
    </row>
    <row r="2393" spans="1:13" ht="11.65" customHeight="1">
      <c r="A2393" s="372">
        <v>2387</v>
      </c>
      <c r="B2393" s="381">
        <v>998.45123223170867</v>
      </c>
      <c r="C2393" s="381">
        <v>1703.2656596688303</v>
      </c>
      <c r="D2393" s="382">
        <v>0.9829948926300347</v>
      </c>
      <c r="E2393" s="382">
        <v>1.0833506022043535</v>
      </c>
      <c r="F2393" s="382">
        <v>1.1787214338412457</v>
      </c>
      <c r="G2393" s="382">
        <v>1.2554395579160671</v>
      </c>
      <c r="H2393" s="382">
        <v>1.3123390809432947</v>
      </c>
      <c r="M2393" s="386">
        <v>0.47739999999999999</v>
      </c>
    </row>
    <row r="2394" spans="1:13" ht="11.65" customHeight="1">
      <c r="A2394" s="372">
        <v>2388</v>
      </c>
      <c r="B2394" s="381">
        <v>998.5982892737502</v>
      </c>
      <c r="C2394" s="381">
        <v>1703.3066398870487</v>
      </c>
      <c r="D2394" s="382">
        <v>0.98301326169878833</v>
      </c>
      <c r="E2394" s="382">
        <v>1.0833580804575706</v>
      </c>
      <c r="F2394" s="382">
        <v>1.1787748311471944</v>
      </c>
      <c r="G2394" s="382">
        <v>1.2555184977694269</v>
      </c>
      <c r="H2394" s="382">
        <v>1.3123740050219994</v>
      </c>
      <c r="M2394" s="386">
        <v>0.47760000000000002</v>
      </c>
    </row>
    <row r="2395" spans="1:13" ht="11.65" customHeight="1">
      <c r="A2395" s="372">
        <v>2389</v>
      </c>
      <c r="B2395" s="381">
        <v>998.60421382047298</v>
      </c>
      <c r="C2395" s="381">
        <v>1704.0401102111646</v>
      </c>
      <c r="D2395" s="382">
        <v>0.98301974751173149</v>
      </c>
      <c r="E2395" s="382">
        <v>1.0835193938793337</v>
      </c>
      <c r="F2395" s="382">
        <v>1.1787894884025079</v>
      </c>
      <c r="G2395" s="382">
        <v>1.2555288981683796</v>
      </c>
      <c r="H2395" s="382">
        <v>1.3124085016119664</v>
      </c>
      <c r="M2395" s="386">
        <v>0.4778</v>
      </c>
    </row>
    <row r="2396" spans="1:13" ht="11.65" customHeight="1">
      <c r="A2396" s="372">
        <v>2390</v>
      </c>
      <c r="B2396" s="381">
        <v>998.75946119319815</v>
      </c>
      <c r="C2396" s="381">
        <v>1704.3260412382806</v>
      </c>
      <c r="D2396" s="382">
        <v>0.98305224968446281</v>
      </c>
      <c r="E2396" s="382">
        <v>1.0835465159792013</v>
      </c>
      <c r="F2396" s="382">
        <v>1.1789222035962783</v>
      </c>
      <c r="G2396" s="382">
        <v>1.2556675080343624</v>
      </c>
      <c r="H2396" s="382">
        <v>1.3124657507074313</v>
      </c>
      <c r="M2396" s="386">
        <v>0.47799999999999998</v>
      </c>
    </row>
    <row r="2397" spans="1:13" ht="11.65" customHeight="1">
      <c r="A2397" s="372">
        <v>2391</v>
      </c>
      <c r="B2397" s="381">
        <v>999.11168943679513</v>
      </c>
      <c r="C2397" s="381">
        <v>1705.2238883944192</v>
      </c>
      <c r="D2397" s="382">
        <v>0.98305528340384229</v>
      </c>
      <c r="E2397" s="382">
        <v>1.083570750764135</v>
      </c>
      <c r="F2397" s="382">
        <v>1.1789727200244864</v>
      </c>
      <c r="G2397" s="382">
        <v>1.2557105292399986</v>
      </c>
      <c r="H2397" s="382">
        <v>1.3124700471336503</v>
      </c>
      <c r="M2397" s="386">
        <v>0.47820000000000001</v>
      </c>
    </row>
    <row r="2398" spans="1:13" ht="11.65" customHeight="1">
      <c r="A2398" s="372">
        <v>2392</v>
      </c>
      <c r="B2398" s="381">
        <v>1000.0629514119255</v>
      </c>
      <c r="C2398" s="381">
        <v>1705.8491614729355</v>
      </c>
      <c r="D2398" s="382">
        <v>0.9830560675882668</v>
      </c>
      <c r="E2398" s="382">
        <v>1.0836330395579672</v>
      </c>
      <c r="F2398" s="382">
        <v>1.179046418033225</v>
      </c>
      <c r="G2398" s="382">
        <v>1.2557814064589579</v>
      </c>
      <c r="H2398" s="382">
        <v>1.3125001405930485</v>
      </c>
      <c r="M2398" s="386">
        <v>0.47839999999999999</v>
      </c>
    </row>
    <row r="2399" spans="1:13" ht="11.65" customHeight="1">
      <c r="A2399" s="372">
        <v>2393</v>
      </c>
      <c r="B2399" s="381">
        <v>1000.4032168899457</v>
      </c>
      <c r="C2399" s="381">
        <v>1706.2693492945709</v>
      </c>
      <c r="D2399" s="382">
        <v>0.98311361979398049</v>
      </c>
      <c r="E2399" s="382">
        <v>1.0836642725978807</v>
      </c>
      <c r="F2399" s="382">
        <v>1.1790804928338798</v>
      </c>
      <c r="G2399" s="382">
        <v>1.2557993431526377</v>
      </c>
      <c r="H2399" s="382">
        <v>1.3125122730513297</v>
      </c>
      <c r="M2399" s="386">
        <v>0.47860000000000003</v>
      </c>
    </row>
    <row r="2400" spans="1:13" ht="11.65" customHeight="1">
      <c r="A2400" s="372">
        <v>2394</v>
      </c>
      <c r="B2400" s="381">
        <v>1001.3817654230288</v>
      </c>
      <c r="C2400" s="381">
        <v>1706.4109313579011</v>
      </c>
      <c r="D2400" s="382">
        <v>0.98315167572720608</v>
      </c>
      <c r="E2400" s="382">
        <v>1.0836710365846616</v>
      </c>
      <c r="F2400" s="382">
        <v>1.1791335111065819</v>
      </c>
      <c r="G2400" s="382">
        <v>1.2558211318000811</v>
      </c>
      <c r="H2400" s="382">
        <v>1.312556522003169</v>
      </c>
      <c r="M2400" s="386">
        <v>0.4788</v>
      </c>
    </row>
    <row r="2401" spans="1:13" ht="11.65" customHeight="1">
      <c r="A2401" s="372">
        <v>2395</v>
      </c>
      <c r="B2401" s="381">
        <v>1001.9213450500529</v>
      </c>
      <c r="C2401" s="381">
        <v>1706.5428157028218</v>
      </c>
      <c r="D2401" s="382">
        <v>0.98315859772237357</v>
      </c>
      <c r="E2401" s="382">
        <v>1.0836733244349914</v>
      </c>
      <c r="F2401" s="382">
        <v>1.1791394745437407</v>
      </c>
      <c r="G2401" s="382">
        <v>1.2558328009840178</v>
      </c>
      <c r="H2401" s="382">
        <v>1.3125692099970387</v>
      </c>
      <c r="M2401" s="386">
        <v>0.47899999999999998</v>
      </c>
    </row>
    <row r="2402" spans="1:13" ht="11.65" customHeight="1">
      <c r="A2402" s="372">
        <v>2396</v>
      </c>
      <c r="B2402" s="381">
        <v>1001.9716775391898</v>
      </c>
      <c r="C2402" s="381">
        <v>1706.7574136201474</v>
      </c>
      <c r="D2402" s="382">
        <v>0.98318234571548146</v>
      </c>
      <c r="E2402" s="382">
        <v>1.0836918889003102</v>
      </c>
      <c r="F2402" s="382">
        <v>1.1791550683791152</v>
      </c>
      <c r="G2402" s="382">
        <v>1.2558639155155373</v>
      </c>
      <c r="H2402" s="382">
        <v>1.3126027078265896</v>
      </c>
      <c r="M2402" s="386">
        <v>0.47920000000000001</v>
      </c>
    </row>
    <row r="2403" spans="1:13" ht="11.65" customHeight="1">
      <c r="A2403" s="372">
        <v>2397</v>
      </c>
      <c r="B2403" s="381">
        <v>1002.8546745495241</v>
      </c>
      <c r="C2403" s="381">
        <v>1706.8344042739791</v>
      </c>
      <c r="D2403" s="382">
        <v>0.98318820432914877</v>
      </c>
      <c r="E2403" s="382">
        <v>1.0837809367824058</v>
      </c>
      <c r="F2403" s="382">
        <v>1.1791762569749229</v>
      </c>
      <c r="G2403" s="382">
        <v>1.2558919190932973</v>
      </c>
      <c r="H2403" s="382">
        <v>1.3126186428411368</v>
      </c>
      <c r="M2403" s="386">
        <v>0.47939999999999999</v>
      </c>
    </row>
    <row r="2404" spans="1:13" ht="11.65" customHeight="1">
      <c r="A2404" s="372">
        <v>2398</v>
      </c>
      <c r="B2404" s="381">
        <v>1003.6998580519803</v>
      </c>
      <c r="C2404" s="381">
        <v>1707.2311472572092</v>
      </c>
      <c r="D2404" s="382">
        <v>0.98319753646115615</v>
      </c>
      <c r="E2404" s="382">
        <v>1.083811344484634</v>
      </c>
      <c r="F2404" s="382">
        <v>1.1792937977966178</v>
      </c>
      <c r="G2404" s="382">
        <v>1.2559145644996694</v>
      </c>
      <c r="H2404" s="382">
        <v>1.3126199054828749</v>
      </c>
      <c r="M2404" s="386">
        <v>0.47960000000000003</v>
      </c>
    </row>
    <row r="2405" spans="1:13" ht="11.65" customHeight="1">
      <c r="A2405" s="372">
        <v>2399</v>
      </c>
      <c r="B2405" s="381">
        <v>1004.1703703579424</v>
      </c>
      <c r="C2405" s="381">
        <v>1707.6881252335843</v>
      </c>
      <c r="D2405" s="382">
        <v>0.98321628264396133</v>
      </c>
      <c r="E2405" s="382">
        <v>1.0838535755429535</v>
      </c>
      <c r="F2405" s="382">
        <v>1.179295018629176</v>
      </c>
      <c r="G2405" s="382">
        <v>1.2559429478589152</v>
      </c>
      <c r="H2405" s="382">
        <v>1.3126833379220038</v>
      </c>
      <c r="M2405" s="386">
        <v>0.4798</v>
      </c>
    </row>
    <row r="2406" spans="1:13" ht="11.65" customHeight="1">
      <c r="A2406" s="372">
        <v>2400</v>
      </c>
      <c r="B2406" s="381">
        <v>1004.4137345231638</v>
      </c>
      <c r="C2406" s="381">
        <v>1708.076887553183</v>
      </c>
      <c r="D2406" s="382">
        <v>0.98322333617040392</v>
      </c>
      <c r="E2406" s="382">
        <v>1.0839487107463222</v>
      </c>
      <c r="F2406" s="382">
        <v>1.1793037548300447</v>
      </c>
      <c r="G2406" s="382">
        <v>1.2559574195630665</v>
      </c>
      <c r="H2406" s="382">
        <v>1.3126889791149989</v>
      </c>
      <c r="M2406" s="386">
        <v>0.48</v>
      </c>
    </row>
    <row r="2407" spans="1:13" ht="11.65" customHeight="1">
      <c r="A2407" s="372">
        <v>2401</v>
      </c>
      <c r="B2407" s="381">
        <v>1004.522820371797</v>
      </c>
      <c r="C2407" s="381">
        <v>1708.6973013699953</v>
      </c>
      <c r="D2407" s="382">
        <v>0.9832702376346707</v>
      </c>
      <c r="E2407" s="382">
        <v>1.0839615717057827</v>
      </c>
      <c r="F2407" s="382">
        <v>1.1793478420339829</v>
      </c>
      <c r="G2407" s="382">
        <v>1.2560214004635319</v>
      </c>
      <c r="H2407" s="382">
        <v>1.3128384285154555</v>
      </c>
      <c r="M2407" s="386">
        <v>0.48020000000000002</v>
      </c>
    </row>
    <row r="2408" spans="1:13" ht="11.65" customHeight="1">
      <c r="A2408" s="372">
        <v>2402</v>
      </c>
      <c r="B2408" s="381">
        <v>1004.5863609684475</v>
      </c>
      <c r="C2408" s="381">
        <v>1709.2571516600856</v>
      </c>
      <c r="D2408" s="382">
        <v>0.98327167556117745</v>
      </c>
      <c r="E2408" s="382">
        <v>1.0840316266517525</v>
      </c>
      <c r="F2408" s="382">
        <v>1.1793761482167504</v>
      </c>
      <c r="G2408" s="382">
        <v>1.256028071463464</v>
      </c>
      <c r="H2408" s="382">
        <v>1.3128513408426528</v>
      </c>
      <c r="M2408" s="386">
        <v>0.48039999999999999</v>
      </c>
    </row>
    <row r="2409" spans="1:13" ht="11.65" customHeight="1">
      <c r="A2409" s="372">
        <v>2403</v>
      </c>
      <c r="B2409" s="381">
        <v>1004.8461138621133</v>
      </c>
      <c r="C2409" s="381">
        <v>1709.3398851223628</v>
      </c>
      <c r="D2409" s="382">
        <v>0.98327931465488083</v>
      </c>
      <c r="E2409" s="382">
        <v>1.0840405955686396</v>
      </c>
      <c r="F2409" s="382">
        <v>1.1794940677990555</v>
      </c>
      <c r="G2409" s="382">
        <v>1.256129541954176</v>
      </c>
      <c r="H2409" s="382">
        <v>1.3128834529517386</v>
      </c>
      <c r="M2409" s="386">
        <v>0.48060000000000003</v>
      </c>
    </row>
    <row r="2410" spans="1:13" ht="11.65" customHeight="1">
      <c r="A2410" s="372">
        <v>2404</v>
      </c>
      <c r="B2410" s="381">
        <v>1005.8234083619927</v>
      </c>
      <c r="C2410" s="381">
        <v>1709.4247284075082</v>
      </c>
      <c r="D2410" s="382">
        <v>0.9832871635724606</v>
      </c>
      <c r="E2410" s="382">
        <v>1.0840754185749388</v>
      </c>
      <c r="F2410" s="382">
        <v>1.1794962118586922</v>
      </c>
      <c r="G2410" s="382">
        <v>1.256131254036785</v>
      </c>
      <c r="H2410" s="382">
        <v>1.312887871151311</v>
      </c>
      <c r="M2410" s="386">
        <v>0.48080000000000001</v>
      </c>
    </row>
    <row r="2411" spans="1:13" ht="11.65" customHeight="1">
      <c r="A2411" s="372">
        <v>2405</v>
      </c>
      <c r="B2411" s="381">
        <v>1006.6333771896734</v>
      </c>
      <c r="C2411" s="381">
        <v>1709.7021401440161</v>
      </c>
      <c r="D2411" s="382">
        <v>0.98331221074454067</v>
      </c>
      <c r="E2411" s="382">
        <v>1.0841122196126265</v>
      </c>
      <c r="F2411" s="382">
        <v>1.1795165593653802</v>
      </c>
      <c r="G2411" s="382">
        <v>1.2561910372242184</v>
      </c>
      <c r="H2411" s="382">
        <v>1.3129352084716708</v>
      </c>
      <c r="M2411" s="386">
        <v>0.48099999999999998</v>
      </c>
    </row>
    <row r="2412" spans="1:13" ht="11.65" customHeight="1">
      <c r="A2412" s="372">
        <v>2406</v>
      </c>
      <c r="B2412" s="381">
        <v>1006.8446609268558</v>
      </c>
      <c r="C2412" s="381">
        <v>1711.1492108760067</v>
      </c>
      <c r="D2412" s="382">
        <v>0.98334234202142257</v>
      </c>
      <c r="E2412" s="382">
        <v>1.0841210975903262</v>
      </c>
      <c r="F2412" s="382">
        <v>1.1795344516583974</v>
      </c>
      <c r="G2412" s="382">
        <v>1.2562229730863952</v>
      </c>
      <c r="H2412" s="382">
        <v>1.3129568914195724</v>
      </c>
      <c r="M2412" s="386">
        <v>0.48120000000000002</v>
      </c>
    </row>
    <row r="2413" spans="1:13" ht="11.65" customHeight="1">
      <c r="A2413" s="372">
        <v>2407</v>
      </c>
      <c r="B2413" s="381">
        <v>1007.2574306823108</v>
      </c>
      <c r="C2413" s="381">
        <v>1711.6214098638557</v>
      </c>
      <c r="D2413" s="382">
        <v>0.98334754271982849</v>
      </c>
      <c r="E2413" s="382">
        <v>1.0841687564597935</v>
      </c>
      <c r="F2413" s="382">
        <v>1.1795489944174233</v>
      </c>
      <c r="G2413" s="382">
        <v>1.2562264472008886</v>
      </c>
      <c r="H2413" s="382">
        <v>1.3130536860149633</v>
      </c>
      <c r="M2413" s="386">
        <v>0.48139999999999999</v>
      </c>
    </row>
    <row r="2414" spans="1:13" ht="11.65" customHeight="1">
      <c r="A2414" s="372">
        <v>2408</v>
      </c>
      <c r="B2414" s="381">
        <v>1007.2829399174589</v>
      </c>
      <c r="C2414" s="381">
        <v>1711.8477905553555</v>
      </c>
      <c r="D2414" s="382">
        <v>0.98337929732339091</v>
      </c>
      <c r="E2414" s="382">
        <v>1.0842021406809059</v>
      </c>
      <c r="F2414" s="382">
        <v>1.1795670393959481</v>
      </c>
      <c r="G2414" s="382">
        <v>1.2562844270925573</v>
      </c>
      <c r="H2414" s="382">
        <v>1.3130543713009648</v>
      </c>
      <c r="M2414" s="386">
        <v>0.48159999999999997</v>
      </c>
    </row>
    <row r="2415" spans="1:13" ht="11.65" customHeight="1">
      <c r="A2415" s="372">
        <v>2409</v>
      </c>
      <c r="B2415" s="381">
        <v>1007.7559802566375</v>
      </c>
      <c r="C2415" s="381">
        <v>1712.5762786214254</v>
      </c>
      <c r="D2415" s="382">
        <v>0.98338244523155183</v>
      </c>
      <c r="E2415" s="382">
        <v>1.0842082013334018</v>
      </c>
      <c r="F2415" s="382">
        <v>1.1796245317286911</v>
      </c>
      <c r="G2415" s="382">
        <v>1.2563330716000654</v>
      </c>
      <c r="H2415" s="382">
        <v>1.3130745696774473</v>
      </c>
      <c r="M2415" s="386">
        <v>0.48180000000000001</v>
      </c>
    </row>
    <row r="2416" spans="1:13" ht="11.65" customHeight="1">
      <c r="A2416" s="372">
        <v>2410</v>
      </c>
      <c r="B2416" s="381">
        <v>1008.398407792236</v>
      </c>
      <c r="C2416" s="381">
        <v>1712.9916492321681</v>
      </c>
      <c r="D2416" s="382">
        <v>0.98342645064641565</v>
      </c>
      <c r="E2416" s="382">
        <v>1.0842284239077549</v>
      </c>
      <c r="F2416" s="382">
        <v>1.1796454954903124</v>
      </c>
      <c r="G2416" s="382">
        <v>1.2563662506649196</v>
      </c>
      <c r="H2416" s="382">
        <v>1.3130890559870392</v>
      </c>
      <c r="M2416" s="386">
        <v>0.48199999999999998</v>
      </c>
    </row>
    <row r="2417" spans="1:13" ht="11.65" customHeight="1">
      <c r="A2417" s="372">
        <v>2411</v>
      </c>
      <c r="B2417" s="381">
        <v>1008.688103425663</v>
      </c>
      <c r="C2417" s="381">
        <v>1713.125719103713</v>
      </c>
      <c r="D2417" s="382">
        <v>0.98343587515901154</v>
      </c>
      <c r="E2417" s="382">
        <v>1.084229202988487</v>
      </c>
      <c r="F2417" s="382">
        <v>1.1797767836920325</v>
      </c>
      <c r="G2417" s="382">
        <v>1.2563770729066872</v>
      </c>
      <c r="H2417" s="382">
        <v>1.3130961329524242</v>
      </c>
      <c r="M2417" s="386">
        <v>0.48220000000000002</v>
      </c>
    </row>
    <row r="2418" spans="1:13" ht="11.65" customHeight="1">
      <c r="A2418" s="372">
        <v>2412</v>
      </c>
      <c r="B2418" s="381">
        <v>1008.983682750657</v>
      </c>
      <c r="C2418" s="381">
        <v>1713.7324509118207</v>
      </c>
      <c r="D2418" s="382">
        <v>0.98344017634889447</v>
      </c>
      <c r="E2418" s="382">
        <v>1.0842683340890118</v>
      </c>
      <c r="F2418" s="382">
        <v>1.1798498594093052</v>
      </c>
      <c r="G2418" s="382">
        <v>1.2564097811172052</v>
      </c>
      <c r="H2418" s="382">
        <v>1.3131398922590334</v>
      </c>
      <c r="M2418" s="386">
        <v>0.4824</v>
      </c>
    </row>
    <row r="2419" spans="1:13" ht="11.65" customHeight="1">
      <c r="A2419" s="372">
        <v>2413</v>
      </c>
      <c r="B2419" s="381">
        <v>1009.1469418073129</v>
      </c>
      <c r="C2419" s="381">
        <v>1713.9390975826154</v>
      </c>
      <c r="D2419" s="382">
        <v>0.98344670040649862</v>
      </c>
      <c r="E2419" s="382">
        <v>1.084305247285285</v>
      </c>
      <c r="F2419" s="382">
        <v>1.1798720024849059</v>
      </c>
      <c r="G2419" s="382">
        <v>1.2564209559664039</v>
      </c>
      <c r="H2419" s="382">
        <v>1.3132008032454663</v>
      </c>
      <c r="M2419" s="386">
        <v>0.48259999999999997</v>
      </c>
    </row>
    <row r="2420" spans="1:13" ht="11.65" customHeight="1">
      <c r="A2420" s="372">
        <v>2414</v>
      </c>
      <c r="B2420" s="381">
        <v>1009.8226555178589</v>
      </c>
      <c r="C2420" s="381">
        <v>1714.1619260143871</v>
      </c>
      <c r="D2420" s="382">
        <v>0.98350459543603053</v>
      </c>
      <c r="E2420" s="382">
        <v>1.0843069283968902</v>
      </c>
      <c r="F2420" s="382">
        <v>1.1798989818693741</v>
      </c>
      <c r="G2420" s="382">
        <v>1.256490893601097</v>
      </c>
      <c r="H2420" s="382">
        <v>1.3132121168724635</v>
      </c>
      <c r="M2420" s="386">
        <v>0.48280000000000001</v>
      </c>
    </row>
    <row r="2421" spans="1:13" ht="11.65" customHeight="1">
      <c r="A2421" s="372">
        <v>2415</v>
      </c>
      <c r="B2421" s="381">
        <v>1009.9400913109885</v>
      </c>
      <c r="C2421" s="381">
        <v>1714.5897272590955</v>
      </c>
      <c r="D2421" s="382">
        <v>0.9835183148049681</v>
      </c>
      <c r="E2421" s="382">
        <v>1.0843088089237334</v>
      </c>
      <c r="F2421" s="382">
        <v>1.179909512541077</v>
      </c>
      <c r="G2421" s="382">
        <v>1.2566110498980625</v>
      </c>
      <c r="H2421" s="382">
        <v>1.3132903329165913</v>
      </c>
      <c r="M2421" s="386">
        <v>0.48299999999999998</v>
      </c>
    </row>
    <row r="2422" spans="1:13" ht="11.65" customHeight="1">
      <c r="A2422" s="372">
        <v>2416</v>
      </c>
      <c r="B2422" s="381">
        <v>1010.3534399194159</v>
      </c>
      <c r="C2422" s="381">
        <v>1714.9290326130013</v>
      </c>
      <c r="D2422" s="382">
        <v>0.98352053928489369</v>
      </c>
      <c r="E2422" s="382">
        <v>1.0843216026469644</v>
      </c>
      <c r="F2422" s="382">
        <v>1.1799422843584688</v>
      </c>
      <c r="G2422" s="382">
        <v>1.256625685795256</v>
      </c>
      <c r="H2422" s="382">
        <v>1.3133342895981388</v>
      </c>
      <c r="M2422" s="386">
        <v>0.48320000000000002</v>
      </c>
    </row>
    <row r="2423" spans="1:13" ht="11.65" customHeight="1">
      <c r="A2423" s="372">
        <v>2417</v>
      </c>
      <c r="B2423" s="381">
        <v>1010.5453334801141</v>
      </c>
      <c r="C2423" s="381">
        <v>1716.3073711776251</v>
      </c>
      <c r="D2423" s="382">
        <v>0.98352237630883521</v>
      </c>
      <c r="E2423" s="382">
        <v>1.0843567617980912</v>
      </c>
      <c r="F2423" s="382">
        <v>1.1799993720644351</v>
      </c>
      <c r="G2423" s="382">
        <v>1.2567256871294392</v>
      </c>
      <c r="H2423" s="382">
        <v>1.3133431829535092</v>
      </c>
      <c r="M2423" s="386">
        <v>0.4834</v>
      </c>
    </row>
    <row r="2424" spans="1:13" ht="11.65" customHeight="1">
      <c r="A2424" s="372">
        <v>2418</v>
      </c>
      <c r="B2424" s="381">
        <v>1011.4297517416253</v>
      </c>
      <c r="C2424" s="381">
        <v>1716.6523286783322</v>
      </c>
      <c r="D2424" s="382">
        <v>0.98352689180830244</v>
      </c>
      <c r="E2424" s="382">
        <v>1.084357530694172</v>
      </c>
      <c r="F2424" s="382">
        <v>1.180007845796657</v>
      </c>
      <c r="G2424" s="382">
        <v>1.2568155531259502</v>
      </c>
      <c r="H2424" s="382">
        <v>1.313355218970349</v>
      </c>
      <c r="M2424" s="386">
        <v>0.48359999999999997</v>
      </c>
    </row>
    <row r="2425" spans="1:13" ht="11.65" customHeight="1">
      <c r="A2425" s="372">
        <v>2419</v>
      </c>
      <c r="B2425" s="381">
        <v>1012.9023143630875</v>
      </c>
      <c r="C2425" s="381">
        <v>1716.6908430979165</v>
      </c>
      <c r="D2425" s="382">
        <v>0.98353462386309765</v>
      </c>
      <c r="E2425" s="382">
        <v>1.0843587781371353</v>
      </c>
      <c r="F2425" s="382">
        <v>1.1800686128649771</v>
      </c>
      <c r="G2425" s="382">
        <v>1.2569486145508737</v>
      </c>
      <c r="H2425" s="382">
        <v>1.3133665880583241</v>
      </c>
      <c r="M2425" s="386">
        <v>0.48380000000000001</v>
      </c>
    </row>
    <row r="2426" spans="1:13" ht="11.65" customHeight="1">
      <c r="A2426" s="372">
        <v>2420</v>
      </c>
      <c r="B2426" s="381">
        <v>1012.9808244427795</v>
      </c>
      <c r="C2426" s="381">
        <v>1716.7982687977055</v>
      </c>
      <c r="D2426" s="382">
        <v>0.98354887853183248</v>
      </c>
      <c r="E2426" s="382">
        <v>1.084366257316089</v>
      </c>
      <c r="F2426" s="382">
        <v>1.1800941897356163</v>
      </c>
      <c r="G2426" s="382">
        <v>1.2569543369333824</v>
      </c>
      <c r="H2426" s="382">
        <v>1.3133756923501021</v>
      </c>
      <c r="M2426" s="386">
        <v>0.48399999999999999</v>
      </c>
    </row>
    <row r="2427" spans="1:13" ht="11.65" customHeight="1">
      <c r="A2427" s="372">
        <v>2421</v>
      </c>
      <c r="B2427" s="381">
        <v>1013.0505785418982</v>
      </c>
      <c r="C2427" s="381">
        <v>1716.9368716405388</v>
      </c>
      <c r="D2427" s="382">
        <v>0.98356738128263677</v>
      </c>
      <c r="E2427" s="382">
        <v>1.0844057768465247</v>
      </c>
      <c r="F2427" s="382">
        <v>1.1801014094107189</v>
      </c>
      <c r="G2427" s="382">
        <v>1.2569578606471778</v>
      </c>
      <c r="H2427" s="382">
        <v>1.3134064948994713</v>
      </c>
      <c r="M2427" s="386">
        <v>0.48420000000000002</v>
      </c>
    </row>
    <row r="2428" spans="1:13" ht="11.65" customHeight="1">
      <c r="A2428" s="372">
        <v>2422</v>
      </c>
      <c r="B2428" s="381">
        <v>1013.4071885548883</v>
      </c>
      <c r="C2428" s="381">
        <v>1716.9491261419716</v>
      </c>
      <c r="D2428" s="382">
        <v>0.98357641681430807</v>
      </c>
      <c r="E2428" s="382">
        <v>1.0844212645019928</v>
      </c>
      <c r="F2428" s="382">
        <v>1.1801194323433419</v>
      </c>
      <c r="G2428" s="382">
        <v>1.2569802405285908</v>
      </c>
      <c r="H2428" s="382">
        <v>1.3134189559504346</v>
      </c>
      <c r="M2428" s="386">
        <v>0.4844</v>
      </c>
    </row>
    <row r="2429" spans="1:13" ht="11.65" customHeight="1">
      <c r="A2429" s="372">
        <v>2423</v>
      </c>
      <c r="B2429" s="381">
        <v>1013.4341770953079</v>
      </c>
      <c r="C2429" s="381">
        <v>1717.380309772585</v>
      </c>
      <c r="D2429" s="382">
        <v>0.98358021032760368</v>
      </c>
      <c r="E2429" s="382">
        <v>1.0844949353125795</v>
      </c>
      <c r="F2429" s="382">
        <v>1.180126200664767</v>
      </c>
      <c r="G2429" s="382">
        <v>1.2570034335638167</v>
      </c>
      <c r="H2429" s="382">
        <v>1.3134356032623131</v>
      </c>
      <c r="M2429" s="386">
        <v>0.48459999999999998</v>
      </c>
    </row>
    <row r="2430" spans="1:13" ht="11.65" customHeight="1">
      <c r="A2430" s="372">
        <v>2424</v>
      </c>
      <c r="B2430" s="381">
        <v>1014.0495105266718</v>
      </c>
      <c r="C2430" s="381">
        <v>1717.8738054192145</v>
      </c>
      <c r="D2430" s="382">
        <v>0.98358253619172897</v>
      </c>
      <c r="E2430" s="382">
        <v>1.0845018516398155</v>
      </c>
      <c r="F2430" s="382">
        <v>1.1801306992147698</v>
      </c>
      <c r="G2430" s="382">
        <v>1.2570085295069107</v>
      </c>
      <c r="H2430" s="382">
        <v>1.3134590381061004</v>
      </c>
      <c r="M2430" s="386">
        <v>0.48480000000000001</v>
      </c>
    </row>
    <row r="2431" spans="1:13" ht="11.65" customHeight="1">
      <c r="A2431" s="372">
        <v>2425</v>
      </c>
      <c r="B2431" s="381">
        <v>1014.4401675657646</v>
      </c>
      <c r="C2431" s="381">
        <v>1719.2481224801777</v>
      </c>
      <c r="D2431" s="382">
        <v>0.98358947180552303</v>
      </c>
      <c r="E2431" s="382">
        <v>1.0845306459583437</v>
      </c>
      <c r="F2431" s="382">
        <v>1.1802230406499155</v>
      </c>
      <c r="G2431" s="382">
        <v>1.2570274083345494</v>
      </c>
      <c r="H2431" s="382">
        <v>1.3135203981041357</v>
      </c>
      <c r="M2431" s="386">
        <v>0.48499999999999999</v>
      </c>
    </row>
    <row r="2432" spans="1:13" ht="11.65" customHeight="1">
      <c r="A2432" s="372">
        <v>2426</v>
      </c>
      <c r="B2432" s="381">
        <v>1014.4969776233884</v>
      </c>
      <c r="C2432" s="381">
        <v>1719.2843723348724</v>
      </c>
      <c r="D2432" s="382">
        <v>0.98359747718457713</v>
      </c>
      <c r="E2432" s="382">
        <v>1.0845436876651997</v>
      </c>
      <c r="F2432" s="382">
        <v>1.1802518538739308</v>
      </c>
      <c r="G2432" s="382">
        <v>1.2570439624001586</v>
      </c>
      <c r="H2432" s="382">
        <v>1.3135444279369195</v>
      </c>
      <c r="M2432" s="386">
        <v>0.48520000000000002</v>
      </c>
    </row>
    <row r="2433" spans="1:13" ht="11.65" customHeight="1">
      <c r="A2433" s="372">
        <v>2427</v>
      </c>
      <c r="B2433" s="381">
        <v>1015.3744581225428</v>
      </c>
      <c r="C2433" s="381">
        <v>1720.1404043721996</v>
      </c>
      <c r="D2433" s="382">
        <v>0.9836022208448234</v>
      </c>
      <c r="E2433" s="382">
        <v>1.0845455251882548</v>
      </c>
      <c r="F2433" s="382">
        <v>1.180314257003126</v>
      </c>
      <c r="G2433" s="382">
        <v>1.2570662344402475</v>
      </c>
      <c r="H2433" s="382">
        <v>1.3135545549280487</v>
      </c>
      <c r="M2433" s="386">
        <v>0.4854</v>
      </c>
    </row>
    <row r="2434" spans="1:13" ht="11.65" customHeight="1">
      <c r="A2434" s="372">
        <v>2428</v>
      </c>
      <c r="B2434" s="381">
        <v>1016.3062844968454</v>
      </c>
      <c r="C2434" s="381">
        <v>1720.5188822333039</v>
      </c>
      <c r="D2434" s="382">
        <v>0.98361536860992582</v>
      </c>
      <c r="E2434" s="382">
        <v>1.0845560963228777</v>
      </c>
      <c r="F2434" s="382">
        <v>1.1803292881103435</v>
      </c>
      <c r="G2434" s="382">
        <v>1.2571254855973897</v>
      </c>
      <c r="H2434" s="382">
        <v>1.3136054807752708</v>
      </c>
      <c r="M2434" s="386">
        <v>0.48559999999999998</v>
      </c>
    </row>
    <row r="2435" spans="1:13" ht="11.65" customHeight="1">
      <c r="A2435" s="372">
        <v>2429</v>
      </c>
      <c r="B2435" s="381">
        <v>1016.8044885093459</v>
      </c>
      <c r="C2435" s="381">
        <v>1720.6523241753657</v>
      </c>
      <c r="D2435" s="382">
        <v>0.98361692453975169</v>
      </c>
      <c r="E2435" s="382">
        <v>1.0845587528946097</v>
      </c>
      <c r="F2435" s="382">
        <v>1.1803634656697874</v>
      </c>
      <c r="G2435" s="382">
        <v>1.2571315399566612</v>
      </c>
      <c r="H2435" s="382">
        <v>1.3136708116060412</v>
      </c>
      <c r="M2435" s="386">
        <v>0.48580000000000001</v>
      </c>
    </row>
    <row r="2436" spans="1:13" ht="11.65" customHeight="1">
      <c r="A2436" s="372">
        <v>2430</v>
      </c>
      <c r="B2436" s="381">
        <v>1017.0674607692799</v>
      </c>
      <c r="C2436" s="381">
        <v>1720.9889537488489</v>
      </c>
      <c r="D2436" s="382">
        <v>0.98362508516809977</v>
      </c>
      <c r="E2436" s="382">
        <v>1.0846142270852814</v>
      </c>
      <c r="F2436" s="382">
        <v>1.1803710821077382</v>
      </c>
      <c r="G2436" s="382">
        <v>1.2571657349418204</v>
      </c>
      <c r="H2436" s="382">
        <v>1.3137151895968797</v>
      </c>
      <c r="M2436" s="386">
        <v>0.48599999999999999</v>
      </c>
    </row>
    <row r="2437" spans="1:13" ht="11.65" customHeight="1">
      <c r="A2437" s="372">
        <v>2431</v>
      </c>
      <c r="B2437" s="381">
        <v>1017.0734898213477</v>
      </c>
      <c r="C2437" s="381">
        <v>1721.573179294488</v>
      </c>
      <c r="D2437" s="382">
        <v>0.98363204583625163</v>
      </c>
      <c r="E2437" s="382">
        <v>1.0846725066201242</v>
      </c>
      <c r="F2437" s="382">
        <v>1.1804212103925626</v>
      </c>
      <c r="G2437" s="382">
        <v>1.2572246402035117</v>
      </c>
      <c r="H2437" s="382">
        <v>1.3137170937845699</v>
      </c>
      <c r="M2437" s="386">
        <v>0.48620000000000002</v>
      </c>
    </row>
    <row r="2438" spans="1:13" ht="11.65" customHeight="1">
      <c r="A2438" s="372">
        <v>2432</v>
      </c>
      <c r="B2438" s="381">
        <v>1017.177705983021</v>
      </c>
      <c r="C2438" s="381">
        <v>1721.635988531003</v>
      </c>
      <c r="D2438" s="382">
        <v>0.98363306034144715</v>
      </c>
      <c r="E2438" s="382">
        <v>1.0847124817601916</v>
      </c>
      <c r="F2438" s="382">
        <v>1.1804268943785718</v>
      </c>
      <c r="G2438" s="382">
        <v>1.2572250709664232</v>
      </c>
      <c r="H2438" s="382">
        <v>1.3137440112266296</v>
      </c>
      <c r="M2438" s="386">
        <v>0.4864</v>
      </c>
    </row>
    <row r="2439" spans="1:13" ht="11.65" customHeight="1">
      <c r="A2439" s="372">
        <v>2433</v>
      </c>
      <c r="B2439" s="381">
        <v>1017.1934734801725</v>
      </c>
      <c r="C2439" s="381">
        <v>1721.7720579423094</v>
      </c>
      <c r="D2439" s="382">
        <v>0.98363833636595355</v>
      </c>
      <c r="E2439" s="382">
        <v>1.0847369357953338</v>
      </c>
      <c r="F2439" s="382">
        <v>1.1804526811330809</v>
      </c>
      <c r="G2439" s="382">
        <v>1.257229796681361</v>
      </c>
      <c r="H2439" s="382">
        <v>1.3137512006057508</v>
      </c>
      <c r="M2439" s="386">
        <v>0.48659999999999998</v>
      </c>
    </row>
    <row r="2440" spans="1:13" ht="11.65" customHeight="1">
      <c r="A2440" s="372">
        <v>2434</v>
      </c>
      <c r="B2440" s="381">
        <v>1017.2751413954793</v>
      </c>
      <c r="C2440" s="381">
        <v>1721.8100506699921</v>
      </c>
      <c r="D2440" s="382">
        <v>0.98364785551721634</v>
      </c>
      <c r="E2440" s="382">
        <v>1.0847607249760547</v>
      </c>
      <c r="F2440" s="382">
        <v>1.1804527937546849</v>
      </c>
      <c r="G2440" s="382">
        <v>1.257278030406956</v>
      </c>
      <c r="H2440" s="382">
        <v>1.3137528251388049</v>
      </c>
      <c r="M2440" s="386">
        <v>0.48680000000000001</v>
      </c>
    </row>
    <row r="2441" spans="1:13" ht="11.65" customHeight="1">
      <c r="A2441" s="372">
        <v>2435</v>
      </c>
      <c r="B2441" s="381">
        <v>1017.3354306915462</v>
      </c>
      <c r="C2441" s="381">
        <v>1722.1165107644065</v>
      </c>
      <c r="D2441" s="382">
        <v>0.98364896024328186</v>
      </c>
      <c r="E2441" s="382">
        <v>1.0848308436768264</v>
      </c>
      <c r="F2441" s="382">
        <v>1.1804966992130819</v>
      </c>
      <c r="G2441" s="382">
        <v>1.2573802044242135</v>
      </c>
      <c r="H2441" s="382">
        <v>1.3139649584008792</v>
      </c>
      <c r="M2441" s="386">
        <v>0.48699999999999999</v>
      </c>
    </row>
    <row r="2442" spans="1:13" ht="11.65" customHeight="1">
      <c r="A2442" s="372">
        <v>2436</v>
      </c>
      <c r="B2442" s="381">
        <v>1018.470723247724</v>
      </c>
      <c r="C2442" s="381">
        <v>1722.6958955191676</v>
      </c>
      <c r="D2442" s="382">
        <v>0.98365474774709882</v>
      </c>
      <c r="E2442" s="382">
        <v>1.0848394616968451</v>
      </c>
      <c r="F2442" s="382">
        <v>1.1805459737398976</v>
      </c>
      <c r="G2442" s="382">
        <v>1.2574001282239933</v>
      </c>
      <c r="H2442" s="382">
        <v>1.313971617996228</v>
      </c>
      <c r="M2442" s="386">
        <v>0.48720000000000002</v>
      </c>
    </row>
    <row r="2443" spans="1:13" ht="11.65" customHeight="1">
      <c r="A2443" s="372">
        <v>2437</v>
      </c>
      <c r="B2443" s="381">
        <v>1018.9754467107487</v>
      </c>
      <c r="C2443" s="381">
        <v>1722.9320789856411</v>
      </c>
      <c r="D2443" s="382">
        <v>0.98366046601108192</v>
      </c>
      <c r="E2443" s="382">
        <v>1.0848483347505813</v>
      </c>
      <c r="F2443" s="382">
        <v>1.1805558644816008</v>
      </c>
      <c r="G2443" s="382">
        <v>1.2574683793549688</v>
      </c>
      <c r="H2443" s="382">
        <v>1.3140213583042308</v>
      </c>
      <c r="M2443" s="386">
        <v>0.4874</v>
      </c>
    </row>
    <row r="2444" spans="1:13" ht="11.65" customHeight="1">
      <c r="A2444" s="372">
        <v>2438</v>
      </c>
      <c r="B2444" s="381">
        <v>1019.0170951455075</v>
      </c>
      <c r="C2444" s="381">
        <v>1723.398257203753</v>
      </c>
      <c r="D2444" s="382">
        <v>0.98367220209732997</v>
      </c>
      <c r="E2444" s="382">
        <v>1.0848605475245892</v>
      </c>
      <c r="F2444" s="382">
        <v>1.1805609832467459</v>
      </c>
      <c r="G2444" s="382">
        <v>1.25747500888774</v>
      </c>
      <c r="H2444" s="382">
        <v>1.3140493044860955</v>
      </c>
      <c r="M2444" s="386">
        <v>0.48759999999999998</v>
      </c>
    </row>
    <row r="2445" spans="1:13" ht="11.65" customHeight="1">
      <c r="A2445" s="372">
        <v>2439</v>
      </c>
      <c r="B2445" s="381">
        <v>1019.2817421595737</v>
      </c>
      <c r="C2445" s="381">
        <v>1723.8802257181051</v>
      </c>
      <c r="D2445" s="382">
        <v>0.98367356237002934</v>
      </c>
      <c r="E2445" s="382">
        <v>1.084871404491323</v>
      </c>
      <c r="F2445" s="382">
        <v>1.1806354473972174</v>
      </c>
      <c r="G2445" s="382">
        <v>1.2574892130153732</v>
      </c>
      <c r="H2445" s="382">
        <v>1.3140531762885832</v>
      </c>
      <c r="M2445" s="386">
        <v>0.48780000000000001</v>
      </c>
    </row>
    <row r="2446" spans="1:13" ht="11.65" customHeight="1">
      <c r="A2446" s="372">
        <v>2440</v>
      </c>
      <c r="B2446" s="381">
        <v>1019.8782383680928</v>
      </c>
      <c r="C2446" s="381">
        <v>1724.1875952524533</v>
      </c>
      <c r="D2446" s="382">
        <v>0.98367546435672271</v>
      </c>
      <c r="E2446" s="382">
        <v>1.0848897284010037</v>
      </c>
      <c r="F2446" s="382">
        <v>1.1806369173989706</v>
      </c>
      <c r="G2446" s="382">
        <v>1.2574899986903683</v>
      </c>
      <c r="H2446" s="382">
        <v>1.314156768995367</v>
      </c>
      <c r="M2446" s="386">
        <v>0.48799999999999999</v>
      </c>
    </row>
    <row r="2447" spans="1:13" ht="11.65" customHeight="1">
      <c r="A2447" s="372">
        <v>2441</v>
      </c>
      <c r="B2447" s="381">
        <v>1020.6583809619478</v>
      </c>
      <c r="C2447" s="381">
        <v>1724.1878861138921</v>
      </c>
      <c r="D2447" s="382">
        <v>0.98367921249862456</v>
      </c>
      <c r="E2447" s="382">
        <v>1.0848971752950582</v>
      </c>
      <c r="F2447" s="382">
        <v>1.1807018020437636</v>
      </c>
      <c r="G2447" s="382">
        <v>1.2575113158627209</v>
      </c>
      <c r="H2447" s="382">
        <v>1.3142151408156346</v>
      </c>
      <c r="M2447" s="386">
        <v>0.48820000000000002</v>
      </c>
    </row>
    <row r="2448" spans="1:13" ht="11.65" customHeight="1">
      <c r="A2448" s="372">
        <v>2442</v>
      </c>
      <c r="B2448" s="381">
        <v>1021.3155452591473</v>
      </c>
      <c r="C2448" s="381">
        <v>1724.637184404437</v>
      </c>
      <c r="D2448" s="382">
        <v>0.98369750424238411</v>
      </c>
      <c r="E2448" s="382">
        <v>1.0849028478845493</v>
      </c>
      <c r="F2448" s="382">
        <v>1.1807052429423153</v>
      </c>
      <c r="G2448" s="382">
        <v>1.2575185756407115</v>
      </c>
      <c r="H2448" s="382">
        <v>1.3142305274141477</v>
      </c>
      <c r="M2448" s="386">
        <v>0.4884</v>
      </c>
    </row>
    <row r="2449" spans="1:13" ht="11.65" customHeight="1">
      <c r="A2449" s="372">
        <v>2443</v>
      </c>
      <c r="B2449" s="381">
        <v>1021.678004263139</v>
      </c>
      <c r="C2449" s="381">
        <v>1724.9258056834897</v>
      </c>
      <c r="D2449" s="382">
        <v>0.98372573642023142</v>
      </c>
      <c r="E2449" s="382">
        <v>1.0849084197678722</v>
      </c>
      <c r="F2449" s="382">
        <v>1.1807064879827849</v>
      </c>
      <c r="G2449" s="382">
        <v>1.2575250026974003</v>
      </c>
      <c r="H2449" s="382">
        <v>1.3142411887258711</v>
      </c>
      <c r="M2449" s="386">
        <v>0.48859999999999998</v>
      </c>
    </row>
    <row r="2450" spans="1:13" ht="11.65" customHeight="1">
      <c r="A2450" s="372">
        <v>2444</v>
      </c>
      <c r="B2450" s="381">
        <v>1022.0079663356555</v>
      </c>
      <c r="C2450" s="381">
        <v>1725.4844233565291</v>
      </c>
      <c r="D2450" s="382">
        <v>0.98373486433048429</v>
      </c>
      <c r="E2450" s="382">
        <v>1.084917415058378</v>
      </c>
      <c r="F2450" s="382">
        <v>1.1807923743553188</v>
      </c>
      <c r="G2450" s="382">
        <v>1.2575874253112722</v>
      </c>
      <c r="H2450" s="382">
        <v>1.3143553317461563</v>
      </c>
      <c r="M2450" s="386">
        <v>0.48880000000000001</v>
      </c>
    </row>
    <row r="2451" spans="1:13" ht="11.65" customHeight="1">
      <c r="A2451" s="372">
        <v>2445</v>
      </c>
      <c r="B2451" s="381">
        <v>1022.9394554262935</v>
      </c>
      <c r="C2451" s="381">
        <v>1725.4849269951246</v>
      </c>
      <c r="D2451" s="382">
        <v>0.98375789463090557</v>
      </c>
      <c r="E2451" s="382">
        <v>1.0849614647882628</v>
      </c>
      <c r="F2451" s="382">
        <v>1.1808077724412134</v>
      </c>
      <c r="G2451" s="382">
        <v>1.2576604790329831</v>
      </c>
      <c r="H2451" s="382">
        <v>1.3143885461330698</v>
      </c>
      <c r="M2451" s="386">
        <v>0.48899999999999999</v>
      </c>
    </row>
    <row r="2452" spans="1:13" ht="11.65" customHeight="1">
      <c r="A2452" s="372">
        <v>2446</v>
      </c>
      <c r="B2452" s="381">
        <v>1023.0788068767633</v>
      </c>
      <c r="C2452" s="381">
        <v>1728.4055166888047</v>
      </c>
      <c r="D2452" s="382">
        <v>0.98376312447447722</v>
      </c>
      <c r="E2452" s="382">
        <v>1.0850045600159166</v>
      </c>
      <c r="F2452" s="382">
        <v>1.1808450011357341</v>
      </c>
      <c r="G2452" s="382">
        <v>1.257706206571058</v>
      </c>
      <c r="H2452" s="382">
        <v>1.3144349936350652</v>
      </c>
      <c r="M2452" s="386">
        <v>0.48920000000000002</v>
      </c>
    </row>
    <row r="2453" spans="1:13" ht="11.65" customHeight="1">
      <c r="A2453" s="372">
        <v>2447</v>
      </c>
      <c r="B2453" s="381">
        <v>1023.6258692979545</v>
      </c>
      <c r="C2453" s="381">
        <v>1728.5900960155595</v>
      </c>
      <c r="D2453" s="382">
        <v>0.98376601313413592</v>
      </c>
      <c r="E2453" s="382">
        <v>1.085008197389294</v>
      </c>
      <c r="F2453" s="382">
        <v>1.1808540743235674</v>
      </c>
      <c r="G2453" s="382">
        <v>1.2577561642705857</v>
      </c>
      <c r="H2453" s="382">
        <v>1.3145745699395632</v>
      </c>
      <c r="M2453" s="386">
        <v>0.4894</v>
      </c>
    </row>
    <row r="2454" spans="1:13" ht="11.65" customHeight="1">
      <c r="A2454" s="372">
        <v>2448</v>
      </c>
      <c r="B2454" s="381">
        <v>1023.7503051443728</v>
      </c>
      <c r="C2454" s="381">
        <v>1729.1196312118718</v>
      </c>
      <c r="D2454" s="382">
        <v>0.98376695927610647</v>
      </c>
      <c r="E2454" s="382">
        <v>1.08504859052369</v>
      </c>
      <c r="F2454" s="382">
        <v>1.1808853882454398</v>
      </c>
      <c r="G2454" s="382">
        <v>1.2578297302895094</v>
      </c>
      <c r="H2454" s="382">
        <v>1.3146232536029627</v>
      </c>
      <c r="M2454" s="386">
        <v>0.48959999999999998</v>
      </c>
    </row>
    <row r="2455" spans="1:13" ht="11.65" customHeight="1">
      <c r="A2455" s="372">
        <v>2449</v>
      </c>
      <c r="B2455" s="381">
        <v>1023.7836280002093</v>
      </c>
      <c r="C2455" s="381">
        <v>1729.2664081854782</v>
      </c>
      <c r="D2455" s="382">
        <v>0.98378189841424724</v>
      </c>
      <c r="E2455" s="382">
        <v>1.0850600556621526</v>
      </c>
      <c r="F2455" s="382">
        <v>1.1809721761849306</v>
      </c>
      <c r="G2455" s="382">
        <v>1.2578461925592919</v>
      </c>
      <c r="H2455" s="382">
        <v>1.31469361707432</v>
      </c>
      <c r="M2455" s="386">
        <v>0.48980000000000001</v>
      </c>
    </row>
    <row r="2456" spans="1:13" ht="11.65" customHeight="1">
      <c r="A2456" s="372">
        <v>2450</v>
      </c>
      <c r="B2456" s="381">
        <v>1025.8308643772134</v>
      </c>
      <c r="C2456" s="381">
        <v>1729.6669011734211</v>
      </c>
      <c r="D2456" s="382">
        <v>0.98380978986022727</v>
      </c>
      <c r="E2456" s="382">
        <v>1.0851077011643162</v>
      </c>
      <c r="F2456" s="382">
        <v>1.1809729502407134</v>
      </c>
      <c r="G2456" s="382">
        <v>1.2578489535898847</v>
      </c>
      <c r="H2456" s="382">
        <v>1.3147183315123148</v>
      </c>
      <c r="M2456" s="386">
        <v>0.49</v>
      </c>
    </row>
    <row r="2457" spans="1:13" ht="11.65" customHeight="1">
      <c r="A2457" s="372">
        <v>2451</v>
      </c>
      <c r="B2457" s="381">
        <v>1026.0404655800376</v>
      </c>
      <c r="C2457" s="381">
        <v>1730.0452568549117</v>
      </c>
      <c r="D2457" s="382">
        <v>0.98381784905865211</v>
      </c>
      <c r="E2457" s="382">
        <v>1.0851281328106901</v>
      </c>
      <c r="F2457" s="382">
        <v>1.1810004378496031</v>
      </c>
      <c r="G2457" s="382">
        <v>1.2578603267862236</v>
      </c>
      <c r="H2457" s="382">
        <v>1.3147188583828349</v>
      </c>
      <c r="M2457" s="386">
        <v>0.49020000000000002</v>
      </c>
    </row>
    <row r="2458" spans="1:13" ht="11.65" customHeight="1">
      <c r="A2458" s="372">
        <v>2452</v>
      </c>
      <c r="B2458" s="381">
        <v>1026.2726654358585</v>
      </c>
      <c r="C2458" s="381">
        <v>1730.8619213174425</v>
      </c>
      <c r="D2458" s="382">
        <v>0.98382020450184504</v>
      </c>
      <c r="E2458" s="382">
        <v>1.0851554711013116</v>
      </c>
      <c r="F2458" s="382">
        <v>1.1810271248879587</v>
      </c>
      <c r="G2458" s="382">
        <v>1.2579129836142779</v>
      </c>
      <c r="H2458" s="382">
        <v>1.3147471875100598</v>
      </c>
      <c r="M2458" s="386">
        <v>0.4904</v>
      </c>
    </row>
    <row r="2459" spans="1:13" ht="11.65" customHeight="1">
      <c r="A2459" s="372">
        <v>2453</v>
      </c>
      <c r="B2459" s="381">
        <v>1026.4265378416339</v>
      </c>
      <c r="C2459" s="381">
        <v>1731.2505678746747</v>
      </c>
      <c r="D2459" s="382">
        <v>0.98382105489351812</v>
      </c>
      <c r="E2459" s="382">
        <v>1.0851751820464453</v>
      </c>
      <c r="F2459" s="382">
        <v>1.1810662414487123</v>
      </c>
      <c r="G2459" s="382">
        <v>1.2579333266335233</v>
      </c>
      <c r="H2459" s="382">
        <v>1.3147893592446942</v>
      </c>
      <c r="M2459" s="386">
        <v>0.49059999999999998</v>
      </c>
    </row>
    <row r="2460" spans="1:13" ht="11.65" customHeight="1">
      <c r="A2460" s="372">
        <v>2454</v>
      </c>
      <c r="B2460" s="381">
        <v>1026.4355461298819</v>
      </c>
      <c r="C2460" s="381">
        <v>1731.409304924915</v>
      </c>
      <c r="D2460" s="382">
        <v>0.98382243902388467</v>
      </c>
      <c r="E2460" s="382">
        <v>1.0851798937770842</v>
      </c>
      <c r="F2460" s="382">
        <v>1.1811102763321779</v>
      </c>
      <c r="G2460" s="382">
        <v>1.2579958998403706</v>
      </c>
      <c r="H2460" s="382">
        <v>1.3149504907507379</v>
      </c>
      <c r="M2460" s="386">
        <v>0.49080000000000001</v>
      </c>
    </row>
    <row r="2461" spans="1:13" ht="11.65" customHeight="1">
      <c r="A2461" s="372">
        <v>2455</v>
      </c>
      <c r="B2461" s="381">
        <v>1027.500515232683</v>
      </c>
      <c r="C2461" s="381">
        <v>1732.062067447665</v>
      </c>
      <c r="D2461" s="382">
        <v>0.98382939856865137</v>
      </c>
      <c r="E2461" s="382">
        <v>1.0852083914305906</v>
      </c>
      <c r="F2461" s="382">
        <v>1.1811200413881373</v>
      </c>
      <c r="G2461" s="382">
        <v>1.258003637139572</v>
      </c>
      <c r="H2461" s="382">
        <v>1.3149905102563058</v>
      </c>
      <c r="M2461" s="386">
        <v>0.49099999999999999</v>
      </c>
    </row>
    <row r="2462" spans="1:13" ht="11.65" customHeight="1">
      <c r="A2462" s="372">
        <v>2456</v>
      </c>
      <c r="B2462" s="381">
        <v>1028.264928020677</v>
      </c>
      <c r="C2462" s="381">
        <v>1732.2679908361697</v>
      </c>
      <c r="D2462" s="382">
        <v>0.98383042633543094</v>
      </c>
      <c r="E2462" s="382">
        <v>1.0852251099008896</v>
      </c>
      <c r="F2462" s="382">
        <v>1.1811378662110128</v>
      </c>
      <c r="G2462" s="382">
        <v>1.2580176465732866</v>
      </c>
      <c r="H2462" s="382">
        <v>1.3150108614623124</v>
      </c>
      <c r="M2462" s="386">
        <v>0.49120000000000003</v>
      </c>
    </row>
    <row r="2463" spans="1:13" ht="11.65" customHeight="1">
      <c r="A2463" s="372">
        <v>2457</v>
      </c>
      <c r="B2463" s="381">
        <v>1028.2709349780034</v>
      </c>
      <c r="C2463" s="381">
        <v>1732.4369786064399</v>
      </c>
      <c r="D2463" s="382">
        <v>0.98383529231840505</v>
      </c>
      <c r="E2463" s="382">
        <v>1.085236359378809</v>
      </c>
      <c r="F2463" s="382">
        <v>1.1811530375788064</v>
      </c>
      <c r="G2463" s="382">
        <v>1.2580236327417271</v>
      </c>
      <c r="H2463" s="382">
        <v>1.3150559230457277</v>
      </c>
      <c r="M2463" s="386">
        <v>0.4914</v>
      </c>
    </row>
    <row r="2464" spans="1:13" ht="11.65" customHeight="1">
      <c r="A2464" s="372">
        <v>2458</v>
      </c>
      <c r="B2464" s="381">
        <v>1028.2796513372869</v>
      </c>
      <c r="C2464" s="381">
        <v>1733.1663358223577</v>
      </c>
      <c r="D2464" s="382">
        <v>0.98384893644091775</v>
      </c>
      <c r="E2464" s="382">
        <v>1.0852685460713669</v>
      </c>
      <c r="F2464" s="382">
        <v>1.1812044994902342</v>
      </c>
      <c r="G2464" s="382">
        <v>1.2580638179472492</v>
      </c>
      <c r="H2464" s="382">
        <v>1.3150698792361455</v>
      </c>
      <c r="M2464" s="386">
        <v>0.49159999999999998</v>
      </c>
    </row>
    <row r="2465" spans="1:13" ht="11.65" customHeight="1">
      <c r="A2465" s="372">
        <v>2459</v>
      </c>
      <c r="B2465" s="381">
        <v>1029.4091234293892</v>
      </c>
      <c r="C2465" s="381">
        <v>1733.5819520736732</v>
      </c>
      <c r="D2465" s="382">
        <v>0.983849677315079</v>
      </c>
      <c r="E2465" s="382">
        <v>1.0852884719312434</v>
      </c>
      <c r="F2465" s="382">
        <v>1.1812106353723522</v>
      </c>
      <c r="G2465" s="382">
        <v>1.2580977827456128</v>
      </c>
      <c r="H2465" s="382">
        <v>1.3150902966200546</v>
      </c>
      <c r="M2465" s="386">
        <v>0.49180000000000001</v>
      </c>
    </row>
    <row r="2466" spans="1:13" ht="11.65" customHeight="1">
      <c r="A2466" s="372">
        <v>2460</v>
      </c>
      <c r="B2466" s="381">
        <v>1029.6726040790609</v>
      </c>
      <c r="C2466" s="381">
        <v>1734.5357414277623</v>
      </c>
      <c r="D2466" s="382">
        <v>0.98385235219296219</v>
      </c>
      <c r="E2466" s="382">
        <v>1.085326907189383</v>
      </c>
      <c r="F2466" s="382">
        <v>1.1812557129964936</v>
      </c>
      <c r="G2466" s="382">
        <v>1.2581002225176459</v>
      </c>
      <c r="H2466" s="382">
        <v>1.3150972313002174</v>
      </c>
      <c r="M2466" s="386">
        <v>0.49199999999999999</v>
      </c>
    </row>
    <row r="2467" spans="1:13" ht="11.65" customHeight="1">
      <c r="A2467" s="372">
        <v>2461</v>
      </c>
      <c r="B2467" s="381">
        <v>1030.6152621594765</v>
      </c>
      <c r="C2467" s="381">
        <v>1735.2182031872817</v>
      </c>
      <c r="D2467" s="382">
        <v>0.98392389826867499</v>
      </c>
      <c r="E2467" s="382">
        <v>1.0853421998907793</v>
      </c>
      <c r="F2467" s="382">
        <v>1.1812632834137577</v>
      </c>
      <c r="G2467" s="382">
        <v>1.2581431134073913</v>
      </c>
      <c r="H2467" s="382">
        <v>1.3151086698211698</v>
      </c>
      <c r="M2467" s="386">
        <v>0.49220000000000003</v>
      </c>
    </row>
    <row r="2468" spans="1:13" ht="11.65" customHeight="1">
      <c r="A2468" s="372">
        <v>2462</v>
      </c>
      <c r="B2468" s="381">
        <v>1030.8530672761053</v>
      </c>
      <c r="C2468" s="381">
        <v>1735.7923229289863</v>
      </c>
      <c r="D2468" s="382">
        <v>0.98392818404637739</v>
      </c>
      <c r="E2468" s="382">
        <v>1.0853577664214313</v>
      </c>
      <c r="F2468" s="382">
        <v>1.181329052589982</v>
      </c>
      <c r="G2468" s="382">
        <v>1.2583209463485765</v>
      </c>
      <c r="H2468" s="382">
        <v>1.3151210750905142</v>
      </c>
      <c r="M2468" s="386">
        <v>0.4924</v>
      </c>
    </row>
    <row r="2469" spans="1:13" ht="11.65" customHeight="1">
      <c r="A2469" s="372">
        <v>2463</v>
      </c>
      <c r="B2469" s="381">
        <v>1030.986378849293</v>
      </c>
      <c r="C2469" s="381">
        <v>1736.4756086902817</v>
      </c>
      <c r="D2469" s="382">
        <v>0.98394402564592065</v>
      </c>
      <c r="E2469" s="382">
        <v>1.0854114778028385</v>
      </c>
      <c r="F2469" s="382">
        <v>1.1813433026772875</v>
      </c>
      <c r="G2469" s="382">
        <v>1.2583272997513051</v>
      </c>
      <c r="H2469" s="382">
        <v>1.3151918601229569</v>
      </c>
      <c r="M2469" s="386">
        <v>0.49259999999999998</v>
      </c>
    </row>
    <row r="2470" spans="1:13" ht="11.65" customHeight="1">
      <c r="A2470" s="372">
        <v>2464</v>
      </c>
      <c r="B2470" s="381">
        <v>1031.0695068727327</v>
      </c>
      <c r="C2470" s="381">
        <v>1736.6721539507143</v>
      </c>
      <c r="D2470" s="382">
        <v>0.98397029424693472</v>
      </c>
      <c r="E2470" s="382">
        <v>1.0854298545922541</v>
      </c>
      <c r="F2470" s="382">
        <v>1.1813452688851118</v>
      </c>
      <c r="G2470" s="382">
        <v>1.2583531805745556</v>
      </c>
      <c r="H2470" s="382">
        <v>1.3151977608232832</v>
      </c>
      <c r="M2470" s="386">
        <v>0.49280000000000002</v>
      </c>
    </row>
    <row r="2471" spans="1:13" ht="11.65" customHeight="1">
      <c r="A2471" s="372">
        <v>2465</v>
      </c>
      <c r="B2471" s="381">
        <v>1031.2169992051986</v>
      </c>
      <c r="C2471" s="381">
        <v>1737.7332793419882</v>
      </c>
      <c r="D2471" s="382">
        <v>0.98398453891261528</v>
      </c>
      <c r="E2471" s="382">
        <v>1.0854426999741411</v>
      </c>
      <c r="F2471" s="382">
        <v>1.1813521457230927</v>
      </c>
      <c r="G2471" s="382">
        <v>1.2583566881644959</v>
      </c>
      <c r="H2471" s="382">
        <v>1.315248611703224</v>
      </c>
      <c r="M2471" s="386">
        <v>0.49299999999999999</v>
      </c>
    </row>
    <row r="2472" spans="1:13" ht="11.65" customHeight="1">
      <c r="A2472" s="372">
        <v>2466</v>
      </c>
      <c r="B2472" s="381">
        <v>1031.5305933189411</v>
      </c>
      <c r="C2472" s="381">
        <v>1737.994990400166</v>
      </c>
      <c r="D2472" s="382">
        <v>0.98400628172338134</v>
      </c>
      <c r="E2472" s="382">
        <v>1.0854438702770191</v>
      </c>
      <c r="F2472" s="382">
        <v>1.1813697698627419</v>
      </c>
      <c r="G2472" s="382">
        <v>1.2583839633997349</v>
      </c>
      <c r="H2472" s="382">
        <v>1.3152533502832859</v>
      </c>
      <c r="M2472" s="386">
        <v>0.49320000000000003</v>
      </c>
    </row>
    <row r="2473" spans="1:13" ht="11.65" customHeight="1">
      <c r="A2473" s="372">
        <v>2467</v>
      </c>
      <c r="B2473" s="381">
        <v>1031.857567167287</v>
      </c>
      <c r="C2473" s="381">
        <v>1738.5018039440438</v>
      </c>
      <c r="D2473" s="382">
        <v>0.98403201920729277</v>
      </c>
      <c r="E2473" s="382">
        <v>1.0854716755975156</v>
      </c>
      <c r="F2473" s="382">
        <v>1.1814185586499586</v>
      </c>
      <c r="G2473" s="382">
        <v>1.2583937195578323</v>
      </c>
      <c r="H2473" s="382">
        <v>1.3153054893294425</v>
      </c>
      <c r="M2473" s="386">
        <v>0.49340000000000001</v>
      </c>
    </row>
    <row r="2474" spans="1:13" ht="11.65" customHeight="1">
      <c r="A2474" s="372">
        <v>2468</v>
      </c>
      <c r="B2474" s="381">
        <v>1032.0861290274179</v>
      </c>
      <c r="C2474" s="381">
        <v>1738.5434928559571</v>
      </c>
      <c r="D2474" s="382">
        <v>0.98405315974521657</v>
      </c>
      <c r="E2474" s="382">
        <v>1.0854988957463045</v>
      </c>
      <c r="F2474" s="382">
        <v>1.1815143438168665</v>
      </c>
      <c r="G2474" s="382">
        <v>1.2584402618949209</v>
      </c>
      <c r="H2474" s="382">
        <v>1.3153103137983406</v>
      </c>
      <c r="M2474" s="386">
        <v>0.49359999999999998</v>
      </c>
    </row>
    <row r="2475" spans="1:13" ht="11.65" customHeight="1">
      <c r="A2475" s="372">
        <v>2469</v>
      </c>
      <c r="B2475" s="381">
        <v>1033.6069070109879</v>
      </c>
      <c r="C2475" s="381">
        <v>1739.389782794151</v>
      </c>
      <c r="D2475" s="382">
        <v>0.98407877327513693</v>
      </c>
      <c r="E2475" s="382">
        <v>1.0855038627904143</v>
      </c>
      <c r="F2475" s="382">
        <v>1.1815301968346195</v>
      </c>
      <c r="G2475" s="382">
        <v>1.2584424835970838</v>
      </c>
      <c r="H2475" s="382">
        <v>1.3153413847203113</v>
      </c>
      <c r="M2475" s="386">
        <v>0.49380000000000002</v>
      </c>
    </row>
    <row r="2476" spans="1:13" ht="11.65" customHeight="1">
      <c r="A2476" s="372">
        <v>2470</v>
      </c>
      <c r="B2476" s="381">
        <v>1034.3907667455451</v>
      </c>
      <c r="C2476" s="381">
        <v>1739.6666388356643</v>
      </c>
      <c r="D2476" s="382">
        <v>0.98407952056054171</v>
      </c>
      <c r="E2476" s="382">
        <v>1.0855363398772018</v>
      </c>
      <c r="F2476" s="382">
        <v>1.1815449232147808</v>
      </c>
      <c r="G2476" s="382">
        <v>1.2584493131325116</v>
      </c>
      <c r="H2476" s="382">
        <v>1.3153446566493714</v>
      </c>
      <c r="M2476" s="386">
        <v>0.49399999999999999</v>
      </c>
    </row>
    <row r="2477" spans="1:13" ht="11.65" customHeight="1">
      <c r="A2477" s="372">
        <v>2471</v>
      </c>
      <c r="B2477" s="381">
        <v>1034.4854332725863</v>
      </c>
      <c r="C2477" s="381">
        <v>1740.7224412673786</v>
      </c>
      <c r="D2477" s="382">
        <v>0.98408285470157952</v>
      </c>
      <c r="E2477" s="382">
        <v>1.0855524512175618</v>
      </c>
      <c r="F2477" s="382">
        <v>1.1815641648032991</v>
      </c>
      <c r="G2477" s="382">
        <v>1.2584662335956911</v>
      </c>
      <c r="H2477" s="382">
        <v>1.3153807826001374</v>
      </c>
      <c r="M2477" s="386">
        <v>0.49419999999999997</v>
      </c>
    </row>
    <row r="2478" spans="1:13" ht="11.65" customHeight="1">
      <c r="A2478" s="372">
        <v>2472</v>
      </c>
      <c r="B2478" s="381">
        <v>1034.5457427618057</v>
      </c>
      <c r="C2478" s="381">
        <v>1740.8188747836812</v>
      </c>
      <c r="D2478" s="382">
        <v>0.98410946503212859</v>
      </c>
      <c r="E2478" s="382">
        <v>1.0855534764062138</v>
      </c>
      <c r="F2478" s="382">
        <v>1.1816045641636559</v>
      </c>
      <c r="G2478" s="382">
        <v>1.2585293917895899</v>
      </c>
      <c r="H2478" s="382">
        <v>1.3154119490010079</v>
      </c>
      <c r="M2478" s="386">
        <v>0.49440000000000001</v>
      </c>
    </row>
    <row r="2479" spans="1:13" ht="11.65" customHeight="1">
      <c r="A2479" s="372">
        <v>2473</v>
      </c>
      <c r="B2479" s="381">
        <v>1035.8034005233521</v>
      </c>
      <c r="C2479" s="381">
        <v>1741.2639201394923</v>
      </c>
      <c r="D2479" s="382">
        <v>0.98411154150687286</v>
      </c>
      <c r="E2479" s="382">
        <v>1.0855789911092628</v>
      </c>
      <c r="F2479" s="382">
        <v>1.181624663401829</v>
      </c>
      <c r="G2479" s="382">
        <v>1.2585969939940302</v>
      </c>
      <c r="H2479" s="382">
        <v>1.3154459752828791</v>
      </c>
      <c r="M2479" s="386">
        <v>0.49459999999999998</v>
      </c>
    </row>
    <row r="2480" spans="1:13" ht="11.65" customHeight="1">
      <c r="A2480" s="372">
        <v>2474</v>
      </c>
      <c r="B2480" s="381">
        <v>1035.8152702952902</v>
      </c>
      <c r="C2480" s="381">
        <v>1741.8812822718919</v>
      </c>
      <c r="D2480" s="382">
        <v>0.98411403823498278</v>
      </c>
      <c r="E2480" s="382">
        <v>1.0855892074399465</v>
      </c>
      <c r="F2480" s="382">
        <v>1.1816251977782892</v>
      </c>
      <c r="G2480" s="382">
        <v>1.2586412848280257</v>
      </c>
      <c r="H2480" s="382">
        <v>1.3154769976400362</v>
      </c>
      <c r="M2480" s="386">
        <v>0.49480000000000002</v>
      </c>
    </row>
    <row r="2481" spans="1:13" ht="11.65" customHeight="1">
      <c r="A2481" s="372">
        <v>2475</v>
      </c>
      <c r="B2481" s="381">
        <v>1035.9203648300345</v>
      </c>
      <c r="C2481" s="381">
        <v>1742.6613249148268</v>
      </c>
      <c r="D2481" s="382">
        <v>0.98411614590251784</v>
      </c>
      <c r="E2481" s="382">
        <v>1.0856272546345509</v>
      </c>
      <c r="F2481" s="382">
        <v>1.1816597221476055</v>
      </c>
      <c r="G2481" s="382">
        <v>1.2587162028566692</v>
      </c>
      <c r="H2481" s="382">
        <v>1.3154842452531739</v>
      </c>
      <c r="M2481" s="386">
        <v>0.495</v>
      </c>
    </row>
    <row r="2482" spans="1:13" ht="11.65" customHeight="1">
      <c r="A2482" s="372">
        <v>2476</v>
      </c>
      <c r="B2482" s="381">
        <v>1037.7226408952938</v>
      </c>
      <c r="C2482" s="381">
        <v>1742.8722897490079</v>
      </c>
      <c r="D2482" s="382">
        <v>0.98413816293202039</v>
      </c>
      <c r="E2482" s="382">
        <v>1.0856679772972941</v>
      </c>
      <c r="F2482" s="382">
        <v>1.1816888680032567</v>
      </c>
      <c r="G2482" s="382">
        <v>1.2587255346958812</v>
      </c>
      <c r="H2482" s="382">
        <v>1.3154893886654218</v>
      </c>
      <c r="M2482" s="386">
        <v>0.49519999999999997</v>
      </c>
    </row>
    <row r="2483" spans="1:13" ht="11.65" customHeight="1">
      <c r="A2483" s="372">
        <v>2477</v>
      </c>
      <c r="B2483" s="381">
        <v>1038.2669518223684</v>
      </c>
      <c r="C2483" s="381">
        <v>1743.7514101614306</v>
      </c>
      <c r="D2483" s="382">
        <v>0.98414356930577684</v>
      </c>
      <c r="E2483" s="382">
        <v>1.085672610691202</v>
      </c>
      <c r="F2483" s="382">
        <v>1.1817440110359798</v>
      </c>
      <c r="G2483" s="382">
        <v>1.2588009936101139</v>
      </c>
      <c r="H2483" s="382">
        <v>1.3156120860535148</v>
      </c>
      <c r="M2483" s="386">
        <v>0.49540000000000001</v>
      </c>
    </row>
    <row r="2484" spans="1:13" ht="11.65" customHeight="1">
      <c r="A2484" s="372">
        <v>2478</v>
      </c>
      <c r="B2484" s="381">
        <v>1038.2748012014627</v>
      </c>
      <c r="C2484" s="381">
        <v>1744.7652946876915</v>
      </c>
      <c r="D2484" s="382">
        <v>0.98415024012796426</v>
      </c>
      <c r="E2484" s="382">
        <v>1.0856771397916452</v>
      </c>
      <c r="F2484" s="382">
        <v>1.1817842544978849</v>
      </c>
      <c r="G2484" s="382">
        <v>1.2588834064385572</v>
      </c>
      <c r="H2484" s="382">
        <v>1.3156234070560429</v>
      </c>
      <c r="M2484" s="386">
        <v>0.49559999999999998</v>
      </c>
    </row>
    <row r="2485" spans="1:13" ht="11.65" customHeight="1">
      <c r="A2485" s="372">
        <v>2479</v>
      </c>
      <c r="B2485" s="381">
        <v>1038.6686019509571</v>
      </c>
      <c r="C2485" s="381">
        <v>1744.9999165640675</v>
      </c>
      <c r="D2485" s="382">
        <v>0.98415719802052448</v>
      </c>
      <c r="E2485" s="382">
        <v>1.0856889772578258</v>
      </c>
      <c r="F2485" s="382">
        <v>1.181785097759134</v>
      </c>
      <c r="G2485" s="382">
        <v>1.2588855723544647</v>
      </c>
      <c r="H2485" s="382">
        <v>1.3156472644484261</v>
      </c>
      <c r="M2485" s="386">
        <v>0.49580000000000002</v>
      </c>
    </row>
    <row r="2486" spans="1:13" ht="11.65" customHeight="1">
      <c r="A2486" s="372">
        <v>2480</v>
      </c>
      <c r="B2486" s="381">
        <v>1039.1985002054753</v>
      </c>
      <c r="C2486" s="381">
        <v>1745.0027492117497</v>
      </c>
      <c r="D2486" s="382">
        <v>0.98416184207277713</v>
      </c>
      <c r="E2486" s="382">
        <v>1.0857024224484459</v>
      </c>
      <c r="F2486" s="382">
        <v>1.1818286608243855</v>
      </c>
      <c r="G2486" s="382">
        <v>1.2588868222135525</v>
      </c>
      <c r="H2486" s="382">
        <v>1.3156647850261352</v>
      </c>
      <c r="M2486" s="386">
        <v>0.496</v>
      </c>
    </row>
    <row r="2487" spans="1:13" ht="11.65" customHeight="1">
      <c r="A2487" s="372">
        <v>2481</v>
      </c>
      <c r="B2487" s="381">
        <v>1039.2590646224489</v>
      </c>
      <c r="C2487" s="381">
        <v>1745.3731359425765</v>
      </c>
      <c r="D2487" s="382">
        <v>0.98417987040400323</v>
      </c>
      <c r="E2487" s="382">
        <v>1.0857245056144273</v>
      </c>
      <c r="F2487" s="382">
        <v>1.1818306689609075</v>
      </c>
      <c r="G2487" s="382">
        <v>1.2588940506240844</v>
      </c>
      <c r="H2487" s="382">
        <v>1.3156726660561238</v>
      </c>
      <c r="M2487" s="386">
        <v>0.49619999999999997</v>
      </c>
    </row>
    <row r="2488" spans="1:13" ht="11.65" customHeight="1">
      <c r="A2488" s="372">
        <v>2482</v>
      </c>
      <c r="B2488" s="381">
        <v>1039.9357988153342</v>
      </c>
      <c r="C2488" s="381">
        <v>1746.3127208719143</v>
      </c>
      <c r="D2488" s="382">
        <v>0.98419163465052273</v>
      </c>
      <c r="E2488" s="382">
        <v>1.0857299694716525</v>
      </c>
      <c r="F2488" s="382">
        <v>1.1818492427802325</v>
      </c>
      <c r="G2488" s="382">
        <v>1.2589065322139206</v>
      </c>
      <c r="H2488" s="382">
        <v>1.3157310144631682</v>
      </c>
      <c r="M2488" s="386">
        <v>0.49640000000000001</v>
      </c>
    </row>
    <row r="2489" spans="1:13" ht="11.65" customHeight="1">
      <c r="A2489" s="372">
        <v>2483</v>
      </c>
      <c r="B2489" s="381">
        <v>1040.1858815467667</v>
      </c>
      <c r="C2489" s="381">
        <v>1746.7755144951589</v>
      </c>
      <c r="D2489" s="382">
        <v>0.9842023499498902</v>
      </c>
      <c r="E2489" s="382">
        <v>1.0857953074993982</v>
      </c>
      <c r="F2489" s="382">
        <v>1.1818859512167985</v>
      </c>
      <c r="G2489" s="382">
        <v>1.2589177783309651</v>
      </c>
      <c r="H2489" s="382">
        <v>1.3158694028859725</v>
      </c>
      <c r="M2489" s="386">
        <v>0.49659999999999999</v>
      </c>
    </row>
    <row r="2490" spans="1:13" ht="11.65" customHeight="1">
      <c r="A2490" s="372">
        <v>2484</v>
      </c>
      <c r="B2490" s="381">
        <v>1041.4231114702234</v>
      </c>
      <c r="C2490" s="381">
        <v>1749.2177071941769</v>
      </c>
      <c r="D2490" s="382">
        <v>0.98420627818432294</v>
      </c>
      <c r="E2490" s="382">
        <v>1.0857999452139913</v>
      </c>
      <c r="F2490" s="382">
        <v>1.1818989150773482</v>
      </c>
      <c r="G2490" s="382">
        <v>1.2589447508137737</v>
      </c>
      <c r="H2490" s="382">
        <v>1.3159380757138313</v>
      </c>
      <c r="M2490" s="386">
        <v>0.49680000000000002</v>
      </c>
    </row>
    <row r="2491" spans="1:13" ht="11.65" customHeight="1">
      <c r="A2491" s="372">
        <v>2485</v>
      </c>
      <c r="B2491" s="381">
        <v>1041.8556773402925</v>
      </c>
      <c r="C2491" s="381">
        <v>1749.6769200331819</v>
      </c>
      <c r="D2491" s="382">
        <v>0.98425185156905393</v>
      </c>
      <c r="E2491" s="382">
        <v>1.0858196945040635</v>
      </c>
      <c r="F2491" s="382">
        <v>1.1819054679530314</v>
      </c>
      <c r="G2491" s="382">
        <v>1.2589913963182433</v>
      </c>
      <c r="H2491" s="382">
        <v>1.316008549847093</v>
      </c>
      <c r="M2491" s="386">
        <v>0.497</v>
      </c>
    </row>
    <row r="2492" spans="1:13" ht="11.65" customHeight="1">
      <c r="A2492" s="372">
        <v>2486</v>
      </c>
      <c r="B2492" s="381">
        <v>1041.8778035913138</v>
      </c>
      <c r="C2492" s="381">
        <v>1749.710387132187</v>
      </c>
      <c r="D2492" s="382">
        <v>0.9842524733234651</v>
      </c>
      <c r="E2492" s="382">
        <v>1.0858660859322962</v>
      </c>
      <c r="F2492" s="382">
        <v>1.1819347918179561</v>
      </c>
      <c r="G2492" s="382">
        <v>1.2590045656233464</v>
      </c>
      <c r="H2492" s="382">
        <v>1.3160653142712477</v>
      </c>
      <c r="M2492" s="386">
        <v>0.49719999999999998</v>
      </c>
    </row>
    <row r="2493" spans="1:13" ht="11.65" customHeight="1">
      <c r="A2493" s="372">
        <v>2487</v>
      </c>
      <c r="B2493" s="381">
        <v>1042.1214100634907</v>
      </c>
      <c r="C2493" s="381">
        <v>1750.2150526941532</v>
      </c>
      <c r="D2493" s="382">
        <v>0.98427327673811116</v>
      </c>
      <c r="E2493" s="382">
        <v>1.0858713850396216</v>
      </c>
      <c r="F2493" s="382">
        <v>1.1820109676336079</v>
      </c>
      <c r="G2493" s="382">
        <v>1.2590190906417711</v>
      </c>
      <c r="H2493" s="382">
        <v>1.3161548028116199</v>
      </c>
      <c r="M2493" s="386">
        <v>0.49740000000000001</v>
      </c>
    </row>
    <row r="2494" spans="1:13" ht="11.65" customHeight="1">
      <c r="A2494" s="372">
        <v>2488</v>
      </c>
      <c r="B2494" s="381">
        <v>1042.2585424479503</v>
      </c>
      <c r="C2494" s="381">
        <v>1750.4710551233347</v>
      </c>
      <c r="D2494" s="382">
        <v>0.98427902787293309</v>
      </c>
      <c r="E2494" s="382">
        <v>1.0859195931363723</v>
      </c>
      <c r="F2494" s="382">
        <v>1.1821011800087513</v>
      </c>
      <c r="G2494" s="382">
        <v>1.2590677154243923</v>
      </c>
      <c r="H2494" s="382">
        <v>1.3162415806644145</v>
      </c>
      <c r="M2494" s="386">
        <v>0.49759999999999999</v>
      </c>
    </row>
    <row r="2495" spans="1:13" ht="11.65" customHeight="1">
      <c r="A2495" s="372">
        <v>2489</v>
      </c>
      <c r="B2495" s="381">
        <v>1042.7746390144721</v>
      </c>
      <c r="C2495" s="381">
        <v>1750.7926745149834</v>
      </c>
      <c r="D2495" s="382">
        <v>0.98428609610146245</v>
      </c>
      <c r="E2495" s="382">
        <v>1.0859220190957593</v>
      </c>
      <c r="F2495" s="382">
        <v>1.1821042702671383</v>
      </c>
      <c r="G2495" s="382">
        <v>1.2590990258311936</v>
      </c>
      <c r="H2495" s="382">
        <v>1.3162713220442404</v>
      </c>
      <c r="M2495" s="386">
        <v>0.49780000000000002</v>
      </c>
    </row>
    <row r="2496" spans="1:13" ht="11.65" customHeight="1">
      <c r="A2496" s="372">
        <v>2490</v>
      </c>
      <c r="B2496" s="381">
        <v>1042.8102618624107</v>
      </c>
      <c r="C2496" s="381">
        <v>1750.9938032599875</v>
      </c>
      <c r="D2496" s="382">
        <v>0.98430285620871094</v>
      </c>
      <c r="E2496" s="382">
        <v>1.0859922576190253</v>
      </c>
      <c r="F2496" s="382">
        <v>1.1821148306885354</v>
      </c>
      <c r="G2496" s="382">
        <v>1.2591099864784003</v>
      </c>
      <c r="H2496" s="382">
        <v>1.3164210318224385</v>
      </c>
      <c r="M2496" s="386">
        <v>0.498</v>
      </c>
    </row>
    <row r="2497" spans="1:13" ht="11.65" customHeight="1">
      <c r="A2497" s="372">
        <v>2491</v>
      </c>
      <c r="B2497" s="381">
        <v>1043.2551515318628</v>
      </c>
      <c r="C2497" s="381">
        <v>1751.1669494558409</v>
      </c>
      <c r="D2497" s="382">
        <v>0.98430865559078695</v>
      </c>
      <c r="E2497" s="382">
        <v>1.0860321112192746</v>
      </c>
      <c r="F2497" s="382">
        <v>1.182125988422873</v>
      </c>
      <c r="G2497" s="382">
        <v>1.2592014014237221</v>
      </c>
      <c r="H2497" s="382">
        <v>1.3164674973840487</v>
      </c>
      <c r="M2497" s="386">
        <v>0.49819999999999998</v>
      </c>
    </row>
    <row r="2498" spans="1:13" ht="11.65" customHeight="1">
      <c r="A2498" s="372">
        <v>2492</v>
      </c>
      <c r="B2498" s="381">
        <v>1043.2980612257279</v>
      </c>
      <c r="C2498" s="381">
        <v>1751.3602435077537</v>
      </c>
      <c r="D2498" s="382">
        <v>0.98431581597634266</v>
      </c>
      <c r="E2498" s="382">
        <v>1.086043646930543</v>
      </c>
      <c r="F2498" s="382">
        <v>1.1821285203439451</v>
      </c>
      <c r="G2498" s="382">
        <v>1.2592762816572631</v>
      </c>
      <c r="H2498" s="382">
        <v>1.3164835530450638</v>
      </c>
      <c r="M2498" s="386">
        <v>0.49840000000000001</v>
      </c>
    </row>
    <row r="2499" spans="1:13" ht="11.65" customHeight="1">
      <c r="A2499" s="372">
        <v>2493</v>
      </c>
      <c r="B2499" s="381">
        <v>1044.0165818229252</v>
      </c>
      <c r="C2499" s="381">
        <v>1752.3323112488597</v>
      </c>
      <c r="D2499" s="382">
        <v>0.98434640188662348</v>
      </c>
      <c r="E2499" s="382">
        <v>1.0860559895832074</v>
      </c>
      <c r="F2499" s="382">
        <v>1.1821298761833312</v>
      </c>
      <c r="G2499" s="382">
        <v>1.2592782299669667</v>
      </c>
      <c r="H2499" s="382">
        <v>1.3165093725834267</v>
      </c>
      <c r="M2499" s="386">
        <v>0.49859999999999999</v>
      </c>
    </row>
    <row r="2500" spans="1:13" ht="11.65" customHeight="1">
      <c r="A2500" s="372">
        <v>2494</v>
      </c>
      <c r="B2500" s="381">
        <v>1044.15727614774</v>
      </c>
      <c r="C2500" s="381">
        <v>1752.8880995524232</v>
      </c>
      <c r="D2500" s="382">
        <v>0.98435779816848035</v>
      </c>
      <c r="E2500" s="382">
        <v>1.0860631597536894</v>
      </c>
      <c r="F2500" s="382">
        <v>1.1821630557600762</v>
      </c>
      <c r="G2500" s="382">
        <v>1.2593072095097047</v>
      </c>
      <c r="H2500" s="382">
        <v>1.3165481502986303</v>
      </c>
      <c r="M2500" s="386">
        <v>0.49880000000000002</v>
      </c>
    </row>
    <row r="2501" spans="1:13" ht="11.65" customHeight="1">
      <c r="A2501" s="372">
        <v>2495</v>
      </c>
      <c r="B2501" s="381">
        <v>1045.0817865544523</v>
      </c>
      <c r="C2501" s="381">
        <v>1752.9116500270629</v>
      </c>
      <c r="D2501" s="382">
        <v>0.98437345060203951</v>
      </c>
      <c r="E2501" s="382">
        <v>1.0861147707573904</v>
      </c>
      <c r="F2501" s="382">
        <v>1.1822052461460095</v>
      </c>
      <c r="G2501" s="382">
        <v>1.2593937727959559</v>
      </c>
      <c r="H2501" s="382">
        <v>1.3165557067985372</v>
      </c>
      <c r="M2501" s="386">
        <v>0.499</v>
      </c>
    </row>
    <row r="2502" spans="1:13" ht="11.65" customHeight="1">
      <c r="A2502" s="372">
        <v>2496</v>
      </c>
      <c r="B2502" s="381">
        <v>1045.0844124007808</v>
      </c>
      <c r="C2502" s="381">
        <v>1753.3129819779024</v>
      </c>
      <c r="D2502" s="382">
        <v>0.98438392927352525</v>
      </c>
      <c r="E2502" s="382">
        <v>1.0861343771121241</v>
      </c>
      <c r="F2502" s="382">
        <v>1.1822221659300249</v>
      </c>
      <c r="G2502" s="382">
        <v>1.2594228637772766</v>
      </c>
      <c r="H2502" s="382">
        <v>1.316592829985805</v>
      </c>
      <c r="M2502" s="386">
        <v>0.49919999999999998</v>
      </c>
    </row>
    <row r="2503" spans="1:13" ht="11.65" customHeight="1">
      <c r="A2503" s="372">
        <v>2497</v>
      </c>
      <c r="B2503" s="381">
        <v>1045.3793367947083</v>
      </c>
      <c r="C2503" s="381">
        <v>1753.3780254455978</v>
      </c>
      <c r="D2503" s="382">
        <v>0.98440719807930321</v>
      </c>
      <c r="E2503" s="382">
        <v>1.0862102829844846</v>
      </c>
      <c r="F2503" s="382">
        <v>1.1822358033015241</v>
      </c>
      <c r="G2503" s="382">
        <v>1.2594352063109195</v>
      </c>
      <c r="H2503" s="382">
        <v>1.316637997801865</v>
      </c>
      <c r="M2503" s="386">
        <v>0.49940000000000001</v>
      </c>
    </row>
    <row r="2504" spans="1:13" ht="11.65" customHeight="1">
      <c r="A2504" s="372">
        <v>2498</v>
      </c>
      <c r="B2504" s="381">
        <v>1045.4686696862636</v>
      </c>
      <c r="C2504" s="381">
        <v>1754.3114903374208</v>
      </c>
      <c r="D2504" s="382">
        <v>0.9844433984614237</v>
      </c>
      <c r="E2504" s="382">
        <v>1.0862334161019105</v>
      </c>
      <c r="F2504" s="382">
        <v>1.1822470697562306</v>
      </c>
      <c r="G2504" s="382">
        <v>1.2594426962603766</v>
      </c>
      <c r="H2504" s="382">
        <v>1.3167114468978325</v>
      </c>
      <c r="M2504" s="386">
        <v>0.49959999999999999</v>
      </c>
    </row>
    <row r="2505" spans="1:13" ht="11.65" customHeight="1">
      <c r="A2505" s="372">
        <v>2499</v>
      </c>
      <c r="B2505" s="381">
        <v>1046.2011476518264</v>
      </c>
      <c r="C2505" s="381">
        <v>1755.912346566618</v>
      </c>
      <c r="D2505" s="382">
        <v>0.98445414582706658</v>
      </c>
      <c r="E2505" s="382">
        <v>1.0862587371367998</v>
      </c>
      <c r="F2505" s="382">
        <v>1.1822559438328561</v>
      </c>
      <c r="G2505" s="382">
        <v>1.2595331019256801</v>
      </c>
      <c r="H2505" s="382">
        <v>1.3167565933818794</v>
      </c>
      <c r="M2505" s="386">
        <v>0.49980000000000002</v>
      </c>
    </row>
    <row r="2506" spans="1:13" ht="11.65" customHeight="1">
      <c r="A2506" s="372">
        <v>2500</v>
      </c>
      <c r="B2506" s="381">
        <v>1046.3622499592875</v>
      </c>
      <c r="C2506" s="381">
        <v>1756.8892068834029</v>
      </c>
      <c r="D2506" s="382">
        <v>0.98445427634702642</v>
      </c>
      <c r="E2506" s="382">
        <v>1.0862864629481981</v>
      </c>
      <c r="F2506" s="382">
        <v>1.1822936691644557</v>
      </c>
      <c r="G2506" s="382">
        <v>1.2597120661551007</v>
      </c>
      <c r="H2506" s="382">
        <v>1.3168098446226646</v>
      </c>
      <c r="M2506" s="386">
        <v>0.5</v>
      </c>
    </row>
    <row r="2507" spans="1:13" ht="11.65" customHeight="1">
      <c r="A2507" s="372">
        <v>2501</v>
      </c>
      <c r="B2507" s="381">
        <v>1046.4519733363577</v>
      </c>
      <c r="C2507" s="381">
        <v>1757.1128672045888</v>
      </c>
      <c r="D2507" s="382">
        <v>0.98445432801193822</v>
      </c>
      <c r="E2507" s="382">
        <v>1.0862864809962762</v>
      </c>
      <c r="F2507" s="382">
        <v>1.1823105284831512</v>
      </c>
      <c r="G2507" s="382">
        <v>1.259768497155316</v>
      </c>
      <c r="H2507" s="382">
        <v>1.3168392988590147</v>
      </c>
      <c r="M2507" s="386">
        <v>0.50019999999999998</v>
      </c>
    </row>
    <row r="2508" spans="1:13" ht="11.65" customHeight="1">
      <c r="A2508" s="372">
        <v>2502</v>
      </c>
      <c r="B2508" s="381">
        <v>1046.8223530443356</v>
      </c>
      <c r="C2508" s="381">
        <v>1757.6275728392939</v>
      </c>
      <c r="D2508" s="382">
        <v>0.98447249587062025</v>
      </c>
      <c r="E2508" s="382">
        <v>1.0862919236115025</v>
      </c>
      <c r="F2508" s="382">
        <v>1.1823435129597712</v>
      </c>
      <c r="G2508" s="382">
        <v>1.2598325338774639</v>
      </c>
      <c r="H2508" s="382">
        <v>1.3168675135962986</v>
      </c>
      <c r="M2508" s="386">
        <v>0.50039999999999996</v>
      </c>
    </row>
    <row r="2509" spans="1:13" ht="11.65" customHeight="1">
      <c r="A2509" s="372">
        <v>2503</v>
      </c>
      <c r="B2509" s="381">
        <v>1047.1480685426677</v>
      </c>
      <c r="C2509" s="381">
        <v>1758.5411051342198</v>
      </c>
      <c r="D2509" s="382">
        <v>0.98447799244711187</v>
      </c>
      <c r="E2509" s="382">
        <v>1.0863045204548172</v>
      </c>
      <c r="F2509" s="382">
        <v>1.182345736003652</v>
      </c>
      <c r="G2509" s="382">
        <v>1.2598777572324076</v>
      </c>
      <c r="H2509" s="382">
        <v>1.3168755438256041</v>
      </c>
      <c r="M2509" s="386">
        <v>0.50060000000000004</v>
      </c>
    </row>
    <row r="2510" spans="1:13" ht="11.65" customHeight="1">
      <c r="A2510" s="372">
        <v>2504</v>
      </c>
      <c r="B2510" s="381">
        <v>1047.4323782298025</v>
      </c>
      <c r="C2510" s="381">
        <v>1758.7457421753679</v>
      </c>
      <c r="D2510" s="382">
        <v>0.98448561425137815</v>
      </c>
      <c r="E2510" s="382">
        <v>1.0863146015015868</v>
      </c>
      <c r="F2510" s="382">
        <v>1.182346000249034</v>
      </c>
      <c r="G2510" s="382">
        <v>1.2598824079151238</v>
      </c>
      <c r="H2510" s="382">
        <v>1.31696873732479</v>
      </c>
      <c r="M2510" s="386">
        <v>0.50080000000000002</v>
      </c>
    </row>
    <row r="2511" spans="1:13" ht="11.65" customHeight="1">
      <c r="A2511" s="372">
        <v>2505</v>
      </c>
      <c r="B2511" s="381">
        <v>1047.6372753573205</v>
      </c>
      <c r="C2511" s="381">
        <v>1758.9498091436672</v>
      </c>
      <c r="D2511" s="382">
        <v>0.98449156364909807</v>
      </c>
      <c r="E2511" s="382">
        <v>1.0863187568948705</v>
      </c>
      <c r="F2511" s="382">
        <v>1.1823762435850336</v>
      </c>
      <c r="G2511" s="382">
        <v>1.2599133030356018</v>
      </c>
      <c r="H2511" s="382">
        <v>1.3169760934417112</v>
      </c>
      <c r="M2511" s="386">
        <v>0.501</v>
      </c>
    </row>
    <row r="2512" spans="1:13" ht="11.65" customHeight="1">
      <c r="A2512" s="372">
        <v>2506</v>
      </c>
      <c r="B2512" s="381">
        <v>1048.1978774119543</v>
      </c>
      <c r="C2512" s="381">
        <v>1759.308922645987</v>
      </c>
      <c r="D2512" s="382">
        <v>0.98453128806163748</v>
      </c>
      <c r="E2512" s="382">
        <v>1.0863196460017361</v>
      </c>
      <c r="F2512" s="382">
        <v>1.1824113226549493</v>
      </c>
      <c r="G2512" s="382">
        <v>1.2599310437596012</v>
      </c>
      <c r="H2512" s="382">
        <v>1.3170682861965082</v>
      </c>
      <c r="M2512" s="386">
        <v>0.50119999999999998</v>
      </c>
    </row>
    <row r="2513" spans="1:13" ht="11.65" customHeight="1">
      <c r="A2513" s="372">
        <v>2507</v>
      </c>
      <c r="B2513" s="381">
        <v>1048.8307057668017</v>
      </c>
      <c r="C2513" s="381">
        <v>1759.3221954794717</v>
      </c>
      <c r="D2513" s="382">
        <v>0.98453759254787188</v>
      </c>
      <c r="E2513" s="382">
        <v>1.0864016631162818</v>
      </c>
      <c r="F2513" s="382">
        <v>1.1824745673237893</v>
      </c>
      <c r="G2513" s="382">
        <v>1.2599348856657639</v>
      </c>
      <c r="H2513" s="382">
        <v>1.3170728197780712</v>
      </c>
      <c r="M2513" s="386">
        <v>0.50139999999999996</v>
      </c>
    </row>
    <row r="2514" spans="1:13" ht="11.65" customHeight="1">
      <c r="A2514" s="372">
        <v>2508</v>
      </c>
      <c r="B2514" s="381">
        <v>1049.0569544500559</v>
      </c>
      <c r="C2514" s="381">
        <v>1759.5351476403412</v>
      </c>
      <c r="D2514" s="382">
        <v>0.98454465844285455</v>
      </c>
      <c r="E2514" s="382">
        <v>1.0864467158448057</v>
      </c>
      <c r="F2514" s="382">
        <v>1.1825216164794177</v>
      </c>
      <c r="G2514" s="382">
        <v>1.2600103471772739</v>
      </c>
      <c r="H2514" s="382">
        <v>1.3171527759143147</v>
      </c>
      <c r="M2514" s="386">
        <v>0.50160000000000005</v>
      </c>
    </row>
    <row r="2515" spans="1:13" ht="11.65" customHeight="1">
      <c r="A2515" s="372">
        <v>2509</v>
      </c>
      <c r="B2515" s="381">
        <v>1049.1257758776719</v>
      </c>
      <c r="C2515" s="381">
        <v>1760.5469755349604</v>
      </c>
      <c r="D2515" s="382">
        <v>0.98458469762471468</v>
      </c>
      <c r="E2515" s="382">
        <v>1.0864551423979303</v>
      </c>
      <c r="F2515" s="382">
        <v>1.1825925060939897</v>
      </c>
      <c r="G2515" s="382">
        <v>1.260096748152467</v>
      </c>
      <c r="H2515" s="382">
        <v>1.3172440169819808</v>
      </c>
      <c r="M2515" s="386">
        <v>0.50180000000000002</v>
      </c>
    </row>
    <row r="2516" spans="1:13" ht="11.65" customHeight="1">
      <c r="A2516" s="372">
        <v>2510</v>
      </c>
      <c r="B2516" s="381">
        <v>1049.3198775657384</v>
      </c>
      <c r="C2516" s="381">
        <v>1760.9660048116893</v>
      </c>
      <c r="D2516" s="382">
        <v>0.98458776399693748</v>
      </c>
      <c r="E2516" s="382">
        <v>1.0864699573205354</v>
      </c>
      <c r="F2516" s="382">
        <v>1.1825926638647768</v>
      </c>
      <c r="G2516" s="382">
        <v>1.2602132102293411</v>
      </c>
      <c r="H2516" s="382">
        <v>1.3172916295772563</v>
      </c>
      <c r="M2516" s="386">
        <v>0.502</v>
      </c>
    </row>
    <row r="2517" spans="1:13" ht="11.65" customHeight="1">
      <c r="A2517" s="372">
        <v>2511</v>
      </c>
      <c r="B2517" s="381">
        <v>1050.4100932740794</v>
      </c>
      <c r="C2517" s="381">
        <v>1761.2170651769684</v>
      </c>
      <c r="D2517" s="382">
        <v>0.98462649888053155</v>
      </c>
      <c r="E2517" s="382">
        <v>1.0865381069076938</v>
      </c>
      <c r="F2517" s="382">
        <v>1.182594452111444</v>
      </c>
      <c r="G2517" s="382">
        <v>1.2602342021890367</v>
      </c>
      <c r="H2517" s="382">
        <v>1.3173369538519679</v>
      </c>
      <c r="M2517" s="386">
        <v>0.50219999999999998</v>
      </c>
    </row>
    <row r="2518" spans="1:13" ht="11.65" customHeight="1">
      <c r="A2518" s="372">
        <v>2512</v>
      </c>
      <c r="B2518" s="381">
        <v>1050.63248650077</v>
      </c>
      <c r="C2518" s="381">
        <v>1762.0282413307305</v>
      </c>
      <c r="D2518" s="382">
        <v>0.98463414974039853</v>
      </c>
      <c r="E2518" s="382">
        <v>1.0865430400087792</v>
      </c>
      <c r="F2518" s="382">
        <v>1.1826043883504231</v>
      </c>
      <c r="G2518" s="382">
        <v>1.2602616577611934</v>
      </c>
      <c r="H2518" s="382">
        <v>1.317391977472639</v>
      </c>
      <c r="M2518" s="386">
        <v>0.50239999999999996</v>
      </c>
    </row>
    <row r="2519" spans="1:13" ht="11.65" customHeight="1">
      <c r="A2519" s="372">
        <v>2513</v>
      </c>
      <c r="B2519" s="381">
        <v>1050.8826058925824</v>
      </c>
      <c r="C2519" s="381">
        <v>1762.6603088921747</v>
      </c>
      <c r="D2519" s="382">
        <v>0.98464206142260047</v>
      </c>
      <c r="E2519" s="382">
        <v>1.0865450653096325</v>
      </c>
      <c r="F2519" s="382">
        <v>1.1826446229085854</v>
      </c>
      <c r="G2519" s="382">
        <v>1.2603217282738377</v>
      </c>
      <c r="H2519" s="382">
        <v>1.3175984838051649</v>
      </c>
      <c r="M2519" s="386">
        <v>0.50260000000000005</v>
      </c>
    </row>
    <row r="2520" spans="1:13" ht="11.65" customHeight="1">
      <c r="A2520" s="372">
        <v>2514</v>
      </c>
      <c r="B2520" s="381">
        <v>1051.1565780801247</v>
      </c>
      <c r="C2520" s="381">
        <v>1763.350851232779</v>
      </c>
      <c r="D2520" s="382">
        <v>0.98464720335375122</v>
      </c>
      <c r="E2520" s="382">
        <v>1.0865750824025475</v>
      </c>
      <c r="F2520" s="382">
        <v>1.1826694799752095</v>
      </c>
      <c r="G2520" s="382">
        <v>1.2603497012243896</v>
      </c>
      <c r="H2520" s="382">
        <v>1.3176521570043682</v>
      </c>
      <c r="M2520" s="386">
        <v>0.50280000000000002</v>
      </c>
    </row>
    <row r="2521" spans="1:13" ht="11.65" customHeight="1">
      <c r="A2521" s="372">
        <v>2515</v>
      </c>
      <c r="B2521" s="381">
        <v>1051.3146643851869</v>
      </c>
      <c r="C2521" s="381">
        <v>1763.3776952255357</v>
      </c>
      <c r="D2521" s="382">
        <v>0.98467022943072735</v>
      </c>
      <c r="E2521" s="382">
        <v>1.0865867666123439</v>
      </c>
      <c r="F2521" s="382">
        <v>1.1826797063407661</v>
      </c>
      <c r="G2521" s="382">
        <v>1.2603627373731452</v>
      </c>
      <c r="H2521" s="382">
        <v>1.3176639900113694</v>
      </c>
      <c r="M2521" s="386">
        <v>0.503</v>
      </c>
    </row>
    <row r="2522" spans="1:13" ht="11.65" customHeight="1">
      <c r="A2522" s="372">
        <v>2516</v>
      </c>
      <c r="B2522" s="381">
        <v>1051.39643493314</v>
      </c>
      <c r="C2522" s="381">
        <v>1764.5667739915025</v>
      </c>
      <c r="D2522" s="382">
        <v>0.98468062993271133</v>
      </c>
      <c r="E2522" s="382">
        <v>1.0866149446665903</v>
      </c>
      <c r="F2522" s="382">
        <v>1.1826912882847016</v>
      </c>
      <c r="G2522" s="382">
        <v>1.2603650611776351</v>
      </c>
      <c r="H2522" s="382">
        <v>1.3177157586614172</v>
      </c>
      <c r="M2522" s="386">
        <v>0.50319999999999998</v>
      </c>
    </row>
    <row r="2523" spans="1:13" ht="11.65" customHeight="1">
      <c r="A2523" s="372">
        <v>2517</v>
      </c>
      <c r="B2523" s="381">
        <v>1051.6390993936693</v>
      </c>
      <c r="C2523" s="381">
        <v>1764.8735840465561</v>
      </c>
      <c r="D2523" s="382">
        <v>0.9847071720549917</v>
      </c>
      <c r="E2523" s="382">
        <v>1.0866555489141847</v>
      </c>
      <c r="F2523" s="382">
        <v>1.1827441768081906</v>
      </c>
      <c r="G2523" s="382">
        <v>1.2604217735655503</v>
      </c>
      <c r="H2523" s="382">
        <v>1.3177754563619104</v>
      </c>
      <c r="M2523" s="386">
        <v>0.50339999999999996</v>
      </c>
    </row>
    <row r="2524" spans="1:13" ht="11.65" customHeight="1">
      <c r="A2524" s="372">
        <v>2518</v>
      </c>
      <c r="B2524" s="381">
        <v>1052.5379514775059</v>
      </c>
      <c r="C2524" s="381">
        <v>1764.8802474188342</v>
      </c>
      <c r="D2524" s="382">
        <v>0.98472200370876084</v>
      </c>
      <c r="E2524" s="382">
        <v>1.0866625753092374</v>
      </c>
      <c r="F2524" s="382">
        <v>1.1827483896683868</v>
      </c>
      <c r="G2524" s="382">
        <v>1.2604327601871681</v>
      </c>
      <c r="H2524" s="382">
        <v>1.3177776868594444</v>
      </c>
      <c r="M2524" s="386">
        <v>0.50360000000000005</v>
      </c>
    </row>
    <row r="2525" spans="1:13" ht="11.65" customHeight="1">
      <c r="A2525" s="372">
        <v>2519</v>
      </c>
      <c r="B2525" s="381">
        <v>1052.5961762898569</v>
      </c>
      <c r="C2525" s="381">
        <v>1765.0089801451031</v>
      </c>
      <c r="D2525" s="382">
        <v>0.9847440055668325</v>
      </c>
      <c r="E2525" s="382">
        <v>1.0866746626982415</v>
      </c>
      <c r="F2525" s="382">
        <v>1.1827611003909184</v>
      </c>
      <c r="G2525" s="382">
        <v>1.260445110640003</v>
      </c>
      <c r="H2525" s="382">
        <v>1.3178190619623171</v>
      </c>
      <c r="M2525" s="386">
        <v>0.50380000000000003</v>
      </c>
    </row>
    <row r="2526" spans="1:13" ht="11.65" customHeight="1">
      <c r="A2526" s="372">
        <v>2520</v>
      </c>
      <c r="B2526" s="381">
        <v>1052.6148903079647</v>
      </c>
      <c r="C2526" s="381">
        <v>1765.2303429052517</v>
      </c>
      <c r="D2526" s="382">
        <v>0.98476110306743947</v>
      </c>
      <c r="E2526" s="382">
        <v>1.0866935892765619</v>
      </c>
      <c r="F2526" s="382">
        <v>1.1828147734281598</v>
      </c>
      <c r="G2526" s="382">
        <v>1.2605147590020895</v>
      </c>
      <c r="H2526" s="382">
        <v>1.3178616968721459</v>
      </c>
      <c r="M2526" s="386">
        <v>0.504</v>
      </c>
    </row>
    <row r="2527" spans="1:13" ht="11.65" customHeight="1">
      <c r="A2527" s="372">
        <v>2521</v>
      </c>
      <c r="B2527" s="381">
        <v>1052.6394696884627</v>
      </c>
      <c r="C2527" s="381">
        <v>1765.4787617954426</v>
      </c>
      <c r="D2527" s="382">
        <v>0.98477152779037247</v>
      </c>
      <c r="E2527" s="382">
        <v>1.0867160516494443</v>
      </c>
      <c r="F2527" s="382">
        <v>1.1828533306081599</v>
      </c>
      <c r="G2527" s="382">
        <v>1.2605267823152349</v>
      </c>
      <c r="H2527" s="382">
        <v>1.317909980887588</v>
      </c>
      <c r="M2527" s="386">
        <v>0.50419999999999998</v>
      </c>
    </row>
    <row r="2528" spans="1:13" ht="11.65" customHeight="1">
      <c r="A2528" s="372">
        <v>2522</v>
      </c>
      <c r="B2528" s="381">
        <v>1052.8471314156195</v>
      </c>
      <c r="C2528" s="381">
        <v>1765.8245588010577</v>
      </c>
      <c r="D2528" s="382">
        <v>0.98477913820521246</v>
      </c>
      <c r="E2528" s="382">
        <v>1.0867277305112635</v>
      </c>
      <c r="F2528" s="382">
        <v>1.1828628203841423</v>
      </c>
      <c r="G2528" s="382">
        <v>1.2605459813193511</v>
      </c>
      <c r="H2528" s="382">
        <v>1.3179151900009254</v>
      </c>
      <c r="M2528" s="386">
        <v>0.50439999999999996</v>
      </c>
    </row>
    <row r="2529" spans="1:13" ht="11.65" customHeight="1">
      <c r="A2529" s="372">
        <v>2523</v>
      </c>
      <c r="B2529" s="381">
        <v>1052.9090026313561</v>
      </c>
      <c r="C2529" s="381">
        <v>1766.4422626123251</v>
      </c>
      <c r="D2529" s="382">
        <v>0.98479600742453277</v>
      </c>
      <c r="E2529" s="382">
        <v>1.0867310165011652</v>
      </c>
      <c r="F2529" s="382">
        <v>1.182865486540817</v>
      </c>
      <c r="G2529" s="382">
        <v>1.2606453332843317</v>
      </c>
      <c r="H2529" s="382">
        <v>1.3179657041554533</v>
      </c>
      <c r="M2529" s="386">
        <v>0.50460000000000005</v>
      </c>
    </row>
    <row r="2530" spans="1:13" ht="11.65" customHeight="1">
      <c r="A2530" s="372">
        <v>2524</v>
      </c>
      <c r="B2530" s="381">
        <v>1053.4654351864328</v>
      </c>
      <c r="C2530" s="381">
        <v>1766.6118320144797</v>
      </c>
      <c r="D2530" s="382">
        <v>0.98480425064565158</v>
      </c>
      <c r="E2530" s="382">
        <v>1.0867382873458395</v>
      </c>
      <c r="F2530" s="382">
        <v>1.1829302216429718</v>
      </c>
      <c r="G2530" s="382">
        <v>1.2606988031841024</v>
      </c>
      <c r="H2530" s="382">
        <v>1.3180366926580114</v>
      </c>
      <c r="M2530" s="386">
        <v>0.50480000000000003</v>
      </c>
    </row>
    <row r="2531" spans="1:13" ht="11.65" customHeight="1">
      <c r="A2531" s="372">
        <v>2525</v>
      </c>
      <c r="B2531" s="381">
        <v>1053.5629914838382</v>
      </c>
      <c r="C2531" s="381">
        <v>1766.7817231824065</v>
      </c>
      <c r="D2531" s="382">
        <v>0.98480628668729087</v>
      </c>
      <c r="E2531" s="382">
        <v>1.0867707453482014</v>
      </c>
      <c r="F2531" s="382">
        <v>1.1829768023341074</v>
      </c>
      <c r="G2531" s="382">
        <v>1.2607631133037047</v>
      </c>
      <c r="H2531" s="382">
        <v>1.318063907232879</v>
      </c>
      <c r="M2531" s="386">
        <v>0.505</v>
      </c>
    </row>
    <row r="2532" spans="1:13" ht="11.65" customHeight="1">
      <c r="A2532" s="372">
        <v>2526</v>
      </c>
      <c r="B2532" s="381">
        <v>1054.3545722358031</v>
      </c>
      <c r="C2532" s="381">
        <v>1767.0719652324242</v>
      </c>
      <c r="D2532" s="382">
        <v>0.98482182663997586</v>
      </c>
      <c r="E2532" s="382">
        <v>1.0867740206299963</v>
      </c>
      <c r="F2532" s="382">
        <v>1.1830230143916023</v>
      </c>
      <c r="G2532" s="382">
        <v>1.2607908744945426</v>
      </c>
      <c r="H2532" s="382">
        <v>1.3181750139728146</v>
      </c>
      <c r="M2532" s="386">
        <v>0.50519999999999998</v>
      </c>
    </row>
    <row r="2533" spans="1:13" ht="11.65" customHeight="1">
      <c r="A2533" s="372">
        <v>2527</v>
      </c>
      <c r="B2533" s="381">
        <v>1054.9238313151618</v>
      </c>
      <c r="C2533" s="381">
        <v>1767.2422745798904</v>
      </c>
      <c r="D2533" s="382">
        <v>0.9848249773192369</v>
      </c>
      <c r="E2533" s="382">
        <v>1.0868362668227212</v>
      </c>
      <c r="F2533" s="382">
        <v>1.1830346316975182</v>
      </c>
      <c r="G2533" s="382">
        <v>1.2608127135819374</v>
      </c>
      <c r="H2533" s="382">
        <v>1.318249638564412</v>
      </c>
      <c r="M2533" s="386">
        <v>0.50539999999999996</v>
      </c>
    </row>
    <row r="2534" spans="1:13" ht="11.65" customHeight="1">
      <c r="A2534" s="372">
        <v>2528</v>
      </c>
      <c r="B2534" s="381">
        <v>1055.6859000637178</v>
      </c>
      <c r="C2534" s="381">
        <v>1767.3880588116626</v>
      </c>
      <c r="D2534" s="382">
        <v>0.98483095330061876</v>
      </c>
      <c r="E2534" s="382">
        <v>1.0868675445945153</v>
      </c>
      <c r="F2534" s="382">
        <v>1.1830624360385982</v>
      </c>
      <c r="G2534" s="382">
        <v>1.2608531962759733</v>
      </c>
      <c r="H2534" s="382">
        <v>1.3183406653648833</v>
      </c>
      <c r="M2534" s="386">
        <v>0.50560000000000005</v>
      </c>
    </row>
    <row r="2535" spans="1:13" ht="11.65" customHeight="1">
      <c r="A2535" s="372">
        <v>2529</v>
      </c>
      <c r="B2535" s="381">
        <v>1056.2431148154365</v>
      </c>
      <c r="C2535" s="381">
        <v>1767.6455571654733</v>
      </c>
      <c r="D2535" s="382">
        <v>0.98487922933883876</v>
      </c>
      <c r="E2535" s="382">
        <v>1.0869095158565834</v>
      </c>
      <c r="F2535" s="382">
        <v>1.1831964193181592</v>
      </c>
      <c r="G2535" s="382">
        <v>1.2608906756771232</v>
      </c>
      <c r="H2535" s="382">
        <v>1.3183814686905833</v>
      </c>
      <c r="M2535" s="386">
        <v>0.50580000000000003</v>
      </c>
    </row>
    <row r="2536" spans="1:13" ht="11.65" customHeight="1">
      <c r="A2536" s="372">
        <v>2530</v>
      </c>
      <c r="B2536" s="381">
        <v>1056.4850002511203</v>
      </c>
      <c r="C2536" s="381">
        <v>1767.7807129954163</v>
      </c>
      <c r="D2536" s="382">
        <v>0.98488715431454632</v>
      </c>
      <c r="E2536" s="382">
        <v>1.08692707606419</v>
      </c>
      <c r="F2536" s="382">
        <v>1.1832699018308372</v>
      </c>
      <c r="G2536" s="382">
        <v>1.2609123220713756</v>
      </c>
      <c r="H2536" s="382">
        <v>1.318389235139747</v>
      </c>
      <c r="M2536" s="386">
        <v>0.50600000000000001</v>
      </c>
    </row>
    <row r="2537" spans="1:13" ht="11.65" customHeight="1">
      <c r="A2537" s="372">
        <v>2531</v>
      </c>
      <c r="B2537" s="381">
        <v>1056.9419579765463</v>
      </c>
      <c r="C2537" s="381">
        <v>1767.997194274456</v>
      </c>
      <c r="D2537" s="382">
        <v>0.98490437378294127</v>
      </c>
      <c r="E2537" s="382">
        <v>1.0869484598369561</v>
      </c>
      <c r="F2537" s="382">
        <v>1.1832737146071577</v>
      </c>
      <c r="G2537" s="382">
        <v>1.2609767611734388</v>
      </c>
      <c r="H2537" s="382">
        <v>1.3184219871452012</v>
      </c>
      <c r="M2537" s="386">
        <v>0.50619999999999998</v>
      </c>
    </row>
    <row r="2538" spans="1:13" ht="11.65" customHeight="1">
      <c r="A2538" s="372">
        <v>2532</v>
      </c>
      <c r="B2538" s="381">
        <v>1057.0139482871109</v>
      </c>
      <c r="C2538" s="381">
        <v>1768.0603058593988</v>
      </c>
      <c r="D2538" s="382">
        <v>0.98491844670770434</v>
      </c>
      <c r="E2538" s="382">
        <v>1.0869594432568124</v>
      </c>
      <c r="F2538" s="382">
        <v>1.18332951394773</v>
      </c>
      <c r="G2538" s="382">
        <v>1.2611072794182054</v>
      </c>
      <c r="H2538" s="382">
        <v>1.3184231344263373</v>
      </c>
      <c r="M2538" s="386">
        <v>0.50639999999999996</v>
      </c>
    </row>
    <row r="2539" spans="1:13" ht="11.65" customHeight="1">
      <c r="A2539" s="372">
        <v>2533</v>
      </c>
      <c r="B2539" s="381">
        <v>1057.877010655402</v>
      </c>
      <c r="C2539" s="381">
        <v>1768.2864969037055</v>
      </c>
      <c r="D2539" s="382">
        <v>0.98493010090700073</v>
      </c>
      <c r="E2539" s="382">
        <v>1.0869646445223389</v>
      </c>
      <c r="F2539" s="382">
        <v>1.1833386727177675</v>
      </c>
      <c r="G2539" s="382">
        <v>1.2611170722832543</v>
      </c>
      <c r="H2539" s="382">
        <v>1.3184777499207303</v>
      </c>
      <c r="M2539" s="386">
        <v>0.50660000000000005</v>
      </c>
    </row>
    <row r="2540" spans="1:13" ht="11.65" customHeight="1">
      <c r="A2540" s="372">
        <v>2534</v>
      </c>
      <c r="B2540" s="381">
        <v>1058.0043011133848</v>
      </c>
      <c r="C2540" s="381">
        <v>1768.9235011962373</v>
      </c>
      <c r="D2540" s="382">
        <v>0.98493709630182502</v>
      </c>
      <c r="E2540" s="382">
        <v>1.0869721836480692</v>
      </c>
      <c r="F2540" s="382">
        <v>1.1833468578350252</v>
      </c>
      <c r="G2540" s="382">
        <v>1.2611472076758434</v>
      </c>
      <c r="H2540" s="382">
        <v>1.3185036107470407</v>
      </c>
      <c r="M2540" s="386">
        <v>0.50680000000000003</v>
      </c>
    </row>
    <row r="2541" spans="1:13" ht="11.65" customHeight="1">
      <c r="A2541" s="372">
        <v>2535</v>
      </c>
      <c r="B2541" s="381">
        <v>1058.4762939410321</v>
      </c>
      <c r="C2541" s="381">
        <v>1769.5248681057983</v>
      </c>
      <c r="D2541" s="382">
        <v>0.98494077726376672</v>
      </c>
      <c r="E2541" s="382">
        <v>1.086992179321244</v>
      </c>
      <c r="F2541" s="382">
        <v>1.183365026507889</v>
      </c>
      <c r="G2541" s="382">
        <v>1.2611552996860622</v>
      </c>
      <c r="H2541" s="382">
        <v>1.3185230574542746</v>
      </c>
      <c r="M2541" s="386">
        <v>0.50700000000000001</v>
      </c>
    </row>
    <row r="2542" spans="1:13" ht="11.65" customHeight="1">
      <c r="A2542" s="372">
        <v>2536</v>
      </c>
      <c r="B2542" s="381">
        <v>1058.814181881834</v>
      </c>
      <c r="C2542" s="381">
        <v>1769.8717370617815</v>
      </c>
      <c r="D2542" s="382">
        <v>0.98494198079566964</v>
      </c>
      <c r="E2542" s="382">
        <v>1.0870312014312182</v>
      </c>
      <c r="F2542" s="382">
        <v>1.1833659025418084</v>
      </c>
      <c r="G2542" s="382">
        <v>1.2612476923208731</v>
      </c>
      <c r="H2542" s="382">
        <v>1.3185309352689376</v>
      </c>
      <c r="M2542" s="386">
        <v>0.50719999999999998</v>
      </c>
    </row>
    <row r="2543" spans="1:13" ht="11.65" customHeight="1">
      <c r="A2543" s="372">
        <v>2537</v>
      </c>
      <c r="B2543" s="381">
        <v>1059.7790713115301</v>
      </c>
      <c r="C2543" s="381">
        <v>1770.4450885670794</v>
      </c>
      <c r="D2543" s="382">
        <v>0.98494834266691078</v>
      </c>
      <c r="E2543" s="382">
        <v>1.0870383950396032</v>
      </c>
      <c r="F2543" s="382">
        <v>1.1833807132346073</v>
      </c>
      <c r="G2543" s="382">
        <v>1.2612493496119779</v>
      </c>
      <c r="H2543" s="382">
        <v>1.3185511886992487</v>
      </c>
      <c r="M2543" s="386">
        <v>0.50739999999999996</v>
      </c>
    </row>
    <row r="2544" spans="1:13" ht="11.65" customHeight="1">
      <c r="A2544" s="372">
        <v>2538</v>
      </c>
      <c r="B2544" s="381">
        <v>1060.3566862711778</v>
      </c>
      <c r="C2544" s="381">
        <v>1771.2576087859252</v>
      </c>
      <c r="D2544" s="382">
        <v>0.98498448822807561</v>
      </c>
      <c r="E2544" s="382">
        <v>1.087044029269493</v>
      </c>
      <c r="F2544" s="382">
        <v>1.1833869469176668</v>
      </c>
      <c r="G2544" s="382">
        <v>1.2612684721979273</v>
      </c>
      <c r="H2544" s="382">
        <v>1.3185849882548812</v>
      </c>
      <c r="M2544" s="386">
        <v>0.50760000000000005</v>
      </c>
    </row>
    <row r="2545" spans="1:13" ht="11.65" customHeight="1">
      <c r="A2545" s="372">
        <v>2539</v>
      </c>
      <c r="B2545" s="381">
        <v>1060.4268567742884</v>
      </c>
      <c r="C2545" s="381">
        <v>1771.5042871348742</v>
      </c>
      <c r="D2545" s="382">
        <v>0.98499700159644765</v>
      </c>
      <c r="E2545" s="382">
        <v>1.0871104855160798</v>
      </c>
      <c r="F2545" s="382">
        <v>1.1833890960624081</v>
      </c>
      <c r="G2545" s="382">
        <v>1.2612810850649046</v>
      </c>
      <c r="H2545" s="382">
        <v>1.3186054688491249</v>
      </c>
      <c r="M2545" s="386">
        <v>0.50780000000000003</v>
      </c>
    </row>
    <row r="2546" spans="1:13" ht="11.65" customHeight="1">
      <c r="A2546" s="372">
        <v>2540</v>
      </c>
      <c r="B2546" s="381">
        <v>1060.5943814901939</v>
      </c>
      <c r="C2546" s="381">
        <v>1771.5833067840213</v>
      </c>
      <c r="D2546" s="382">
        <v>0.98504038904687286</v>
      </c>
      <c r="E2546" s="382">
        <v>1.0871163024493367</v>
      </c>
      <c r="F2546" s="382">
        <v>1.1834168142951553</v>
      </c>
      <c r="G2546" s="382">
        <v>1.2612859435272221</v>
      </c>
      <c r="H2546" s="382">
        <v>1.318620162299609</v>
      </c>
      <c r="M2546" s="386">
        <v>0.50800000000000001</v>
      </c>
    </row>
    <row r="2547" spans="1:13" ht="11.65" customHeight="1">
      <c r="A2547" s="372">
        <v>2541</v>
      </c>
      <c r="B2547" s="381">
        <v>1060.8763350315257</v>
      </c>
      <c r="C2547" s="381">
        <v>1772.3341459230724</v>
      </c>
      <c r="D2547" s="382">
        <v>0.98504675919002749</v>
      </c>
      <c r="E2547" s="382">
        <v>1.0871240909857673</v>
      </c>
      <c r="F2547" s="382">
        <v>1.1834544110484326</v>
      </c>
      <c r="G2547" s="382">
        <v>1.2613006858987159</v>
      </c>
      <c r="H2547" s="382">
        <v>1.3186236113110557</v>
      </c>
      <c r="M2547" s="386">
        <v>0.50819999999999999</v>
      </c>
    </row>
    <row r="2548" spans="1:13" ht="11.65" customHeight="1">
      <c r="A2548" s="372">
        <v>2542</v>
      </c>
      <c r="B2548" s="381">
        <v>1061.9283274998897</v>
      </c>
      <c r="C2548" s="381">
        <v>1773.923182057737</v>
      </c>
      <c r="D2548" s="382">
        <v>0.98504685567208317</v>
      </c>
      <c r="E2548" s="382">
        <v>1.0871549787750798</v>
      </c>
      <c r="F2548" s="382">
        <v>1.18346376048802</v>
      </c>
      <c r="G2548" s="382">
        <v>1.2613811797228509</v>
      </c>
      <c r="H2548" s="382">
        <v>1.3186939321947826</v>
      </c>
      <c r="M2548" s="386">
        <v>0.50839999999999996</v>
      </c>
    </row>
    <row r="2549" spans="1:13" ht="11.65" customHeight="1">
      <c r="A2549" s="372">
        <v>2543</v>
      </c>
      <c r="B2549" s="381">
        <v>1063.3617740153086</v>
      </c>
      <c r="C2549" s="381">
        <v>1773.96577513189</v>
      </c>
      <c r="D2549" s="382">
        <v>0.98504780128646618</v>
      </c>
      <c r="E2549" s="382">
        <v>1.0871862895702913</v>
      </c>
      <c r="F2549" s="382">
        <v>1.1834783135093232</v>
      </c>
      <c r="G2549" s="382">
        <v>1.2613860120728302</v>
      </c>
      <c r="H2549" s="382">
        <v>1.3187303094541778</v>
      </c>
      <c r="M2549" s="386">
        <v>0.50860000000000005</v>
      </c>
    </row>
    <row r="2550" spans="1:13" ht="11.65" customHeight="1">
      <c r="A2550" s="372">
        <v>2544</v>
      </c>
      <c r="B2550" s="381">
        <v>1063.754509204271</v>
      </c>
      <c r="C2550" s="381">
        <v>1774.0490983552245</v>
      </c>
      <c r="D2550" s="382">
        <v>0.98505205407735252</v>
      </c>
      <c r="E2550" s="382">
        <v>1.0871911832582948</v>
      </c>
      <c r="F2550" s="382">
        <v>1.183486565248391</v>
      </c>
      <c r="G2550" s="382">
        <v>1.26142992676471</v>
      </c>
      <c r="H2550" s="382">
        <v>1.3187320823317408</v>
      </c>
      <c r="M2550" s="386">
        <v>0.50880000000000003</v>
      </c>
    </row>
    <row r="2551" spans="1:13" ht="11.65" customHeight="1">
      <c r="A2551" s="372">
        <v>2545</v>
      </c>
      <c r="B2551" s="381">
        <v>1064.9051489138246</v>
      </c>
      <c r="C2551" s="381">
        <v>1774.1977984132827</v>
      </c>
      <c r="D2551" s="382">
        <v>0.98505814301039574</v>
      </c>
      <c r="E2551" s="382">
        <v>1.0872013203247888</v>
      </c>
      <c r="F2551" s="382">
        <v>1.1835042664022661</v>
      </c>
      <c r="G2551" s="382">
        <v>1.2615712807753303</v>
      </c>
      <c r="H2551" s="382">
        <v>1.3187890498151547</v>
      </c>
      <c r="M2551" s="386">
        <v>0.50900000000000001</v>
      </c>
    </row>
    <row r="2552" spans="1:13" ht="11.65" customHeight="1">
      <c r="A2552" s="372">
        <v>2546</v>
      </c>
      <c r="B2552" s="381">
        <v>1065.3984914874582</v>
      </c>
      <c r="C2552" s="381">
        <v>1774.2199866401406</v>
      </c>
      <c r="D2552" s="382">
        <v>0.98508271455918195</v>
      </c>
      <c r="E2552" s="382">
        <v>1.0872351723620051</v>
      </c>
      <c r="F2552" s="382">
        <v>1.1835669932654185</v>
      </c>
      <c r="G2552" s="382">
        <v>1.2616085693035846</v>
      </c>
      <c r="H2552" s="382">
        <v>1.3188105174651457</v>
      </c>
      <c r="M2552" s="386">
        <v>0.50919999999999999</v>
      </c>
    </row>
    <row r="2553" spans="1:13" ht="11.65" customHeight="1">
      <c r="A2553" s="372">
        <v>2547</v>
      </c>
      <c r="B2553" s="381">
        <v>1065.6302513293795</v>
      </c>
      <c r="C2553" s="381">
        <v>1774.4152750534085</v>
      </c>
      <c r="D2553" s="382">
        <v>0.98512320752824867</v>
      </c>
      <c r="E2553" s="382">
        <v>1.0872444234987098</v>
      </c>
      <c r="F2553" s="382">
        <v>1.1835675227680758</v>
      </c>
      <c r="G2553" s="382">
        <v>1.2616456515109895</v>
      </c>
      <c r="H2553" s="382">
        <v>1.3188781100775373</v>
      </c>
      <c r="M2553" s="386">
        <v>0.50939999999999996</v>
      </c>
    </row>
    <row r="2554" spans="1:13" ht="11.65" customHeight="1">
      <c r="A2554" s="372">
        <v>2548</v>
      </c>
      <c r="B2554" s="381">
        <v>1065.7478806377439</v>
      </c>
      <c r="C2554" s="381">
        <v>1775.2907663941969</v>
      </c>
      <c r="D2554" s="382">
        <v>0.98513477762001089</v>
      </c>
      <c r="E2554" s="382">
        <v>1.0872462332144561</v>
      </c>
      <c r="F2554" s="382">
        <v>1.1835777717535534</v>
      </c>
      <c r="G2554" s="382">
        <v>1.2616621773677898</v>
      </c>
      <c r="H2554" s="382">
        <v>1.3189386113510004</v>
      </c>
      <c r="M2554" s="386">
        <v>0.50960000000000005</v>
      </c>
    </row>
    <row r="2555" spans="1:13" ht="11.65" customHeight="1">
      <c r="A2555" s="372">
        <v>2549</v>
      </c>
      <c r="B2555" s="381">
        <v>1066.4695058193765</v>
      </c>
      <c r="C2555" s="381">
        <v>1775.4653363268699</v>
      </c>
      <c r="D2555" s="382">
        <v>0.98515389983611945</v>
      </c>
      <c r="E2555" s="382">
        <v>1.0872485316289868</v>
      </c>
      <c r="F2555" s="382">
        <v>1.1835931320951714</v>
      </c>
      <c r="G2555" s="382">
        <v>1.2617143710632253</v>
      </c>
      <c r="H2555" s="382">
        <v>1.3190302501803164</v>
      </c>
      <c r="M2555" s="386">
        <v>0.50980000000000003</v>
      </c>
    </row>
    <row r="2556" spans="1:13" ht="11.65" customHeight="1">
      <c r="A2556" s="372">
        <v>2550</v>
      </c>
      <c r="B2556" s="381">
        <v>1068.6033517874594</v>
      </c>
      <c r="C2556" s="381">
        <v>1776.3590431905432</v>
      </c>
      <c r="D2556" s="382">
        <v>0.98516109176947564</v>
      </c>
      <c r="E2556" s="382">
        <v>1.0872558593510588</v>
      </c>
      <c r="F2556" s="382">
        <v>1.1835991789677351</v>
      </c>
      <c r="G2556" s="382">
        <v>1.2617150409624545</v>
      </c>
      <c r="H2556" s="382">
        <v>1.31908166607578</v>
      </c>
      <c r="M2556" s="386">
        <v>0.51</v>
      </c>
    </row>
    <row r="2557" spans="1:13" ht="11.65" customHeight="1">
      <c r="A2557" s="372">
        <v>2551</v>
      </c>
      <c r="B2557" s="381">
        <v>1068.6688734125128</v>
      </c>
      <c r="C2557" s="381">
        <v>1777.0917749226792</v>
      </c>
      <c r="D2557" s="382">
        <v>0.98518498311479297</v>
      </c>
      <c r="E2557" s="382">
        <v>1.0872746248539602</v>
      </c>
      <c r="F2557" s="382">
        <v>1.1836224554711541</v>
      </c>
      <c r="G2557" s="382">
        <v>1.2617253184672119</v>
      </c>
      <c r="H2557" s="382">
        <v>1.3191022662080316</v>
      </c>
      <c r="M2557" s="386">
        <v>0.51019999999999999</v>
      </c>
    </row>
    <row r="2558" spans="1:13" ht="11.65" customHeight="1">
      <c r="A2558" s="372">
        <v>2552</v>
      </c>
      <c r="B2558" s="381">
        <v>1069.4816090532668</v>
      </c>
      <c r="C2558" s="381">
        <v>1777.9164445505503</v>
      </c>
      <c r="D2558" s="382">
        <v>0.98519133142145743</v>
      </c>
      <c r="E2558" s="382">
        <v>1.0873204247096262</v>
      </c>
      <c r="F2558" s="382">
        <v>1.1836864684866468</v>
      </c>
      <c r="G2558" s="382">
        <v>1.2617288580449175</v>
      </c>
      <c r="H2558" s="382">
        <v>1.3191490782580124</v>
      </c>
      <c r="M2558" s="386">
        <v>0.51039999999999996</v>
      </c>
    </row>
    <row r="2559" spans="1:13" ht="11.65" customHeight="1">
      <c r="A2559" s="372">
        <v>2553</v>
      </c>
      <c r="B2559" s="381">
        <v>1070.0525378174871</v>
      </c>
      <c r="C2559" s="381">
        <v>1777.959745363838</v>
      </c>
      <c r="D2559" s="382">
        <v>0.98520154805072035</v>
      </c>
      <c r="E2559" s="382">
        <v>1.0873252731255716</v>
      </c>
      <c r="F2559" s="382">
        <v>1.1837023791118102</v>
      </c>
      <c r="G2559" s="382">
        <v>1.261733950102256</v>
      </c>
      <c r="H2559" s="382">
        <v>1.3192225168413063</v>
      </c>
      <c r="M2559" s="386">
        <v>0.51060000000000005</v>
      </c>
    </row>
    <row r="2560" spans="1:13" ht="11.65" customHeight="1">
      <c r="A2560" s="372">
        <v>2554</v>
      </c>
      <c r="B2560" s="381">
        <v>1071.7185651469845</v>
      </c>
      <c r="C2560" s="381">
        <v>1778.7912727685343</v>
      </c>
      <c r="D2560" s="382">
        <v>0.98520880160343194</v>
      </c>
      <c r="E2560" s="382">
        <v>1.0873386070825024</v>
      </c>
      <c r="F2560" s="382">
        <v>1.1838710433211261</v>
      </c>
      <c r="G2560" s="382">
        <v>1.261756250901499</v>
      </c>
      <c r="H2560" s="382">
        <v>1.3192765189648707</v>
      </c>
      <c r="M2560" s="386">
        <v>0.51080000000000003</v>
      </c>
    </row>
    <row r="2561" spans="1:13" ht="11.65" customHeight="1">
      <c r="A2561" s="372">
        <v>2555</v>
      </c>
      <c r="B2561" s="381">
        <v>1071.7947415776216</v>
      </c>
      <c r="C2561" s="381">
        <v>1779.1930240311831</v>
      </c>
      <c r="D2561" s="382">
        <v>0.98520954528244375</v>
      </c>
      <c r="E2561" s="382">
        <v>1.087346786494557</v>
      </c>
      <c r="F2561" s="382">
        <v>1.1838911047115479</v>
      </c>
      <c r="G2561" s="382">
        <v>1.2617735522529605</v>
      </c>
      <c r="H2561" s="382">
        <v>1.3193370977500483</v>
      </c>
      <c r="M2561" s="386">
        <v>0.51100000000000001</v>
      </c>
    </row>
    <row r="2562" spans="1:13" ht="11.65" customHeight="1">
      <c r="A2562" s="372">
        <v>2556</v>
      </c>
      <c r="B2562" s="381">
        <v>1071.8925669759465</v>
      </c>
      <c r="C2562" s="381">
        <v>1779.6802245588478</v>
      </c>
      <c r="D2562" s="382">
        <v>0.98523084829056751</v>
      </c>
      <c r="E2562" s="382">
        <v>1.0873864985616091</v>
      </c>
      <c r="F2562" s="382">
        <v>1.1838920343113635</v>
      </c>
      <c r="G2562" s="382">
        <v>1.2618635329676804</v>
      </c>
      <c r="H2562" s="382">
        <v>1.3193861888298495</v>
      </c>
      <c r="M2562" s="386">
        <v>0.51119999999999999</v>
      </c>
    </row>
    <row r="2563" spans="1:13" ht="11.65" customHeight="1">
      <c r="A2563" s="372">
        <v>2557</v>
      </c>
      <c r="B2563" s="381">
        <v>1072.0023108882497</v>
      </c>
      <c r="C2563" s="381">
        <v>1780.5297424301443</v>
      </c>
      <c r="D2563" s="382">
        <v>0.98523868708861284</v>
      </c>
      <c r="E2563" s="382">
        <v>1.0873956777912372</v>
      </c>
      <c r="F2563" s="382">
        <v>1.1839249000012584</v>
      </c>
      <c r="G2563" s="382">
        <v>1.2618891248252102</v>
      </c>
      <c r="H2563" s="382">
        <v>1.3193962692415435</v>
      </c>
      <c r="M2563" s="386">
        <v>0.51139999999999997</v>
      </c>
    </row>
    <row r="2564" spans="1:13" ht="11.65" customHeight="1">
      <c r="A2564" s="372">
        <v>2558</v>
      </c>
      <c r="B2564" s="381">
        <v>1072.0318167789737</v>
      </c>
      <c r="C2564" s="381">
        <v>1780.9491868852201</v>
      </c>
      <c r="D2564" s="382">
        <v>0.98526775958629809</v>
      </c>
      <c r="E2564" s="382">
        <v>1.0874581263243179</v>
      </c>
      <c r="F2564" s="382">
        <v>1.1839682314009756</v>
      </c>
      <c r="G2564" s="382">
        <v>1.261920968924056</v>
      </c>
      <c r="H2564" s="382">
        <v>1.3194180680504177</v>
      </c>
      <c r="M2564" s="386">
        <v>0.51160000000000005</v>
      </c>
    </row>
    <row r="2565" spans="1:13" ht="11.65" customHeight="1">
      <c r="A2565" s="372">
        <v>2559</v>
      </c>
      <c r="B2565" s="381">
        <v>1072.4561242578575</v>
      </c>
      <c r="C2565" s="381">
        <v>1781.2660251226625</v>
      </c>
      <c r="D2565" s="382">
        <v>0.98526888009433777</v>
      </c>
      <c r="E2565" s="382">
        <v>1.0874938497392206</v>
      </c>
      <c r="F2565" s="382">
        <v>1.1840877433938288</v>
      </c>
      <c r="G2565" s="382">
        <v>1.2619322337739516</v>
      </c>
      <c r="H2565" s="382">
        <v>1.3194194947197118</v>
      </c>
      <c r="M2565" s="386">
        <v>0.51180000000000003</v>
      </c>
    </row>
    <row r="2566" spans="1:13" ht="11.65" customHeight="1">
      <c r="A2566" s="372">
        <v>2560</v>
      </c>
      <c r="B2566" s="381">
        <v>1072.5426061317157</v>
      </c>
      <c r="C2566" s="381">
        <v>1781.5152798939016</v>
      </c>
      <c r="D2566" s="382">
        <v>0.98531760776593946</v>
      </c>
      <c r="E2566" s="382">
        <v>1.0875044703508348</v>
      </c>
      <c r="F2566" s="382">
        <v>1.1840938754104759</v>
      </c>
      <c r="G2566" s="382">
        <v>1.2619374188933339</v>
      </c>
      <c r="H2566" s="382">
        <v>1.3195057113002508</v>
      </c>
      <c r="M2566" s="386">
        <v>0.51200000000000001</v>
      </c>
    </row>
    <row r="2567" spans="1:13" ht="11.65" customHeight="1">
      <c r="A2567" s="372">
        <v>2561</v>
      </c>
      <c r="B2567" s="381">
        <v>1073.3405966659539</v>
      </c>
      <c r="C2567" s="381">
        <v>1781.9208401851374</v>
      </c>
      <c r="D2567" s="382">
        <v>0.98533778920251003</v>
      </c>
      <c r="E2567" s="382">
        <v>1.0875139908096587</v>
      </c>
      <c r="F2567" s="382">
        <v>1.1841132719132497</v>
      </c>
      <c r="G2567" s="382">
        <v>1.2619496192214725</v>
      </c>
      <c r="H2567" s="382">
        <v>1.3195277376793342</v>
      </c>
      <c r="M2567" s="386">
        <v>0.51219999999999999</v>
      </c>
    </row>
    <row r="2568" spans="1:13" ht="11.65" customHeight="1">
      <c r="A2568" s="372">
        <v>2562</v>
      </c>
      <c r="B2568" s="381">
        <v>1073.3945483661673</v>
      </c>
      <c r="C2568" s="381">
        <v>1782.8248894027111</v>
      </c>
      <c r="D2568" s="382">
        <v>0.98534553613821441</v>
      </c>
      <c r="E2568" s="382">
        <v>1.0875836436651785</v>
      </c>
      <c r="F2568" s="382">
        <v>1.1841345438848958</v>
      </c>
      <c r="G2568" s="382">
        <v>1.2619531375098392</v>
      </c>
      <c r="H2568" s="382">
        <v>1.3195383166423729</v>
      </c>
      <c r="M2568" s="386">
        <v>0.51239999999999997</v>
      </c>
    </row>
    <row r="2569" spans="1:13" ht="11.65" customHeight="1">
      <c r="A2569" s="372">
        <v>2563</v>
      </c>
      <c r="B2569" s="381">
        <v>1073.7122780889395</v>
      </c>
      <c r="C2569" s="381">
        <v>1783.1152814305769</v>
      </c>
      <c r="D2569" s="382">
        <v>0.98534668193130626</v>
      </c>
      <c r="E2569" s="382">
        <v>1.0875947338852205</v>
      </c>
      <c r="F2569" s="382">
        <v>1.1841548531808332</v>
      </c>
      <c r="G2569" s="382">
        <v>1.261997917735737</v>
      </c>
      <c r="H2569" s="382">
        <v>1.3197191994756483</v>
      </c>
      <c r="M2569" s="386">
        <v>0.51259999999999994</v>
      </c>
    </row>
    <row r="2570" spans="1:13" ht="11.65" customHeight="1">
      <c r="A2570" s="372">
        <v>2564</v>
      </c>
      <c r="B2570" s="381">
        <v>1074.1611630117995</v>
      </c>
      <c r="C2570" s="381">
        <v>1783.5070298385708</v>
      </c>
      <c r="D2570" s="382">
        <v>0.9853580617143699</v>
      </c>
      <c r="E2570" s="382">
        <v>1.087625796895247</v>
      </c>
      <c r="F2570" s="382">
        <v>1.1842234750339364</v>
      </c>
      <c r="G2570" s="382">
        <v>1.2620263823509368</v>
      </c>
      <c r="H2570" s="382">
        <v>1.3197652761754788</v>
      </c>
      <c r="M2570" s="386">
        <v>0.51280000000000003</v>
      </c>
    </row>
    <row r="2571" spans="1:13" ht="11.65" customHeight="1">
      <c r="A2571" s="372">
        <v>2565</v>
      </c>
      <c r="B2571" s="381">
        <v>1074.2013737218349</v>
      </c>
      <c r="C2571" s="381">
        <v>1783.632938716948</v>
      </c>
      <c r="D2571" s="382">
        <v>0.98536329586144267</v>
      </c>
      <c r="E2571" s="382">
        <v>1.0877090784293764</v>
      </c>
      <c r="F2571" s="382">
        <v>1.1842464704566533</v>
      </c>
      <c r="G2571" s="382">
        <v>1.2620374077436294</v>
      </c>
      <c r="H2571" s="382">
        <v>1.3198206364920044</v>
      </c>
      <c r="M2571" s="386">
        <v>0.51300000000000001</v>
      </c>
    </row>
    <row r="2572" spans="1:13" ht="11.65" customHeight="1">
      <c r="A2572" s="372">
        <v>2566</v>
      </c>
      <c r="B2572" s="381">
        <v>1074.6556657882493</v>
      </c>
      <c r="C2572" s="381">
        <v>1783.9144624307191</v>
      </c>
      <c r="D2572" s="382">
        <v>0.98539154961137032</v>
      </c>
      <c r="E2572" s="382">
        <v>1.0877096584667165</v>
      </c>
      <c r="F2572" s="382">
        <v>1.1842496120989765</v>
      </c>
      <c r="G2572" s="382">
        <v>1.2620459278755067</v>
      </c>
      <c r="H2572" s="382">
        <v>1.319915425418658</v>
      </c>
      <c r="M2572" s="386">
        <v>0.51319999999999999</v>
      </c>
    </row>
    <row r="2573" spans="1:13" ht="11.65" customHeight="1">
      <c r="A2573" s="372">
        <v>2567</v>
      </c>
      <c r="B2573" s="381">
        <v>1074.7586317225323</v>
      </c>
      <c r="C2573" s="381">
        <v>1784.2625088384721</v>
      </c>
      <c r="D2573" s="382">
        <v>0.98539248692770753</v>
      </c>
      <c r="E2573" s="382">
        <v>1.0877629466736998</v>
      </c>
      <c r="F2573" s="382">
        <v>1.1842582055353454</v>
      </c>
      <c r="G2573" s="382">
        <v>1.2620679019288539</v>
      </c>
      <c r="H2573" s="382">
        <v>1.3199274160874022</v>
      </c>
      <c r="M2573" s="386">
        <v>0.51339999999999997</v>
      </c>
    </row>
    <row r="2574" spans="1:13" ht="11.65" customHeight="1">
      <c r="A2574" s="372">
        <v>2568</v>
      </c>
      <c r="B2574" s="381">
        <v>1074.9352811182616</v>
      </c>
      <c r="C2574" s="381">
        <v>1785.7606660457532</v>
      </c>
      <c r="D2574" s="382">
        <v>0.98540243564700492</v>
      </c>
      <c r="E2574" s="382">
        <v>1.0877791452393817</v>
      </c>
      <c r="F2574" s="382">
        <v>1.1842618028925782</v>
      </c>
      <c r="G2574" s="382">
        <v>1.2620939226183263</v>
      </c>
      <c r="H2574" s="382">
        <v>1.3199714628403565</v>
      </c>
      <c r="M2574" s="386">
        <v>0.51359999999999995</v>
      </c>
    </row>
    <row r="2575" spans="1:13" ht="11.65" customHeight="1">
      <c r="A2575" s="372">
        <v>2569</v>
      </c>
      <c r="B2575" s="381">
        <v>1075.0364589500023</v>
      </c>
      <c r="C2575" s="381">
        <v>1785.9512396548689</v>
      </c>
      <c r="D2575" s="382">
        <v>0.9854159414329704</v>
      </c>
      <c r="E2575" s="382">
        <v>1.0878571368554451</v>
      </c>
      <c r="F2575" s="382">
        <v>1.1843677556775296</v>
      </c>
      <c r="G2575" s="382">
        <v>1.262162545290435</v>
      </c>
      <c r="H2575" s="382">
        <v>1.3199751478553206</v>
      </c>
      <c r="M2575" s="386">
        <v>0.51380000000000003</v>
      </c>
    </row>
    <row r="2576" spans="1:13" ht="11.65" customHeight="1">
      <c r="A2576" s="372">
        <v>2570</v>
      </c>
      <c r="B2576" s="381">
        <v>1075.1535137385763</v>
      </c>
      <c r="C2576" s="381">
        <v>1786.0170399662911</v>
      </c>
      <c r="D2576" s="382">
        <v>0.98542741921255239</v>
      </c>
      <c r="E2576" s="382">
        <v>1.0878810919642079</v>
      </c>
      <c r="F2576" s="382">
        <v>1.184532824513056</v>
      </c>
      <c r="G2576" s="382">
        <v>1.2622015917675888</v>
      </c>
      <c r="H2576" s="382">
        <v>1.3199781865992006</v>
      </c>
      <c r="M2576" s="386">
        <v>0.51400000000000001</v>
      </c>
    </row>
    <row r="2577" spans="1:13" ht="11.65" customHeight="1">
      <c r="A2577" s="372">
        <v>2571</v>
      </c>
      <c r="B2577" s="381">
        <v>1075.1620292805173</v>
      </c>
      <c r="C2577" s="381">
        <v>1786.3692566660611</v>
      </c>
      <c r="D2577" s="382">
        <v>0.9854317778507391</v>
      </c>
      <c r="E2577" s="382">
        <v>1.0879343742404353</v>
      </c>
      <c r="F2577" s="382">
        <v>1.1845689267240065</v>
      </c>
      <c r="G2577" s="382">
        <v>1.2622541040847979</v>
      </c>
      <c r="H2577" s="382">
        <v>1.3199955579319929</v>
      </c>
      <c r="M2577" s="386">
        <v>0.51419999999999999</v>
      </c>
    </row>
    <row r="2578" spans="1:13" ht="11.65" customHeight="1">
      <c r="A2578" s="372">
        <v>2572</v>
      </c>
      <c r="B2578" s="381">
        <v>1075.6655863122278</v>
      </c>
      <c r="C2578" s="381">
        <v>1786.6274481914425</v>
      </c>
      <c r="D2578" s="382">
        <v>0.98543926002129822</v>
      </c>
      <c r="E2578" s="382">
        <v>1.0879810925006763</v>
      </c>
      <c r="F2578" s="382">
        <v>1.1845821934598657</v>
      </c>
      <c r="G2578" s="382">
        <v>1.2622790636949026</v>
      </c>
      <c r="H2578" s="382">
        <v>1.320014812153671</v>
      </c>
      <c r="M2578" s="386">
        <v>0.51439999999999997</v>
      </c>
    </row>
    <row r="2579" spans="1:13" ht="11.65" customHeight="1">
      <c r="A2579" s="372">
        <v>2573</v>
      </c>
      <c r="B2579" s="381">
        <v>1075.8508080740467</v>
      </c>
      <c r="C2579" s="381">
        <v>1786.6310311742418</v>
      </c>
      <c r="D2579" s="382">
        <v>0.98544595668378565</v>
      </c>
      <c r="E2579" s="382">
        <v>1.0879835819299832</v>
      </c>
      <c r="F2579" s="382">
        <v>1.1846061517401938</v>
      </c>
      <c r="G2579" s="382">
        <v>1.2622805030752133</v>
      </c>
      <c r="H2579" s="382">
        <v>1.3200194000570791</v>
      </c>
      <c r="M2579" s="386">
        <v>0.51459999999999995</v>
      </c>
    </row>
    <row r="2580" spans="1:13" ht="11.65" customHeight="1">
      <c r="A2580" s="372">
        <v>2574</v>
      </c>
      <c r="B2580" s="381">
        <v>1075.8614384802049</v>
      </c>
      <c r="C2580" s="381">
        <v>1786.9134990904695</v>
      </c>
      <c r="D2580" s="382">
        <v>0.98547977931020936</v>
      </c>
      <c r="E2580" s="382">
        <v>1.0879933474096433</v>
      </c>
      <c r="F2580" s="382">
        <v>1.184611565187413</v>
      </c>
      <c r="G2580" s="382">
        <v>1.2622877250476003</v>
      </c>
      <c r="H2580" s="382">
        <v>1.3200849018347574</v>
      </c>
      <c r="M2580" s="386">
        <v>0.51480000000000004</v>
      </c>
    </row>
    <row r="2581" spans="1:13" ht="11.65" customHeight="1">
      <c r="A2581" s="372">
        <v>2575</v>
      </c>
      <c r="B2581" s="381">
        <v>1075.8998509040011</v>
      </c>
      <c r="C2581" s="381">
        <v>1786.9428740635994</v>
      </c>
      <c r="D2581" s="382">
        <v>0.98549189166552564</v>
      </c>
      <c r="E2581" s="382">
        <v>1.0879967684170997</v>
      </c>
      <c r="F2581" s="382">
        <v>1.1846469225538063</v>
      </c>
      <c r="G2581" s="382">
        <v>1.2623205577663881</v>
      </c>
      <c r="H2581" s="382">
        <v>1.3200981353625194</v>
      </c>
      <c r="M2581" s="386">
        <v>0.51500000000000001</v>
      </c>
    </row>
    <row r="2582" spans="1:13" ht="11.65" customHeight="1">
      <c r="A2582" s="372">
        <v>2576</v>
      </c>
      <c r="B2582" s="381">
        <v>1076.789493935873</v>
      </c>
      <c r="C2582" s="381">
        <v>1786.9672233559977</v>
      </c>
      <c r="D2582" s="382">
        <v>0.98550512872694684</v>
      </c>
      <c r="E2582" s="382">
        <v>1.0879982879414392</v>
      </c>
      <c r="F2582" s="382">
        <v>1.1846764519179307</v>
      </c>
      <c r="G2582" s="382">
        <v>1.2623224279750773</v>
      </c>
      <c r="H2582" s="382">
        <v>1.3201202877568166</v>
      </c>
      <c r="M2582" s="386">
        <v>0.51519999999999999</v>
      </c>
    </row>
    <row r="2583" spans="1:13" ht="11.65" customHeight="1">
      <c r="A2583" s="372">
        <v>2577</v>
      </c>
      <c r="B2583" s="381">
        <v>1077.128694911592</v>
      </c>
      <c r="C2583" s="381">
        <v>1787.3174571314903</v>
      </c>
      <c r="D2583" s="382">
        <v>0.98550996374252509</v>
      </c>
      <c r="E2583" s="382">
        <v>1.0880339292055372</v>
      </c>
      <c r="F2583" s="382">
        <v>1.1847131071917936</v>
      </c>
      <c r="G2583" s="382">
        <v>1.2623415645675609</v>
      </c>
      <c r="H2583" s="382">
        <v>1.3201467772947755</v>
      </c>
      <c r="M2583" s="386">
        <v>0.51539999999999997</v>
      </c>
    </row>
    <row r="2584" spans="1:13" ht="11.65" customHeight="1">
      <c r="A2584" s="372">
        <v>2578</v>
      </c>
      <c r="B2584" s="381">
        <v>1077.8281014077747</v>
      </c>
      <c r="C2584" s="381">
        <v>1788.1252496581565</v>
      </c>
      <c r="D2584" s="382">
        <v>0.98553714355121702</v>
      </c>
      <c r="E2584" s="382">
        <v>1.0880448993801541</v>
      </c>
      <c r="F2584" s="382">
        <v>1.1847351698506525</v>
      </c>
      <c r="G2584" s="382">
        <v>1.2623452965207975</v>
      </c>
      <c r="H2584" s="382">
        <v>1.3201599480576987</v>
      </c>
      <c r="M2584" s="386">
        <v>0.51559999999999995</v>
      </c>
    </row>
    <row r="2585" spans="1:13" ht="11.65" customHeight="1">
      <c r="A2585" s="372">
        <v>2579</v>
      </c>
      <c r="B2585" s="381">
        <v>1077.9744092225255</v>
      </c>
      <c r="C2585" s="381">
        <v>1788.9211936799074</v>
      </c>
      <c r="D2585" s="382">
        <v>0.98554335650594804</v>
      </c>
      <c r="E2585" s="382">
        <v>1.0880718851373501</v>
      </c>
      <c r="F2585" s="382">
        <v>1.1847675027805635</v>
      </c>
      <c r="G2585" s="382">
        <v>1.2623641451548604</v>
      </c>
      <c r="H2585" s="382">
        <v>1.3201815202735567</v>
      </c>
      <c r="M2585" s="386">
        <v>0.51580000000000004</v>
      </c>
    </row>
    <row r="2586" spans="1:13" ht="11.65" customHeight="1">
      <c r="A2586" s="372">
        <v>2580</v>
      </c>
      <c r="B2586" s="381">
        <v>1078.0243615163354</v>
      </c>
      <c r="C2586" s="381">
        <v>1789.4604950257653</v>
      </c>
      <c r="D2586" s="382">
        <v>0.98557565106533562</v>
      </c>
      <c r="E2586" s="382">
        <v>1.0880955451200733</v>
      </c>
      <c r="F2586" s="382">
        <v>1.1847720113857032</v>
      </c>
      <c r="G2586" s="382">
        <v>1.262375282943345</v>
      </c>
      <c r="H2586" s="382">
        <v>1.3201963033135899</v>
      </c>
      <c r="M2586" s="386">
        <v>0.51600000000000001</v>
      </c>
    </row>
    <row r="2587" spans="1:13" ht="11.65" customHeight="1">
      <c r="A2587" s="372">
        <v>2581</v>
      </c>
      <c r="B2587" s="381">
        <v>1078.6656592417512</v>
      </c>
      <c r="C2587" s="381">
        <v>1790.8150958738152</v>
      </c>
      <c r="D2587" s="382">
        <v>0.98558585136045251</v>
      </c>
      <c r="E2587" s="382">
        <v>1.0880997485725901</v>
      </c>
      <c r="F2587" s="382">
        <v>1.1847753920007853</v>
      </c>
      <c r="G2587" s="382">
        <v>1.2624477477019878</v>
      </c>
      <c r="H2587" s="382">
        <v>1.320228553028967</v>
      </c>
      <c r="M2587" s="386">
        <v>0.51619999999999999</v>
      </c>
    </row>
    <row r="2588" spans="1:13" ht="11.65" customHeight="1">
      <c r="A2588" s="372">
        <v>2582</v>
      </c>
      <c r="B2588" s="381">
        <v>1079.0022012285062</v>
      </c>
      <c r="C2588" s="381">
        <v>1791.2760880179194</v>
      </c>
      <c r="D2588" s="382">
        <v>0.98559203849092702</v>
      </c>
      <c r="E2588" s="382">
        <v>1.0881087369528342</v>
      </c>
      <c r="F2588" s="382">
        <v>1.184820654355808</v>
      </c>
      <c r="G2588" s="382">
        <v>1.2624555307604932</v>
      </c>
      <c r="H2588" s="382">
        <v>1.3202476503701452</v>
      </c>
      <c r="M2588" s="386">
        <v>0.51639999999999997</v>
      </c>
    </row>
    <row r="2589" spans="1:13" ht="11.65" customHeight="1">
      <c r="A2589" s="372">
        <v>2583</v>
      </c>
      <c r="B2589" s="381">
        <v>1080.1041672328211</v>
      </c>
      <c r="C2589" s="381">
        <v>1792.5721860407702</v>
      </c>
      <c r="D2589" s="382">
        <v>0.98561431583018133</v>
      </c>
      <c r="E2589" s="382">
        <v>1.0881340935817563</v>
      </c>
      <c r="F2589" s="382">
        <v>1.1849197706693628</v>
      </c>
      <c r="G2589" s="382">
        <v>1.2625001790934913</v>
      </c>
      <c r="H2589" s="382">
        <v>1.3203183198811606</v>
      </c>
      <c r="M2589" s="386">
        <v>0.51659999999999995</v>
      </c>
    </row>
    <row r="2590" spans="1:13" ht="11.65" customHeight="1">
      <c r="A2590" s="372">
        <v>2584</v>
      </c>
      <c r="B2590" s="381">
        <v>1080.6660849667223</v>
      </c>
      <c r="C2590" s="381">
        <v>1793.8560670338284</v>
      </c>
      <c r="D2590" s="382">
        <v>0.98561531930084856</v>
      </c>
      <c r="E2590" s="382">
        <v>1.0881823068508703</v>
      </c>
      <c r="F2590" s="382">
        <v>1.1849512254073207</v>
      </c>
      <c r="G2590" s="382">
        <v>1.2625616826053521</v>
      </c>
      <c r="H2590" s="382">
        <v>1.3203389225907933</v>
      </c>
      <c r="M2590" s="386">
        <v>0.51680000000000004</v>
      </c>
    </row>
    <row r="2591" spans="1:13" ht="11.65" customHeight="1">
      <c r="A2591" s="372">
        <v>2585</v>
      </c>
      <c r="B2591" s="381">
        <v>1081.066436790954</v>
      </c>
      <c r="C2591" s="381">
        <v>1794.0226892189403</v>
      </c>
      <c r="D2591" s="382">
        <v>0.98562211330499727</v>
      </c>
      <c r="E2591" s="382">
        <v>1.088200742029938</v>
      </c>
      <c r="F2591" s="382">
        <v>1.1849822070258169</v>
      </c>
      <c r="G2591" s="382">
        <v>1.262562160529535</v>
      </c>
      <c r="H2591" s="382">
        <v>1.3204674475309477</v>
      </c>
      <c r="M2591" s="386">
        <v>0.51700000000000002</v>
      </c>
    </row>
    <row r="2592" spans="1:13" ht="11.65" customHeight="1">
      <c r="A2592" s="372">
        <v>2586</v>
      </c>
      <c r="B2592" s="381">
        <v>1081.2519766696987</v>
      </c>
      <c r="C2592" s="381">
        <v>1794.0874132008994</v>
      </c>
      <c r="D2592" s="382">
        <v>0.98562669874534714</v>
      </c>
      <c r="E2592" s="382">
        <v>1.0882364036587118</v>
      </c>
      <c r="F2592" s="382">
        <v>1.1849834572476898</v>
      </c>
      <c r="G2592" s="382">
        <v>1.2625779590909647</v>
      </c>
      <c r="H2592" s="382">
        <v>1.3204768484786642</v>
      </c>
      <c r="M2592" s="386">
        <v>0.51719999999999999</v>
      </c>
    </row>
    <row r="2593" spans="1:13" ht="11.65" customHeight="1">
      <c r="A2593" s="372">
        <v>2587</v>
      </c>
      <c r="B2593" s="381">
        <v>1081.8059789402923</v>
      </c>
      <c r="C2593" s="381">
        <v>1794.2899291846788</v>
      </c>
      <c r="D2593" s="382">
        <v>0.98563203768996666</v>
      </c>
      <c r="E2593" s="382">
        <v>1.0882736964082815</v>
      </c>
      <c r="F2593" s="382">
        <v>1.1850124444336829</v>
      </c>
      <c r="G2593" s="382">
        <v>1.2625848721805604</v>
      </c>
      <c r="H2593" s="382">
        <v>1.3204870507295445</v>
      </c>
      <c r="M2593" s="386">
        <v>0.51739999999999997</v>
      </c>
    </row>
    <row r="2594" spans="1:13" ht="11.65" customHeight="1">
      <c r="A2594" s="372">
        <v>2588</v>
      </c>
      <c r="B2594" s="381">
        <v>1082.5534442996995</v>
      </c>
      <c r="C2594" s="381">
        <v>1794.7004813469957</v>
      </c>
      <c r="D2594" s="382">
        <v>0.98564206946074784</v>
      </c>
      <c r="E2594" s="382">
        <v>1.0882762150733967</v>
      </c>
      <c r="F2594" s="382">
        <v>1.1850131243660669</v>
      </c>
      <c r="G2594" s="382">
        <v>1.262617178890818</v>
      </c>
      <c r="H2594" s="382">
        <v>1.3205545224571809</v>
      </c>
      <c r="M2594" s="386">
        <v>0.51759999999999995</v>
      </c>
    </row>
    <row r="2595" spans="1:13" ht="11.65" customHeight="1">
      <c r="A2595" s="372">
        <v>2589</v>
      </c>
      <c r="B2595" s="381">
        <v>1082.5569327224184</v>
      </c>
      <c r="C2595" s="381">
        <v>1794.8973393132728</v>
      </c>
      <c r="D2595" s="382">
        <v>0.98564245504110126</v>
      </c>
      <c r="E2595" s="382">
        <v>1.088279433507046</v>
      </c>
      <c r="F2595" s="382">
        <v>1.1850736239028665</v>
      </c>
      <c r="G2595" s="382">
        <v>1.2626437153097552</v>
      </c>
      <c r="H2595" s="382">
        <v>1.3205690019899359</v>
      </c>
      <c r="M2595" s="386">
        <v>0.51780000000000004</v>
      </c>
    </row>
    <row r="2596" spans="1:13" ht="11.65" customHeight="1">
      <c r="A2596" s="372">
        <v>2590</v>
      </c>
      <c r="B2596" s="381">
        <v>1082.7583425243683</v>
      </c>
      <c r="C2596" s="381">
        <v>1795.5403072790396</v>
      </c>
      <c r="D2596" s="382">
        <v>0.98565819698485757</v>
      </c>
      <c r="E2596" s="382">
        <v>1.0883291903702443</v>
      </c>
      <c r="F2596" s="382">
        <v>1.1850791044744076</v>
      </c>
      <c r="G2596" s="382">
        <v>1.2626602215690668</v>
      </c>
      <c r="H2596" s="382">
        <v>1.3205989824464195</v>
      </c>
      <c r="M2596" s="386">
        <v>0.51800000000000002</v>
      </c>
    </row>
    <row r="2597" spans="1:13" ht="11.65" customHeight="1">
      <c r="A2597" s="372">
        <v>2591</v>
      </c>
      <c r="B2597" s="381">
        <v>1083.0763574276452</v>
      </c>
      <c r="C2597" s="381">
        <v>1796.234779770115</v>
      </c>
      <c r="D2597" s="382">
        <v>0.98566057727319523</v>
      </c>
      <c r="E2597" s="382">
        <v>1.0884236770291984</v>
      </c>
      <c r="F2597" s="382">
        <v>1.1850879194535999</v>
      </c>
      <c r="G2597" s="382">
        <v>1.2626677965090263</v>
      </c>
      <c r="H2597" s="382">
        <v>1.3207054077874505</v>
      </c>
      <c r="M2597" s="386">
        <v>0.51819999999999999</v>
      </c>
    </row>
    <row r="2598" spans="1:13" ht="11.65" customHeight="1">
      <c r="A2598" s="372">
        <v>2592</v>
      </c>
      <c r="B2598" s="381">
        <v>1083.1318599568658</v>
      </c>
      <c r="C2598" s="381">
        <v>1796.3032777528915</v>
      </c>
      <c r="D2598" s="382">
        <v>0.98567287783150936</v>
      </c>
      <c r="E2598" s="382">
        <v>1.0884321962669825</v>
      </c>
      <c r="F2598" s="382">
        <v>1.1851369929562132</v>
      </c>
      <c r="G2598" s="382">
        <v>1.2627098582875553</v>
      </c>
      <c r="H2598" s="382">
        <v>1.3207393347874508</v>
      </c>
      <c r="M2598" s="386">
        <v>0.51839999999999997</v>
      </c>
    </row>
    <row r="2599" spans="1:13" ht="11.65" customHeight="1">
      <c r="A2599" s="372">
        <v>2593</v>
      </c>
      <c r="B2599" s="381">
        <v>1083.184918650426</v>
      </c>
      <c r="C2599" s="381">
        <v>1796.6879052842196</v>
      </c>
      <c r="D2599" s="382">
        <v>0.98568589819272634</v>
      </c>
      <c r="E2599" s="382">
        <v>1.0884469547553794</v>
      </c>
      <c r="F2599" s="382">
        <v>1.1851718376229139</v>
      </c>
      <c r="G2599" s="382">
        <v>1.2627936790678742</v>
      </c>
      <c r="H2599" s="382">
        <v>1.3207499725451948</v>
      </c>
      <c r="M2599" s="386">
        <v>0.51859999999999995</v>
      </c>
    </row>
    <row r="2600" spans="1:13" ht="11.65" customHeight="1">
      <c r="A2600" s="372">
        <v>2594</v>
      </c>
      <c r="B2600" s="381">
        <v>1083.219760899191</v>
      </c>
      <c r="C2600" s="381">
        <v>1797.0618788810571</v>
      </c>
      <c r="D2600" s="382">
        <v>0.98569117867761469</v>
      </c>
      <c r="E2600" s="382">
        <v>1.0884470648910027</v>
      </c>
      <c r="F2600" s="382">
        <v>1.1852711760208174</v>
      </c>
      <c r="G2600" s="382">
        <v>1.2627999247057893</v>
      </c>
      <c r="H2600" s="382">
        <v>1.3207572109844983</v>
      </c>
      <c r="M2600" s="386">
        <v>0.51880000000000004</v>
      </c>
    </row>
    <row r="2601" spans="1:13" ht="11.65" customHeight="1">
      <c r="A2601" s="372">
        <v>2595</v>
      </c>
      <c r="B2601" s="381">
        <v>1083.4624302793218</v>
      </c>
      <c r="C2601" s="381">
        <v>1797.5070635624525</v>
      </c>
      <c r="D2601" s="382">
        <v>0.98571564570349068</v>
      </c>
      <c r="E2601" s="382">
        <v>1.0884852059448065</v>
      </c>
      <c r="F2601" s="382">
        <v>1.1852914088490414</v>
      </c>
      <c r="G2601" s="382">
        <v>1.2628230653122907</v>
      </c>
      <c r="H2601" s="382">
        <v>1.3207844257455135</v>
      </c>
      <c r="M2601" s="386">
        <v>0.51900000000000002</v>
      </c>
    </row>
    <row r="2602" spans="1:13" ht="11.65" customHeight="1">
      <c r="A2602" s="372">
        <v>2596</v>
      </c>
      <c r="B2602" s="381">
        <v>1083.5293508047589</v>
      </c>
      <c r="C2602" s="381">
        <v>1799.7121602879324</v>
      </c>
      <c r="D2602" s="382">
        <v>0.98578370994156517</v>
      </c>
      <c r="E2602" s="382">
        <v>1.0884939207574518</v>
      </c>
      <c r="F2602" s="382">
        <v>1.1853093494393583</v>
      </c>
      <c r="G2602" s="382">
        <v>1.2628556365103787</v>
      </c>
      <c r="H2602" s="382">
        <v>1.3207891921035035</v>
      </c>
      <c r="M2602" s="386">
        <v>0.51919999999999999</v>
      </c>
    </row>
    <row r="2603" spans="1:13" ht="11.65" customHeight="1">
      <c r="A2603" s="372">
        <v>2597</v>
      </c>
      <c r="B2603" s="381">
        <v>1083.5895852473359</v>
      </c>
      <c r="C2603" s="381">
        <v>1800.0425473931045</v>
      </c>
      <c r="D2603" s="382">
        <v>0.98579286052900539</v>
      </c>
      <c r="E2603" s="382">
        <v>1.0884969827921418</v>
      </c>
      <c r="F2603" s="382">
        <v>1.1853220472296933</v>
      </c>
      <c r="G2603" s="382">
        <v>1.2628918393969444</v>
      </c>
      <c r="H2603" s="382">
        <v>1.3209421753861701</v>
      </c>
      <c r="M2603" s="386">
        <v>0.51939999999999997</v>
      </c>
    </row>
    <row r="2604" spans="1:13" ht="11.65" customHeight="1">
      <c r="A2604" s="372">
        <v>2598</v>
      </c>
      <c r="B2604" s="381">
        <v>1084.4775409026761</v>
      </c>
      <c r="C2604" s="381">
        <v>1800.0899657742539</v>
      </c>
      <c r="D2604" s="382">
        <v>0.98579934540257796</v>
      </c>
      <c r="E2604" s="382">
        <v>1.0885234070303915</v>
      </c>
      <c r="F2604" s="382">
        <v>1.1853260112070416</v>
      </c>
      <c r="G2604" s="382">
        <v>1.262895824356286</v>
      </c>
      <c r="H2604" s="382">
        <v>1.3209548168624952</v>
      </c>
      <c r="M2604" s="386">
        <v>0.51959999999999995</v>
      </c>
    </row>
    <row r="2605" spans="1:13" ht="11.65" customHeight="1">
      <c r="A2605" s="372">
        <v>2599</v>
      </c>
      <c r="B2605" s="381">
        <v>1084.9520025295606</v>
      </c>
      <c r="C2605" s="381">
        <v>1800.1827770512136</v>
      </c>
      <c r="D2605" s="382">
        <v>0.98583689914873784</v>
      </c>
      <c r="E2605" s="382">
        <v>1.0885345330751057</v>
      </c>
      <c r="F2605" s="382">
        <v>1.1853359896893054</v>
      </c>
      <c r="G2605" s="382">
        <v>1.2628968587562026</v>
      </c>
      <c r="H2605" s="382">
        <v>1.3210625736614505</v>
      </c>
      <c r="M2605" s="386">
        <v>0.51980000000000004</v>
      </c>
    </row>
    <row r="2606" spans="1:13" ht="11.65" customHeight="1">
      <c r="A2606" s="372">
        <v>2600</v>
      </c>
      <c r="B2606" s="381">
        <v>1085.959834024291</v>
      </c>
      <c r="C2606" s="381">
        <v>1800.5138698511291</v>
      </c>
      <c r="D2606" s="382">
        <v>0.98584536979154425</v>
      </c>
      <c r="E2606" s="382">
        <v>1.0885422325165808</v>
      </c>
      <c r="F2606" s="382">
        <v>1.1853486542758642</v>
      </c>
      <c r="G2606" s="382">
        <v>1.2629166136396639</v>
      </c>
      <c r="H2606" s="382">
        <v>1.3211070805234202</v>
      </c>
      <c r="M2606" s="386">
        <v>0.52</v>
      </c>
    </row>
    <row r="2607" spans="1:13" ht="11.65" customHeight="1">
      <c r="A2607" s="372">
        <v>2601</v>
      </c>
      <c r="B2607" s="381">
        <v>1086.1812121553457</v>
      </c>
      <c r="C2607" s="381">
        <v>1800.9390396206581</v>
      </c>
      <c r="D2607" s="382">
        <v>0.98587316382184731</v>
      </c>
      <c r="E2607" s="382">
        <v>1.0885559007699983</v>
      </c>
      <c r="F2607" s="382">
        <v>1.1853970127175737</v>
      </c>
      <c r="G2607" s="382">
        <v>1.26295174237821</v>
      </c>
      <c r="H2607" s="382">
        <v>1.321148168527537</v>
      </c>
      <c r="M2607" s="386">
        <v>0.5202</v>
      </c>
    </row>
    <row r="2608" spans="1:13" ht="11.65" customHeight="1">
      <c r="A2608" s="372">
        <v>2602</v>
      </c>
      <c r="B2608" s="381">
        <v>1086.5868089048372</v>
      </c>
      <c r="C2608" s="381">
        <v>1801.7094072270247</v>
      </c>
      <c r="D2608" s="382">
        <v>0.98588239647769271</v>
      </c>
      <c r="E2608" s="382">
        <v>1.0885781315155756</v>
      </c>
      <c r="F2608" s="382">
        <v>1.1854226729840338</v>
      </c>
      <c r="G2608" s="382">
        <v>1.2630064582195102</v>
      </c>
      <c r="H2608" s="382">
        <v>1.3211619048015903</v>
      </c>
      <c r="M2608" s="386">
        <v>0.52039999999999997</v>
      </c>
    </row>
    <row r="2609" spans="1:13" ht="11.65" customHeight="1">
      <c r="A2609" s="372">
        <v>2603</v>
      </c>
      <c r="B2609" s="381">
        <v>1086.8279133866245</v>
      </c>
      <c r="C2609" s="381">
        <v>1802.155790401097</v>
      </c>
      <c r="D2609" s="382">
        <v>0.98588560421275806</v>
      </c>
      <c r="E2609" s="382">
        <v>1.0885782544110956</v>
      </c>
      <c r="F2609" s="382">
        <v>1.1854241291950218</v>
      </c>
      <c r="G2609" s="382">
        <v>1.2630628212073665</v>
      </c>
      <c r="H2609" s="382">
        <v>1.3211619099528638</v>
      </c>
      <c r="M2609" s="386">
        <v>0.52059999999999995</v>
      </c>
    </row>
    <row r="2610" spans="1:13" ht="11.65" customHeight="1">
      <c r="A2610" s="372">
        <v>2604</v>
      </c>
      <c r="B2610" s="381">
        <v>1086.9836242915562</v>
      </c>
      <c r="C2610" s="381">
        <v>1802.404226494642</v>
      </c>
      <c r="D2610" s="382">
        <v>0.985907102902284</v>
      </c>
      <c r="E2610" s="382">
        <v>1.0885809180201826</v>
      </c>
      <c r="F2610" s="382">
        <v>1.1854288653101752</v>
      </c>
      <c r="G2610" s="382">
        <v>1.26309989033012</v>
      </c>
      <c r="H2610" s="382">
        <v>1.3212234752682486</v>
      </c>
      <c r="M2610" s="386">
        <v>0.52080000000000004</v>
      </c>
    </row>
    <row r="2611" spans="1:13" ht="11.65" customHeight="1">
      <c r="A2611" s="372">
        <v>2605</v>
      </c>
      <c r="B2611" s="381">
        <v>1088.1016216662229</v>
      </c>
      <c r="C2611" s="381">
        <v>1804.2922916956923</v>
      </c>
      <c r="D2611" s="382">
        <v>0.98594540177105361</v>
      </c>
      <c r="E2611" s="382">
        <v>1.0886065368475066</v>
      </c>
      <c r="F2611" s="382">
        <v>1.1854729941150473</v>
      </c>
      <c r="G2611" s="382">
        <v>1.263122454109963</v>
      </c>
      <c r="H2611" s="382">
        <v>1.32126689747934</v>
      </c>
      <c r="M2611" s="386">
        <v>0.52100000000000002</v>
      </c>
    </row>
    <row r="2612" spans="1:13" ht="11.65" customHeight="1">
      <c r="A2612" s="372">
        <v>2606</v>
      </c>
      <c r="B2612" s="381">
        <v>1088.2351238004221</v>
      </c>
      <c r="C2612" s="381">
        <v>1804.3383188270891</v>
      </c>
      <c r="D2612" s="382">
        <v>0.98594753723753592</v>
      </c>
      <c r="E2612" s="382">
        <v>1.088644610807332</v>
      </c>
      <c r="F2612" s="382">
        <v>1.185473289115341</v>
      </c>
      <c r="G2612" s="382">
        <v>1.2631296705842536</v>
      </c>
      <c r="H2612" s="382">
        <v>1.3212903747708276</v>
      </c>
      <c r="M2612" s="386">
        <v>0.5212</v>
      </c>
    </row>
    <row r="2613" spans="1:13" ht="11.65" customHeight="1">
      <c r="A2613" s="372">
        <v>2607</v>
      </c>
      <c r="B2613" s="381">
        <v>1088.5896169219814</v>
      </c>
      <c r="C2613" s="381">
        <v>1804.3786831918005</v>
      </c>
      <c r="D2613" s="382">
        <v>0.98594826053260809</v>
      </c>
      <c r="E2613" s="382">
        <v>1.088655897270842</v>
      </c>
      <c r="F2613" s="382">
        <v>1.1854884069748357</v>
      </c>
      <c r="G2613" s="382">
        <v>1.2632035771717316</v>
      </c>
      <c r="H2613" s="382">
        <v>1.3213574489634978</v>
      </c>
      <c r="M2613" s="386">
        <v>0.52139999999999997</v>
      </c>
    </row>
    <row r="2614" spans="1:13" ht="11.65" customHeight="1">
      <c r="A2614" s="372">
        <v>2608</v>
      </c>
      <c r="B2614" s="381">
        <v>1089.4711149436771</v>
      </c>
      <c r="C2614" s="381">
        <v>1804.4101200864516</v>
      </c>
      <c r="D2614" s="382">
        <v>0.98597814549446561</v>
      </c>
      <c r="E2614" s="382">
        <v>1.0886855583208499</v>
      </c>
      <c r="F2614" s="382">
        <v>1.1855006224661406</v>
      </c>
      <c r="G2614" s="382">
        <v>1.2632875033761919</v>
      </c>
      <c r="H2614" s="382">
        <v>1.3213775897732445</v>
      </c>
      <c r="M2614" s="386">
        <v>0.52159999999999995</v>
      </c>
    </row>
    <row r="2615" spans="1:13" ht="11.65" customHeight="1">
      <c r="A2615" s="372">
        <v>2609</v>
      </c>
      <c r="B2615" s="381">
        <v>1090.6580930320897</v>
      </c>
      <c r="C2615" s="381">
        <v>1804.456465832629</v>
      </c>
      <c r="D2615" s="382">
        <v>0.98601243136543804</v>
      </c>
      <c r="E2615" s="382">
        <v>1.0887058519277455</v>
      </c>
      <c r="F2615" s="382">
        <v>1.1855480003119654</v>
      </c>
      <c r="G2615" s="382">
        <v>1.2633063433006537</v>
      </c>
      <c r="H2615" s="382">
        <v>1.3213947634411207</v>
      </c>
      <c r="M2615" s="386">
        <v>0.52180000000000004</v>
      </c>
    </row>
    <row r="2616" spans="1:13" ht="11.65" customHeight="1">
      <c r="A2616" s="372">
        <v>2610</v>
      </c>
      <c r="B2616" s="381">
        <v>1091.0543963300915</v>
      </c>
      <c r="C2616" s="381">
        <v>1804.5825678284909</v>
      </c>
      <c r="D2616" s="382">
        <v>0.98601475275327555</v>
      </c>
      <c r="E2616" s="382">
        <v>1.08871828449646</v>
      </c>
      <c r="F2616" s="382">
        <v>1.1855911778063604</v>
      </c>
      <c r="G2616" s="382">
        <v>1.2634533226039808</v>
      </c>
      <c r="H2616" s="382">
        <v>1.3214260674894349</v>
      </c>
      <c r="M2616" s="386">
        <v>0.52200000000000002</v>
      </c>
    </row>
    <row r="2617" spans="1:13" ht="11.65" customHeight="1">
      <c r="A2617" s="372">
        <v>2611</v>
      </c>
      <c r="B2617" s="381">
        <v>1091.6095295821451</v>
      </c>
      <c r="C2617" s="381">
        <v>1804.9886546173475</v>
      </c>
      <c r="D2617" s="382">
        <v>0.98601639469585933</v>
      </c>
      <c r="E2617" s="382">
        <v>1.0887530158257654</v>
      </c>
      <c r="F2617" s="382">
        <v>1.1856153308792914</v>
      </c>
      <c r="G2617" s="382">
        <v>1.2634819826673727</v>
      </c>
      <c r="H2617" s="382">
        <v>1.3214408509940103</v>
      </c>
      <c r="M2617" s="386">
        <v>0.5222</v>
      </c>
    </row>
    <row r="2618" spans="1:13" ht="11.65" customHeight="1">
      <c r="A2618" s="372">
        <v>2612</v>
      </c>
      <c r="B2618" s="381">
        <v>1092.5414586067518</v>
      </c>
      <c r="C2618" s="381">
        <v>1805.2028562968226</v>
      </c>
      <c r="D2618" s="382">
        <v>0.9860267973902177</v>
      </c>
      <c r="E2618" s="382">
        <v>1.0887741786074652</v>
      </c>
      <c r="F2618" s="382">
        <v>1.1856292815855387</v>
      </c>
      <c r="G2618" s="382">
        <v>1.2635647929316205</v>
      </c>
      <c r="H2618" s="382">
        <v>1.3215708940630608</v>
      </c>
      <c r="M2618" s="386">
        <v>0.52239999999999998</v>
      </c>
    </row>
    <row r="2619" spans="1:13" ht="11.65" customHeight="1">
      <c r="A2619" s="372">
        <v>2613</v>
      </c>
      <c r="B2619" s="381">
        <v>1092.5598490485536</v>
      </c>
      <c r="C2619" s="381">
        <v>1805.4826860913108</v>
      </c>
      <c r="D2619" s="382">
        <v>0.98603634280409791</v>
      </c>
      <c r="E2619" s="382">
        <v>1.0887841279543633</v>
      </c>
      <c r="F2619" s="382">
        <v>1.185664858895199</v>
      </c>
      <c r="G2619" s="382">
        <v>1.2635776188333796</v>
      </c>
      <c r="H2619" s="382">
        <v>1.3215769334394054</v>
      </c>
      <c r="M2619" s="386">
        <v>0.52259999999999995</v>
      </c>
    </row>
    <row r="2620" spans="1:13" ht="11.65" customHeight="1">
      <c r="A2620" s="372">
        <v>2614</v>
      </c>
      <c r="B2620" s="381">
        <v>1092.7793481246408</v>
      </c>
      <c r="C2620" s="381">
        <v>1805.5358701668047</v>
      </c>
      <c r="D2620" s="382">
        <v>0.98605288820046855</v>
      </c>
      <c r="E2620" s="382">
        <v>1.0888047568496566</v>
      </c>
      <c r="F2620" s="382">
        <v>1.1856707481312092</v>
      </c>
      <c r="G2620" s="382">
        <v>1.2636109016434827</v>
      </c>
      <c r="H2620" s="382">
        <v>1.3215898407813365</v>
      </c>
      <c r="M2620" s="386">
        <v>0.52280000000000004</v>
      </c>
    </row>
    <row r="2621" spans="1:13" ht="11.65" customHeight="1">
      <c r="A2621" s="372">
        <v>2615</v>
      </c>
      <c r="B2621" s="381">
        <v>1092.8598765497354</v>
      </c>
      <c r="C2621" s="381">
        <v>1805.9391529759887</v>
      </c>
      <c r="D2621" s="382">
        <v>0.98607291079813919</v>
      </c>
      <c r="E2621" s="382">
        <v>1.0888050521316182</v>
      </c>
      <c r="F2621" s="382">
        <v>1.1856757661621531</v>
      </c>
      <c r="G2621" s="382">
        <v>1.2636740073506265</v>
      </c>
      <c r="H2621" s="382">
        <v>1.3217176949943583</v>
      </c>
      <c r="M2621" s="386">
        <v>0.52300000000000002</v>
      </c>
    </row>
    <row r="2622" spans="1:13" ht="11.65" customHeight="1">
      <c r="A2622" s="372">
        <v>2616</v>
      </c>
      <c r="B2622" s="381">
        <v>1093.5947161366621</v>
      </c>
      <c r="C2622" s="381">
        <v>1806.4466636859343</v>
      </c>
      <c r="D2622" s="382">
        <v>0.98609435398230072</v>
      </c>
      <c r="E2622" s="382">
        <v>1.0888272681620192</v>
      </c>
      <c r="F2622" s="382">
        <v>1.1856858270763311</v>
      </c>
      <c r="G2622" s="382">
        <v>1.2637290100059815</v>
      </c>
      <c r="H2622" s="382">
        <v>1.3217568988461466</v>
      </c>
      <c r="M2622" s="386">
        <v>0.5232</v>
      </c>
    </row>
    <row r="2623" spans="1:13" ht="11.65" customHeight="1">
      <c r="A2623" s="372">
        <v>2617</v>
      </c>
      <c r="B2623" s="381">
        <v>1093.6606386390977</v>
      </c>
      <c r="C2623" s="381">
        <v>1806.9055866679228</v>
      </c>
      <c r="D2623" s="382">
        <v>0.98610565045802168</v>
      </c>
      <c r="E2623" s="382">
        <v>1.0888507482139698</v>
      </c>
      <c r="F2623" s="382">
        <v>1.1856881946181577</v>
      </c>
      <c r="G2623" s="382">
        <v>1.2637993257459827</v>
      </c>
      <c r="H2623" s="382">
        <v>1.3218170924651855</v>
      </c>
      <c r="M2623" s="386">
        <v>0.52339999999999998</v>
      </c>
    </row>
    <row r="2624" spans="1:13" ht="11.65" customHeight="1">
      <c r="A2624" s="372">
        <v>2618</v>
      </c>
      <c r="B2624" s="381">
        <v>1094.0854812672369</v>
      </c>
      <c r="C2624" s="381">
        <v>1807.7022592157355</v>
      </c>
      <c r="D2624" s="382">
        <v>0.98611545610429141</v>
      </c>
      <c r="E2624" s="382">
        <v>1.0888997425239049</v>
      </c>
      <c r="F2624" s="382">
        <v>1.1857036044423455</v>
      </c>
      <c r="G2624" s="382">
        <v>1.2638005535427619</v>
      </c>
      <c r="H2624" s="382">
        <v>1.3218791462383608</v>
      </c>
      <c r="M2624" s="386">
        <v>0.52359999999999995</v>
      </c>
    </row>
    <row r="2625" spans="1:13" ht="11.65" customHeight="1">
      <c r="A2625" s="372">
        <v>2619</v>
      </c>
      <c r="B2625" s="381">
        <v>1094.3178764260419</v>
      </c>
      <c r="C2625" s="381">
        <v>1808.3956843474843</v>
      </c>
      <c r="D2625" s="382">
        <v>0.98614484826621862</v>
      </c>
      <c r="E2625" s="382">
        <v>1.0889255365465313</v>
      </c>
      <c r="F2625" s="382">
        <v>1.1857233799101758</v>
      </c>
      <c r="G2625" s="382">
        <v>1.2638050587158478</v>
      </c>
      <c r="H2625" s="382">
        <v>1.3219288222312573</v>
      </c>
      <c r="M2625" s="386">
        <v>0.52380000000000004</v>
      </c>
    </row>
    <row r="2626" spans="1:13" ht="11.65" customHeight="1">
      <c r="A2626" s="372">
        <v>2620</v>
      </c>
      <c r="B2626" s="381">
        <v>1094.7029585397295</v>
      </c>
      <c r="C2626" s="381">
        <v>1808.8768436942792</v>
      </c>
      <c r="D2626" s="382">
        <v>0.98615807635269748</v>
      </c>
      <c r="E2626" s="382">
        <v>1.0889354878082109</v>
      </c>
      <c r="F2626" s="382">
        <v>1.1857312933166553</v>
      </c>
      <c r="G2626" s="382">
        <v>1.2638196977077327</v>
      </c>
      <c r="H2626" s="382">
        <v>1.3220369567800874</v>
      </c>
      <c r="M2626" s="386">
        <v>0.52400000000000002</v>
      </c>
    </row>
    <row r="2627" spans="1:13" ht="11.65" customHeight="1">
      <c r="A2627" s="372">
        <v>2621</v>
      </c>
      <c r="B2627" s="381">
        <v>1097.2284982730425</v>
      </c>
      <c r="C2627" s="381">
        <v>1810.9920323182705</v>
      </c>
      <c r="D2627" s="382">
        <v>0.98617211851815911</v>
      </c>
      <c r="E2627" s="382">
        <v>1.0889629983070539</v>
      </c>
      <c r="F2627" s="382">
        <v>1.1857371575284916</v>
      </c>
      <c r="G2627" s="382">
        <v>1.2638429201388317</v>
      </c>
      <c r="H2627" s="382">
        <v>1.3220653938187386</v>
      </c>
      <c r="M2627" s="386">
        <v>0.5242</v>
      </c>
    </row>
    <row r="2628" spans="1:13" ht="11.65" customHeight="1">
      <c r="A2628" s="372">
        <v>2622</v>
      </c>
      <c r="B2628" s="381">
        <v>1097.5275851488896</v>
      </c>
      <c r="C2628" s="381">
        <v>1811.1731071218455</v>
      </c>
      <c r="D2628" s="382">
        <v>0.98617464793515919</v>
      </c>
      <c r="E2628" s="382">
        <v>1.0889712420820499</v>
      </c>
      <c r="F2628" s="382">
        <v>1.1857470244490453</v>
      </c>
      <c r="G2628" s="382">
        <v>1.263869442207826</v>
      </c>
      <c r="H2628" s="382">
        <v>1.3220669577199406</v>
      </c>
      <c r="M2628" s="386">
        <v>0.52439999999999998</v>
      </c>
    </row>
    <row r="2629" spans="1:13" ht="11.65" customHeight="1">
      <c r="A2629" s="372">
        <v>2623</v>
      </c>
      <c r="B2629" s="381">
        <v>1098.3660783325668</v>
      </c>
      <c r="C2629" s="381">
        <v>1811.2442664057435</v>
      </c>
      <c r="D2629" s="382">
        <v>0.98618471686351228</v>
      </c>
      <c r="E2629" s="382">
        <v>1.0889798211640336</v>
      </c>
      <c r="F2629" s="382">
        <v>1.1857585548017999</v>
      </c>
      <c r="G2629" s="382">
        <v>1.2638982300649613</v>
      </c>
      <c r="H2629" s="382">
        <v>1.3220743031630955</v>
      </c>
      <c r="M2629" s="386">
        <v>0.52459999999999996</v>
      </c>
    </row>
    <row r="2630" spans="1:13" ht="11.65" customHeight="1">
      <c r="A2630" s="372">
        <v>2624</v>
      </c>
      <c r="B2630" s="381">
        <v>1098.5925503011485</v>
      </c>
      <c r="C2630" s="381">
        <v>1811.7229818839551</v>
      </c>
      <c r="D2630" s="382">
        <v>0.9861962981122393</v>
      </c>
      <c r="E2630" s="382">
        <v>1.088984388623748</v>
      </c>
      <c r="F2630" s="382">
        <v>1.1857648573318929</v>
      </c>
      <c r="G2630" s="382">
        <v>1.2638996921424768</v>
      </c>
      <c r="H2630" s="382">
        <v>1.3221032288991164</v>
      </c>
      <c r="M2630" s="386">
        <v>0.52480000000000004</v>
      </c>
    </row>
    <row r="2631" spans="1:13" ht="11.65" customHeight="1">
      <c r="A2631" s="372">
        <v>2625</v>
      </c>
      <c r="B2631" s="381">
        <v>1098.596569054469</v>
      </c>
      <c r="C2631" s="381">
        <v>1812.312339982167</v>
      </c>
      <c r="D2631" s="382">
        <v>0.9862039064513104</v>
      </c>
      <c r="E2631" s="382">
        <v>1.0889870636128205</v>
      </c>
      <c r="F2631" s="382">
        <v>1.1857704555138988</v>
      </c>
      <c r="G2631" s="382">
        <v>1.2639797721309713</v>
      </c>
      <c r="H2631" s="382">
        <v>1.3222795449909601</v>
      </c>
      <c r="M2631" s="386">
        <v>0.52500000000000002</v>
      </c>
    </row>
    <row r="2632" spans="1:13" ht="11.65" customHeight="1">
      <c r="A2632" s="372">
        <v>2626</v>
      </c>
      <c r="B2632" s="381">
        <v>1098.6344234782864</v>
      </c>
      <c r="C2632" s="381">
        <v>1812.4487765487502</v>
      </c>
      <c r="D2632" s="382">
        <v>0.9862324931193811</v>
      </c>
      <c r="E2632" s="382">
        <v>1.0889996576968923</v>
      </c>
      <c r="F2632" s="382">
        <v>1.1857879082486857</v>
      </c>
      <c r="G2632" s="382">
        <v>1.2640377706998762</v>
      </c>
      <c r="H2632" s="382">
        <v>1.322322953239788</v>
      </c>
      <c r="M2632" s="386">
        <v>0.5252</v>
      </c>
    </row>
    <row r="2633" spans="1:13" ht="11.65" customHeight="1">
      <c r="A2633" s="372">
        <v>2627</v>
      </c>
      <c r="B2633" s="381">
        <v>1098.7919878507255</v>
      </c>
      <c r="C2633" s="381">
        <v>1813.9338744572469</v>
      </c>
      <c r="D2633" s="382">
        <v>0.98624431680090086</v>
      </c>
      <c r="E2633" s="382">
        <v>1.0890756885348243</v>
      </c>
      <c r="F2633" s="382">
        <v>1.185850714495142</v>
      </c>
      <c r="G2633" s="382">
        <v>1.2640693798039464</v>
      </c>
      <c r="H2633" s="382">
        <v>1.3223369617459428</v>
      </c>
      <c r="M2633" s="386">
        <v>0.52539999999999998</v>
      </c>
    </row>
    <row r="2634" spans="1:13" ht="11.65" customHeight="1">
      <c r="A2634" s="372">
        <v>2628</v>
      </c>
      <c r="B2634" s="381">
        <v>1098.8654960598578</v>
      </c>
      <c r="C2634" s="381">
        <v>1813.9967238622521</v>
      </c>
      <c r="D2634" s="382">
        <v>0.98626248869802668</v>
      </c>
      <c r="E2634" s="382">
        <v>1.0890912518844704</v>
      </c>
      <c r="F2634" s="382">
        <v>1.1858907457326946</v>
      </c>
      <c r="G2634" s="382">
        <v>1.2640989909698601</v>
      </c>
      <c r="H2634" s="382">
        <v>1.3224364855668354</v>
      </c>
      <c r="M2634" s="386">
        <v>0.52559999999999996</v>
      </c>
    </row>
    <row r="2635" spans="1:13" ht="11.65" customHeight="1">
      <c r="A2635" s="372">
        <v>2629</v>
      </c>
      <c r="B2635" s="381">
        <v>1098.935968364266</v>
      </c>
      <c r="C2635" s="381">
        <v>1814.3662746026439</v>
      </c>
      <c r="D2635" s="382">
        <v>0.98626277179734179</v>
      </c>
      <c r="E2635" s="382">
        <v>1.0891070100926108</v>
      </c>
      <c r="F2635" s="382">
        <v>1.1859132466856526</v>
      </c>
      <c r="G2635" s="382">
        <v>1.2641375560005064</v>
      </c>
      <c r="H2635" s="382">
        <v>1.3224455204950933</v>
      </c>
      <c r="M2635" s="386">
        <v>0.52580000000000005</v>
      </c>
    </row>
    <row r="2636" spans="1:13" ht="11.65" customHeight="1">
      <c r="A2636" s="372">
        <v>2630</v>
      </c>
      <c r="B2636" s="381">
        <v>1099.1416233293075</v>
      </c>
      <c r="C2636" s="381">
        <v>1816.7858313596989</v>
      </c>
      <c r="D2636" s="382">
        <v>0.98627220749254685</v>
      </c>
      <c r="E2636" s="382">
        <v>1.0891138914268883</v>
      </c>
      <c r="F2636" s="382">
        <v>1.1859145049194311</v>
      </c>
      <c r="G2636" s="382">
        <v>1.264162308670485</v>
      </c>
      <c r="H2636" s="382">
        <v>1.3225584920079523</v>
      </c>
      <c r="M2636" s="386">
        <v>0.52600000000000002</v>
      </c>
    </row>
    <row r="2637" spans="1:13" ht="11.65" customHeight="1">
      <c r="A2637" s="372">
        <v>2631</v>
      </c>
      <c r="B2637" s="381">
        <v>1099.1901241735677</v>
      </c>
      <c r="C2637" s="381">
        <v>1818.0565056433588</v>
      </c>
      <c r="D2637" s="382">
        <v>0.98628523036164994</v>
      </c>
      <c r="E2637" s="382">
        <v>1.0892194014819578</v>
      </c>
      <c r="F2637" s="382">
        <v>1.1859190403831361</v>
      </c>
      <c r="G2637" s="382">
        <v>1.2641634149837104</v>
      </c>
      <c r="H2637" s="382">
        <v>1.3225818476414919</v>
      </c>
      <c r="M2637" s="386">
        <v>0.5262</v>
      </c>
    </row>
    <row r="2638" spans="1:13" ht="11.65" customHeight="1">
      <c r="A2638" s="372">
        <v>2632</v>
      </c>
      <c r="B2638" s="381">
        <v>1099.8614203688612</v>
      </c>
      <c r="C2638" s="381">
        <v>1818.4603329474867</v>
      </c>
      <c r="D2638" s="382">
        <v>0.98629320373668516</v>
      </c>
      <c r="E2638" s="382">
        <v>1.0892436207571952</v>
      </c>
      <c r="F2638" s="382">
        <v>1.1859650756740012</v>
      </c>
      <c r="G2638" s="382">
        <v>1.2642643346201916</v>
      </c>
      <c r="H2638" s="382">
        <v>1.3225857634788083</v>
      </c>
      <c r="M2638" s="386">
        <v>0.52639999999999998</v>
      </c>
    </row>
    <row r="2639" spans="1:13" ht="11.65" customHeight="1">
      <c r="A2639" s="372">
        <v>2633</v>
      </c>
      <c r="B2639" s="381">
        <v>1099.8751226927088</v>
      </c>
      <c r="C2639" s="381">
        <v>1818.6028749984362</v>
      </c>
      <c r="D2639" s="382">
        <v>0.98629883540163765</v>
      </c>
      <c r="E2639" s="382">
        <v>1.0892599410042738</v>
      </c>
      <c r="F2639" s="382">
        <v>1.1859986943228844</v>
      </c>
      <c r="G2639" s="382">
        <v>1.2643716751418077</v>
      </c>
      <c r="H2639" s="382">
        <v>1.3226464078445275</v>
      </c>
      <c r="M2639" s="386">
        <v>0.52659999999999996</v>
      </c>
    </row>
    <row r="2640" spans="1:13" ht="11.65" customHeight="1">
      <c r="A2640" s="372">
        <v>2634</v>
      </c>
      <c r="B2640" s="381">
        <v>1100.2391237234424</v>
      </c>
      <c r="C2640" s="381">
        <v>1819.96397718345</v>
      </c>
      <c r="D2640" s="382">
        <v>0.98630068935945026</v>
      </c>
      <c r="E2640" s="382">
        <v>1.0892712222946255</v>
      </c>
      <c r="F2640" s="382">
        <v>1.1860268267564031</v>
      </c>
      <c r="G2640" s="382">
        <v>1.2643728810392678</v>
      </c>
      <c r="H2640" s="382">
        <v>1.3227352802519401</v>
      </c>
      <c r="M2640" s="386">
        <v>0.52680000000000005</v>
      </c>
    </row>
    <row r="2641" spans="1:13" ht="11.65" customHeight="1">
      <c r="A2641" s="372">
        <v>2635</v>
      </c>
      <c r="B2641" s="381">
        <v>1100.3286134471691</v>
      </c>
      <c r="C2641" s="381">
        <v>1820.7437446145541</v>
      </c>
      <c r="D2641" s="382">
        <v>0.98630181493838032</v>
      </c>
      <c r="E2641" s="382">
        <v>1.0893007481793924</v>
      </c>
      <c r="F2641" s="382">
        <v>1.1860277361978375</v>
      </c>
      <c r="G2641" s="382">
        <v>1.2643990485806691</v>
      </c>
      <c r="H2641" s="382">
        <v>1.3228167101601436</v>
      </c>
      <c r="M2641" s="386">
        <v>0.52700000000000002</v>
      </c>
    </row>
    <row r="2642" spans="1:13" ht="11.65" customHeight="1">
      <c r="A2642" s="372">
        <v>2636</v>
      </c>
      <c r="B2642" s="381">
        <v>1100.6570741613587</v>
      </c>
      <c r="C2642" s="381">
        <v>1821.0696756066973</v>
      </c>
      <c r="D2642" s="382">
        <v>0.98633435151045723</v>
      </c>
      <c r="E2642" s="382">
        <v>1.0893114542843598</v>
      </c>
      <c r="F2642" s="382">
        <v>1.1861783781919844</v>
      </c>
      <c r="G2642" s="382">
        <v>1.2644268071726854</v>
      </c>
      <c r="H2642" s="382">
        <v>1.3228325012162807</v>
      </c>
      <c r="M2642" s="386">
        <v>0.5272</v>
      </c>
    </row>
    <row r="2643" spans="1:13" ht="11.65" customHeight="1">
      <c r="A2643" s="372">
        <v>2637</v>
      </c>
      <c r="B2643" s="381">
        <v>1100.7049374705612</v>
      </c>
      <c r="C2643" s="381">
        <v>1822.459370791581</v>
      </c>
      <c r="D2643" s="382">
        <v>0.986351727483743</v>
      </c>
      <c r="E2643" s="382">
        <v>1.0893234349632261</v>
      </c>
      <c r="F2643" s="382">
        <v>1.186224703027229</v>
      </c>
      <c r="G2643" s="382">
        <v>1.264455835765278</v>
      </c>
      <c r="H2643" s="382">
        <v>1.3228891219845802</v>
      </c>
      <c r="M2643" s="386">
        <v>0.52739999999999998</v>
      </c>
    </row>
    <row r="2644" spans="1:13" ht="11.65" customHeight="1">
      <c r="A2644" s="372">
        <v>2638</v>
      </c>
      <c r="B2644" s="381">
        <v>1101.3948782095731</v>
      </c>
      <c r="C2644" s="381">
        <v>1822.7148980339643</v>
      </c>
      <c r="D2644" s="382">
        <v>0.98636999576061668</v>
      </c>
      <c r="E2644" s="382">
        <v>1.0893383825954361</v>
      </c>
      <c r="F2644" s="382">
        <v>1.1862428683245281</v>
      </c>
      <c r="G2644" s="382">
        <v>1.2644715506426134</v>
      </c>
      <c r="H2644" s="382">
        <v>1.3230084497161954</v>
      </c>
      <c r="M2644" s="386">
        <v>0.52759999999999996</v>
      </c>
    </row>
    <row r="2645" spans="1:13" ht="11.65" customHeight="1">
      <c r="A2645" s="372">
        <v>2639</v>
      </c>
      <c r="B2645" s="381">
        <v>1101.9534637646011</v>
      </c>
      <c r="C2645" s="381">
        <v>1822.9502734442412</v>
      </c>
      <c r="D2645" s="382">
        <v>0.9863732407062118</v>
      </c>
      <c r="E2645" s="382">
        <v>1.0893636851301614</v>
      </c>
      <c r="F2645" s="382">
        <v>1.186252599053063</v>
      </c>
      <c r="G2645" s="382">
        <v>1.2644828477310364</v>
      </c>
      <c r="H2645" s="382">
        <v>1.3230264041615123</v>
      </c>
      <c r="M2645" s="386">
        <v>0.52780000000000005</v>
      </c>
    </row>
    <row r="2646" spans="1:13" ht="11.65" customHeight="1">
      <c r="A2646" s="372">
        <v>2640</v>
      </c>
      <c r="B2646" s="381">
        <v>1103.1606296274877</v>
      </c>
      <c r="C2646" s="381">
        <v>1823.5767734191722</v>
      </c>
      <c r="D2646" s="382">
        <v>0.98639073250223452</v>
      </c>
      <c r="E2646" s="382">
        <v>1.0893639352292561</v>
      </c>
      <c r="F2646" s="382">
        <v>1.1862625170497547</v>
      </c>
      <c r="G2646" s="382">
        <v>1.2645690924489001</v>
      </c>
      <c r="H2646" s="382">
        <v>1.3230545087298049</v>
      </c>
      <c r="M2646" s="386">
        <v>0.52800000000000002</v>
      </c>
    </row>
    <row r="2647" spans="1:13" ht="11.65" customHeight="1">
      <c r="A2647" s="372">
        <v>2641</v>
      </c>
      <c r="B2647" s="381">
        <v>1103.9579162518748</v>
      </c>
      <c r="C2647" s="381">
        <v>1825.909234453793</v>
      </c>
      <c r="D2647" s="382">
        <v>0.98640768964100434</v>
      </c>
      <c r="E2647" s="382">
        <v>1.0893920119478404</v>
      </c>
      <c r="F2647" s="382">
        <v>1.1862758566349081</v>
      </c>
      <c r="G2647" s="382">
        <v>1.2645854033662896</v>
      </c>
      <c r="H2647" s="382">
        <v>1.323198910916404</v>
      </c>
      <c r="M2647" s="386">
        <v>0.5282</v>
      </c>
    </row>
    <row r="2648" spans="1:13" ht="11.65" customHeight="1">
      <c r="A2648" s="372">
        <v>2642</v>
      </c>
      <c r="B2648" s="381">
        <v>1104.303019598663</v>
      </c>
      <c r="C2648" s="381">
        <v>1825.911352524563</v>
      </c>
      <c r="D2648" s="382">
        <v>0.98642291255963344</v>
      </c>
      <c r="E2648" s="382">
        <v>1.0894153490186929</v>
      </c>
      <c r="F2648" s="382">
        <v>1.1862905716466086</v>
      </c>
      <c r="G2648" s="382">
        <v>1.2646192467657367</v>
      </c>
      <c r="H2648" s="382">
        <v>1.3232075738993536</v>
      </c>
      <c r="M2648" s="386">
        <v>0.52839999999999998</v>
      </c>
    </row>
    <row r="2649" spans="1:13" ht="11.65" customHeight="1">
      <c r="A2649" s="372">
        <v>2643</v>
      </c>
      <c r="B2649" s="381">
        <v>1105.2120706290252</v>
      </c>
      <c r="C2649" s="381">
        <v>1826.6726931159901</v>
      </c>
      <c r="D2649" s="382">
        <v>0.98644076130916591</v>
      </c>
      <c r="E2649" s="382">
        <v>1.0894437653306166</v>
      </c>
      <c r="F2649" s="382">
        <v>1.1863359247548575</v>
      </c>
      <c r="G2649" s="382">
        <v>1.2646358243631972</v>
      </c>
      <c r="H2649" s="382">
        <v>1.3232159847471234</v>
      </c>
      <c r="M2649" s="386">
        <v>0.52859999999999996</v>
      </c>
    </row>
    <row r="2650" spans="1:13" ht="11.65" customHeight="1">
      <c r="A2650" s="372">
        <v>2644</v>
      </c>
      <c r="B2650" s="381">
        <v>1105.39584559593</v>
      </c>
      <c r="C2650" s="381">
        <v>1827.5377708389478</v>
      </c>
      <c r="D2650" s="382">
        <v>0.98645280189685924</v>
      </c>
      <c r="E2650" s="382">
        <v>1.0894451152297728</v>
      </c>
      <c r="F2650" s="382">
        <v>1.1863443869652195</v>
      </c>
      <c r="G2650" s="382">
        <v>1.2646560548772194</v>
      </c>
      <c r="H2650" s="382">
        <v>1.3233040963240852</v>
      </c>
      <c r="M2650" s="386">
        <v>0.52880000000000005</v>
      </c>
    </row>
    <row r="2651" spans="1:13" ht="11.65" customHeight="1">
      <c r="A2651" s="372">
        <v>2645</v>
      </c>
      <c r="B2651" s="381">
        <v>1106.2039902319766</v>
      </c>
      <c r="C2651" s="381">
        <v>1828.143388710525</v>
      </c>
      <c r="D2651" s="382">
        <v>0.98646430028322263</v>
      </c>
      <c r="E2651" s="382">
        <v>1.0894459334587385</v>
      </c>
      <c r="F2651" s="382">
        <v>1.1864001858085162</v>
      </c>
      <c r="G2651" s="382">
        <v>1.2646567187915725</v>
      </c>
      <c r="H2651" s="382">
        <v>1.3233262552263554</v>
      </c>
      <c r="M2651" s="386">
        <v>0.52900000000000003</v>
      </c>
    </row>
    <row r="2652" spans="1:13" ht="11.65" customHeight="1">
      <c r="A2652" s="372">
        <v>2646</v>
      </c>
      <c r="B2652" s="381">
        <v>1106.6408715539446</v>
      </c>
      <c r="C2652" s="381">
        <v>1828.4035954869651</v>
      </c>
      <c r="D2652" s="382">
        <v>0.98647020723630474</v>
      </c>
      <c r="E2652" s="382">
        <v>1.0894603436012729</v>
      </c>
      <c r="F2652" s="382">
        <v>1.1864395060928816</v>
      </c>
      <c r="G2652" s="382">
        <v>1.2646765953057761</v>
      </c>
      <c r="H2652" s="382">
        <v>1.3233657972000892</v>
      </c>
      <c r="M2652" s="386">
        <v>0.5292</v>
      </c>
    </row>
    <row r="2653" spans="1:13" ht="11.65" customHeight="1">
      <c r="A2653" s="372">
        <v>2647</v>
      </c>
      <c r="B2653" s="381">
        <v>1106.6814613494735</v>
      </c>
      <c r="C2653" s="381">
        <v>1829.0437813047665</v>
      </c>
      <c r="D2653" s="382">
        <v>0.98647728885254615</v>
      </c>
      <c r="E2653" s="382">
        <v>1.0894698355961234</v>
      </c>
      <c r="F2653" s="382">
        <v>1.1864406692512037</v>
      </c>
      <c r="G2653" s="382">
        <v>1.2646930366664499</v>
      </c>
      <c r="H2653" s="382">
        <v>1.3233674554049815</v>
      </c>
      <c r="M2653" s="386">
        <v>0.52939999999999998</v>
      </c>
    </row>
    <row r="2654" spans="1:13" ht="11.65" customHeight="1">
      <c r="A2654" s="372">
        <v>2648</v>
      </c>
      <c r="B2654" s="381">
        <v>1107.5862261109041</v>
      </c>
      <c r="C2654" s="381">
        <v>1829.2665318214695</v>
      </c>
      <c r="D2654" s="382">
        <v>0.98648416284061091</v>
      </c>
      <c r="E2654" s="382">
        <v>1.0895000657725404</v>
      </c>
      <c r="F2654" s="382">
        <v>1.1865348967565064</v>
      </c>
      <c r="G2654" s="382">
        <v>1.2646956484588034</v>
      </c>
      <c r="H2654" s="382">
        <v>1.3234090577327531</v>
      </c>
      <c r="M2654" s="386">
        <v>0.52959999999999996</v>
      </c>
    </row>
    <row r="2655" spans="1:13" ht="11.65" customHeight="1">
      <c r="A2655" s="372">
        <v>2649</v>
      </c>
      <c r="B2655" s="381">
        <v>1108.12811451996</v>
      </c>
      <c r="C2655" s="381">
        <v>1830.9530722926738</v>
      </c>
      <c r="D2655" s="382">
        <v>0.98648553279135176</v>
      </c>
      <c r="E2655" s="382">
        <v>1.089513524729179</v>
      </c>
      <c r="F2655" s="382">
        <v>1.1865742326415312</v>
      </c>
      <c r="G2655" s="382">
        <v>1.2647061103980961</v>
      </c>
      <c r="H2655" s="382">
        <v>1.3234572089611003</v>
      </c>
      <c r="M2655" s="386">
        <v>0.52980000000000005</v>
      </c>
    </row>
    <row r="2656" spans="1:13" ht="11.65" customHeight="1">
      <c r="A2656" s="372">
        <v>2650</v>
      </c>
      <c r="B2656" s="381">
        <v>1108.1682226176881</v>
      </c>
      <c r="C2656" s="381">
        <v>1831.0253416116229</v>
      </c>
      <c r="D2656" s="382">
        <v>0.98648993336419255</v>
      </c>
      <c r="E2656" s="382">
        <v>1.0895221004119944</v>
      </c>
      <c r="F2656" s="382">
        <v>1.186639839020466</v>
      </c>
      <c r="G2656" s="382">
        <v>1.2647289635668513</v>
      </c>
      <c r="H2656" s="382">
        <v>1.3235136217906946</v>
      </c>
      <c r="M2656" s="386">
        <v>0.53</v>
      </c>
    </row>
    <row r="2657" spans="1:13" ht="11.65" customHeight="1">
      <c r="A2657" s="372">
        <v>2651</v>
      </c>
      <c r="B2657" s="381">
        <v>1108.7487241848557</v>
      </c>
      <c r="C2657" s="381">
        <v>1831.5966483609755</v>
      </c>
      <c r="D2657" s="382">
        <v>0.98649102454542792</v>
      </c>
      <c r="E2657" s="382">
        <v>1.0895347597902576</v>
      </c>
      <c r="F2657" s="382">
        <v>1.1866763464588128</v>
      </c>
      <c r="G2657" s="382">
        <v>1.2648098014056368</v>
      </c>
      <c r="H2657" s="382">
        <v>1.3235518845932028</v>
      </c>
      <c r="M2657" s="386">
        <v>0.5302</v>
      </c>
    </row>
    <row r="2658" spans="1:13" ht="11.65" customHeight="1">
      <c r="A2658" s="372">
        <v>2652</v>
      </c>
      <c r="B2658" s="381">
        <v>1109.0569416934832</v>
      </c>
      <c r="C2658" s="381">
        <v>1832.0895726124236</v>
      </c>
      <c r="D2658" s="382">
        <v>0.98649368602000009</v>
      </c>
      <c r="E2658" s="382">
        <v>1.0895631821311833</v>
      </c>
      <c r="F2658" s="382">
        <v>1.1867004138113528</v>
      </c>
      <c r="G2658" s="382">
        <v>1.264914530487117</v>
      </c>
      <c r="H2658" s="382">
        <v>1.3235787065797002</v>
      </c>
      <c r="M2658" s="386">
        <v>0.53039999999999998</v>
      </c>
    </row>
    <row r="2659" spans="1:13" ht="11.65" customHeight="1">
      <c r="A2659" s="372">
        <v>2653</v>
      </c>
      <c r="B2659" s="381">
        <v>1109.2107244740691</v>
      </c>
      <c r="C2659" s="381">
        <v>1832.5013816548581</v>
      </c>
      <c r="D2659" s="382">
        <v>0.98650604069954606</v>
      </c>
      <c r="E2659" s="382">
        <v>1.0896028042897132</v>
      </c>
      <c r="F2659" s="382">
        <v>1.1867262606298987</v>
      </c>
      <c r="G2659" s="382">
        <v>1.2649410351681023</v>
      </c>
      <c r="H2659" s="382">
        <v>1.3236298441300163</v>
      </c>
      <c r="M2659" s="386">
        <v>0.53059999999999996</v>
      </c>
    </row>
    <row r="2660" spans="1:13" ht="11.65" customHeight="1">
      <c r="A2660" s="372">
        <v>2654</v>
      </c>
      <c r="B2660" s="381">
        <v>1109.8651334031147</v>
      </c>
      <c r="C2660" s="381">
        <v>1833.9562224171768</v>
      </c>
      <c r="D2660" s="382">
        <v>0.98651717176762876</v>
      </c>
      <c r="E2660" s="382">
        <v>1.0896464407602138</v>
      </c>
      <c r="F2660" s="382">
        <v>1.18672917254862</v>
      </c>
      <c r="G2660" s="382">
        <v>1.2649548745465296</v>
      </c>
      <c r="H2660" s="382">
        <v>1.3236441885249912</v>
      </c>
      <c r="M2660" s="386">
        <v>0.53080000000000005</v>
      </c>
    </row>
    <row r="2661" spans="1:13" ht="11.65" customHeight="1">
      <c r="A2661" s="372">
        <v>2655</v>
      </c>
      <c r="B2661" s="381">
        <v>1110.7800972951063</v>
      </c>
      <c r="C2661" s="381">
        <v>1834.05460745251</v>
      </c>
      <c r="D2661" s="382">
        <v>0.98652917897436598</v>
      </c>
      <c r="E2661" s="382">
        <v>1.0896495326461277</v>
      </c>
      <c r="F2661" s="382">
        <v>1.1867562267733762</v>
      </c>
      <c r="G2661" s="382">
        <v>1.2650060041251356</v>
      </c>
      <c r="H2661" s="382">
        <v>1.3236834368062316</v>
      </c>
      <c r="M2661" s="386">
        <v>0.53100000000000003</v>
      </c>
    </row>
    <row r="2662" spans="1:13" ht="11.65" customHeight="1">
      <c r="A2662" s="372">
        <v>2656</v>
      </c>
      <c r="B2662" s="381">
        <v>1111.2316240961864</v>
      </c>
      <c r="C2662" s="381">
        <v>1835.4442033816958</v>
      </c>
      <c r="D2662" s="382">
        <v>0.98657718497346847</v>
      </c>
      <c r="E2662" s="382">
        <v>1.0896545283191432</v>
      </c>
      <c r="F2662" s="382">
        <v>1.1867653375909564</v>
      </c>
      <c r="G2662" s="382">
        <v>1.2650173338519821</v>
      </c>
      <c r="H2662" s="382">
        <v>1.3237430722628796</v>
      </c>
      <c r="M2662" s="386">
        <v>0.53120000000000001</v>
      </c>
    </row>
    <row r="2663" spans="1:13" ht="11.65" customHeight="1">
      <c r="A2663" s="372">
        <v>2657</v>
      </c>
      <c r="B2663" s="381">
        <v>1111.4804577376208</v>
      </c>
      <c r="C2663" s="381">
        <v>1835.5527696339232</v>
      </c>
      <c r="D2663" s="382">
        <v>0.98658978430067734</v>
      </c>
      <c r="E2663" s="382">
        <v>1.0896842989318465</v>
      </c>
      <c r="F2663" s="382">
        <v>1.1867939281108582</v>
      </c>
      <c r="G2663" s="382">
        <v>1.2650212022841083</v>
      </c>
      <c r="H2663" s="382">
        <v>1.3237655428468467</v>
      </c>
      <c r="M2663" s="386">
        <v>0.53139999999999998</v>
      </c>
    </row>
    <row r="2664" spans="1:13" ht="11.65" customHeight="1">
      <c r="A2664" s="372">
        <v>2658</v>
      </c>
      <c r="B2664" s="381">
        <v>1111.6872963376882</v>
      </c>
      <c r="C2664" s="381">
        <v>1836.068962567264</v>
      </c>
      <c r="D2664" s="382">
        <v>0.98660650905397529</v>
      </c>
      <c r="E2664" s="382">
        <v>1.0896940635219983</v>
      </c>
      <c r="F2664" s="382">
        <v>1.1868282147990818</v>
      </c>
      <c r="G2664" s="382">
        <v>1.265055622687036</v>
      </c>
      <c r="H2664" s="382">
        <v>1.323839522361675</v>
      </c>
      <c r="M2664" s="386">
        <v>0.53159999999999996</v>
      </c>
    </row>
    <row r="2665" spans="1:13" ht="11.65" customHeight="1">
      <c r="A2665" s="372">
        <v>2659</v>
      </c>
      <c r="B2665" s="381">
        <v>1111.8204940816277</v>
      </c>
      <c r="C2665" s="381">
        <v>1836.1074326904291</v>
      </c>
      <c r="D2665" s="382">
        <v>0.98661359361791834</v>
      </c>
      <c r="E2665" s="382">
        <v>1.0896985506681252</v>
      </c>
      <c r="F2665" s="382">
        <v>1.186850408792413</v>
      </c>
      <c r="G2665" s="382">
        <v>1.2650581942971539</v>
      </c>
      <c r="H2665" s="382">
        <v>1.3239050444297089</v>
      </c>
      <c r="M2665" s="386">
        <v>0.53180000000000005</v>
      </c>
    </row>
    <row r="2666" spans="1:13" ht="11.65" customHeight="1">
      <c r="A2666" s="372">
        <v>2660</v>
      </c>
      <c r="B2666" s="381">
        <v>1111.916322932715</v>
      </c>
      <c r="C2666" s="381">
        <v>1836.3574845114035</v>
      </c>
      <c r="D2666" s="382">
        <v>0.98662106876155986</v>
      </c>
      <c r="E2666" s="382">
        <v>1.0897042453041714</v>
      </c>
      <c r="F2666" s="382">
        <v>1.1868517815996893</v>
      </c>
      <c r="G2666" s="382">
        <v>1.2650987580239677</v>
      </c>
      <c r="H2666" s="382">
        <v>1.3239964731680798</v>
      </c>
      <c r="M2666" s="386">
        <v>0.53200000000000003</v>
      </c>
    </row>
    <row r="2667" spans="1:13" ht="11.65" customHeight="1">
      <c r="A2667" s="372">
        <v>2661</v>
      </c>
      <c r="B2667" s="381">
        <v>1112.3631375688483</v>
      </c>
      <c r="C2667" s="381">
        <v>1836.7931501119183</v>
      </c>
      <c r="D2667" s="382">
        <v>0.98663543805254406</v>
      </c>
      <c r="E2667" s="382">
        <v>1.0897050315713737</v>
      </c>
      <c r="F2667" s="382">
        <v>1.1868602544436964</v>
      </c>
      <c r="G2667" s="382">
        <v>1.2651001756175648</v>
      </c>
      <c r="H2667" s="382">
        <v>1.3240260332342089</v>
      </c>
      <c r="M2667" s="386">
        <v>0.53220000000000001</v>
      </c>
    </row>
    <row r="2668" spans="1:13" ht="11.65" customHeight="1">
      <c r="A2668" s="372">
        <v>2662</v>
      </c>
      <c r="B2668" s="381">
        <v>1112.3970281302909</v>
      </c>
      <c r="C2668" s="381">
        <v>1836.819300801928</v>
      </c>
      <c r="D2668" s="382">
        <v>0.98663792689427277</v>
      </c>
      <c r="E2668" s="382">
        <v>1.0897077667869939</v>
      </c>
      <c r="F2668" s="382">
        <v>1.1868795306826978</v>
      </c>
      <c r="G2668" s="382">
        <v>1.2651043363398375</v>
      </c>
      <c r="H2668" s="382">
        <v>1.3240399840858861</v>
      </c>
      <c r="M2668" s="386">
        <v>0.53239999999999998</v>
      </c>
    </row>
    <row r="2669" spans="1:13" ht="11.65" customHeight="1">
      <c r="A2669" s="372">
        <v>2663</v>
      </c>
      <c r="B2669" s="381">
        <v>1113.9914025562612</v>
      </c>
      <c r="C2669" s="381">
        <v>1837.5691562665561</v>
      </c>
      <c r="D2669" s="382">
        <v>0.98664486536125473</v>
      </c>
      <c r="E2669" s="382">
        <v>1.0897517448847855</v>
      </c>
      <c r="F2669" s="382">
        <v>1.1868875254521911</v>
      </c>
      <c r="G2669" s="382">
        <v>1.2651825229249245</v>
      </c>
      <c r="H2669" s="382">
        <v>1.3240620119603319</v>
      </c>
      <c r="M2669" s="386">
        <v>0.53259999999999996</v>
      </c>
    </row>
    <row r="2670" spans="1:13" ht="11.65" customHeight="1">
      <c r="A2670" s="372">
        <v>2664</v>
      </c>
      <c r="B2670" s="381">
        <v>1114.0252105441032</v>
      </c>
      <c r="C2670" s="381">
        <v>1837.6817281143885</v>
      </c>
      <c r="D2670" s="382">
        <v>0.98664881765745038</v>
      </c>
      <c r="E2670" s="382">
        <v>1.0897560365687535</v>
      </c>
      <c r="F2670" s="382">
        <v>1.1869341963906455</v>
      </c>
      <c r="G2670" s="382">
        <v>1.2651982639780128</v>
      </c>
      <c r="H2670" s="382">
        <v>1.3241765100269347</v>
      </c>
      <c r="M2670" s="386">
        <v>0.53280000000000005</v>
      </c>
    </row>
    <row r="2671" spans="1:13" ht="11.65" customHeight="1">
      <c r="A2671" s="372">
        <v>2665</v>
      </c>
      <c r="B2671" s="381">
        <v>1114.2181580585157</v>
      </c>
      <c r="C2671" s="381">
        <v>1837.7680831097514</v>
      </c>
      <c r="D2671" s="382">
        <v>0.98666815072635328</v>
      </c>
      <c r="E2671" s="382">
        <v>1.08978607065194</v>
      </c>
      <c r="F2671" s="382">
        <v>1.1869457612927139</v>
      </c>
      <c r="G2671" s="382">
        <v>1.2652678402406807</v>
      </c>
      <c r="H2671" s="382">
        <v>1.3242137063778772</v>
      </c>
      <c r="M2671" s="386">
        <v>0.53300000000000003</v>
      </c>
    </row>
    <row r="2672" spans="1:13" ht="11.65" customHeight="1">
      <c r="A2672" s="372">
        <v>2666</v>
      </c>
      <c r="B2672" s="381">
        <v>1115.1447507869761</v>
      </c>
      <c r="C2672" s="381">
        <v>1838.2386428076534</v>
      </c>
      <c r="D2672" s="382">
        <v>0.98670151568037212</v>
      </c>
      <c r="E2672" s="382">
        <v>1.0898072432961439</v>
      </c>
      <c r="F2672" s="382">
        <v>1.1869564546487139</v>
      </c>
      <c r="G2672" s="382">
        <v>1.2652712387119998</v>
      </c>
      <c r="H2672" s="382">
        <v>1.3242325591010264</v>
      </c>
      <c r="M2672" s="386">
        <v>0.53320000000000001</v>
      </c>
    </row>
    <row r="2673" spans="1:13" ht="11.65" customHeight="1">
      <c r="A2673" s="372">
        <v>2667</v>
      </c>
      <c r="B2673" s="381">
        <v>1115.2555047452897</v>
      </c>
      <c r="C2673" s="381">
        <v>1838.6109273860329</v>
      </c>
      <c r="D2673" s="382">
        <v>0.98675616255222687</v>
      </c>
      <c r="E2673" s="382">
        <v>1.0898264087495297</v>
      </c>
      <c r="F2673" s="382">
        <v>1.1869594637987935</v>
      </c>
      <c r="G2673" s="382">
        <v>1.2653016071660814</v>
      </c>
      <c r="H2673" s="382">
        <v>1.3243023482956637</v>
      </c>
      <c r="M2673" s="386">
        <v>0.53339999999999999</v>
      </c>
    </row>
    <row r="2674" spans="1:13" ht="11.65" customHeight="1">
      <c r="A2674" s="372">
        <v>2668</v>
      </c>
      <c r="B2674" s="381">
        <v>1115.6749425351672</v>
      </c>
      <c r="C2674" s="381">
        <v>1838.7338561128945</v>
      </c>
      <c r="D2674" s="382">
        <v>0.98677515048522702</v>
      </c>
      <c r="E2674" s="382">
        <v>1.089872621221635</v>
      </c>
      <c r="F2674" s="382">
        <v>1.1870074442384633</v>
      </c>
      <c r="G2674" s="382">
        <v>1.2653069770712615</v>
      </c>
      <c r="H2674" s="382">
        <v>1.3243080455937992</v>
      </c>
      <c r="M2674" s="386">
        <v>0.53359999999999996</v>
      </c>
    </row>
    <row r="2675" spans="1:13" ht="11.65" customHeight="1">
      <c r="A2675" s="372">
        <v>2669</v>
      </c>
      <c r="B2675" s="381">
        <v>1116.0347223172748</v>
      </c>
      <c r="C2675" s="381">
        <v>1838.9267621174768</v>
      </c>
      <c r="D2675" s="382">
        <v>0.98678900943465353</v>
      </c>
      <c r="E2675" s="382">
        <v>1.0898743053057134</v>
      </c>
      <c r="F2675" s="382">
        <v>1.1870114030160031</v>
      </c>
      <c r="G2675" s="382">
        <v>1.2653603719093693</v>
      </c>
      <c r="H2675" s="382">
        <v>1.3243306491641826</v>
      </c>
      <c r="M2675" s="386">
        <v>0.53380000000000005</v>
      </c>
    </row>
    <row r="2676" spans="1:13" ht="11.65" customHeight="1">
      <c r="A2676" s="372">
        <v>2670</v>
      </c>
      <c r="B2676" s="381">
        <v>1116.1716968090886</v>
      </c>
      <c r="C2676" s="381">
        <v>1840.1773258400117</v>
      </c>
      <c r="D2676" s="382">
        <v>0.98679344505461808</v>
      </c>
      <c r="E2676" s="382">
        <v>1.0898934535105667</v>
      </c>
      <c r="F2676" s="382">
        <v>1.1871157809951363</v>
      </c>
      <c r="G2676" s="382">
        <v>1.2654176852264545</v>
      </c>
      <c r="H2676" s="382">
        <v>1.3243509480596483</v>
      </c>
      <c r="M2676" s="386">
        <v>0.53400000000000003</v>
      </c>
    </row>
    <row r="2677" spans="1:13" ht="11.65" customHeight="1">
      <c r="A2677" s="372">
        <v>2671</v>
      </c>
      <c r="B2677" s="381">
        <v>1116.3852687549688</v>
      </c>
      <c r="C2677" s="381">
        <v>1840.4396777930906</v>
      </c>
      <c r="D2677" s="382">
        <v>0.98679562502973728</v>
      </c>
      <c r="E2677" s="382">
        <v>1.0898970732679658</v>
      </c>
      <c r="F2677" s="382">
        <v>1.1871159954317438</v>
      </c>
      <c r="G2677" s="382">
        <v>1.2654363344876827</v>
      </c>
      <c r="H2677" s="382">
        <v>1.3243741165384417</v>
      </c>
      <c r="M2677" s="386">
        <v>0.53420000000000001</v>
      </c>
    </row>
    <row r="2678" spans="1:13" ht="11.65" customHeight="1">
      <c r="A2678" s="372">
        <v>2672</v>
      </c>
      <c r="B2678" s="381">
        <v>1116.6543043921574</v>
      </c>
      <c r="C2678" s="381">
        <v>1840.8881793450291</v>
      </c>
      <c r="D2678" s="382">
        <v>0.98681014621902985</v>
      </c>
      <c r="E2678" s="382">
        <v>1.0899058750850128</v>
      </c>
      <c r="F2678" s="382">
        <v>1.1871306074281007</v>
      </c>
      <c r="G2678" s="382">
        <v>1.2654394236174142</v>
      </c>
      <c r="H2678" s="382">
        <v>1.3243754742368696</v>
      </c>
      <c r="M2678" s="386">
        <v>0.53439999999999999</v>
      </c>
    </row>
    <row r="2679" spans="1:13" ht="11.65" customHeight="1">
      <c r="A2679" s="372">
        <v>2673</v>
      </c>
      <c r="B2679" s="381">
        <v>1116.8780866906318</v>
      </c>
      <c r="C2679" s="381">
        <v>1841.239818962742</v>
      </c>
      <c r="D2679" s="382">
        <v>0.98685056459831566</v>
      </c>
      <c r="E2679" s="382">
        <v>1.0899171484494001</v>
      </c>
      <c r="F2679" s="382">
        <v>1.1871860308474187</v>
      </c>
      <c r="G2679" s="382">
        <v>1.2654669910474738</v>
      </c>
      <c r="H2679" s="382">
        <v>1.324387792923327</v>
      </c>
      <c r="M2679" s="386">
        <v>0.53459999999999996</v>
      </c>
    </row>
    <row r="2680" spans="1:13" ht="11.65" customHeight="1">
      <c r="A2680" s="372">
        <v>2674</v>
      </c>
      <c r="B2680" s="381">
        <v>1116.9001768117105</v>
      </c>
      <c r="C2680" s="381">
        <v>1841.8764141170559</v>
      </c>
      <c r="D2680" s="382">
        <v>0.98687670274409545</v>
      </c>
      <c r="E2680" s="382">
        <v>1.0899381316132133</v>
      </c>
      <c r="F2680" s="382">
        <v>1.1872621937572536</v>
      </c>
      <c r="G2680" s="382">
        <v>1.2654734376330796</v>
      </c>
      <c r="H2680" s="382">
        <v>1.3244042955195221</v>
      </c>
      <c r="M2680" s="386">
        <v>0.53480000000000005</v>
      </c>
    </row>
    <row r="2681" spans="1:13" ht="11.65" customHeight="1">
      <c r="A2681" s="372">
        <v>2675</v>
      </c>
      <c r="B2681" s="381">
        <v>1116.9486983928437</v>
      </c>
      <c r="C2681" s="381">
        <v>1842.3698343612068</v>
      </c>
      <c r="D2681" s="382">
        <v>0.98689125443360393</v>
      </c>
      <c r="E2681" s="382">
        <v>1.0899579869715292</v>
      </c>
      <c r="F2681" s="382">
        <v>1.1872882165056253</v>
      </c>
      <c r="G2681" s="382">
        <v>1.2655012740110871</v>
      </c>
      <c r="H2681" s="382">
        <v>1.3244339693670684</v>
      </c>
      <c r="M2681" s="386">
        <v>0.53500000000000003</v>
      </c>
    </row>
    <row r="2682" spans="1:13" ht="11.65" customHeight="1">
      <c r="A2682" s="372">
        <v>2676</v>
      </c>
      <c r="B2682" s="381">
        <v>1117.5481803673401</v>
      </c>
      <c r="C2682" s="381">
        <v>1843.1034362448972</v>
      </c>
      <c r="D2682" s="382">
        <v>0.98690129274504668</v>
      </c>
      <c r="E2682" s="382">
        <v>1.0899667032701124</v>
      </c>
      <c r="F2682" s="382">
        <v>1.1873023668447809</v>
      </c>
      <c r="G2682" s="382">
        <v>1.2655742439320816</v>
      </c>
      <c r="H2682" s="382">
        <v>1.3244743659252078</v>
      </c>
      <c r="M2682" s="386">
        <v>0.53520000000000001</v>
      </c>
    </row>
    <row r="2683" spans="1:13" ht="11.65" customHeight="1">
      <c r="A2683" s="372">
        <v>2677</v>
      </c>
      <c r="B2683" s="381">
        <v>1117.5504023554413</v>
      </c>
      <c r="C2683" s="381">
        <v>1843.2745322896353</v>
      </c>
      <c r="D2683" s="382">
        <v>0.98692493746045085</v>
      </c>
      <c r="E2683" s="382">
        <v>1.090006101778378</v>
      </c>
      <c r="F2683" s="382">
        <v>1.1873802585511595</v>
      </c>
      <c r="G2683" s="382">
        <v>1.2655970911811338</v>
      </c>
      <c r="H2683" s="382">
        <v>1.3244792651662216</v>
      </c>
      <c r="M2683" s="386">
        <v>0.53539999999999999</v>
      </c>
    </row>
    <row r="2684" spans="1:13" ht="11.65" customHeight="1">
      <c r="A2684" s="372">
        <v>2678</v>
      </c>
      <c r="B2684" s="381">
        <v>1118.6157302675065</v>
      </c>
      <c r="C2684" s="381">
        <v>1843.6013033279269</v>
      </c>
      <c r="D2684" s="382">
        <v>0.98694471286311902</v>
      </c>
      <c r="E2684" s="382">
        <v>1.0900165837666815</v>
      </c>
      <c r="F2684" s="382">
        <v>1.1874564835173698</v>
      </c>
      <c r="G2684" s="382">
        <v>1.2656736304056542</v>
      </c>
      <c r="H2684" s="382">
        <v>1.3245154737776281</v>
      </c>
      <c r="M2684" s="386">
        <v>0.53559999999999997</v>
      </c>
    </row>
    <row r="2685" spans="1:13" ht="11.65" customHeight="1">
      <c r="A2685" s="372">
        <v>2679</v>
      </c>
      <c r="B2685" s="381">
        <v>1119.0277395959347</v>
      </c>
      <c r="C2685" s="381">
        <v>1844.2706647909181</v>
      </c>
      <c r="D2685" s="382">
        <v>0.98696002156358387</v>
      </c>
      <c r="E2685" s="382">
        <v>1.090032905127039</v>
      </c>
      <c r="F2685" s="382">
        <v>1.1875250828226949</v>
      </c>
      <c r="G2685" s="382">
        <v>1.2656799188965389</v>
      </c>
      <c r="H2685" s="382">
        <v>1.3245292749937934</v>
      </c>
      <c r="M2685" s="386">
        <v>0.53580000000000005</v>
      </c>
    </row>
    <row r="2686" spans="1:13" ht="11.65" customHeight="1">
      <c r="A2686" s="372">
        <v>2680</v>
      </c>
      <c r="B2686" s="381">
        <v>1119.9720369274273</v>
      </c>
      <c r="C2686" s="381">
        <v>1844.6788046983165</v>
      </c>
      <c r="D2686" s="382">
        <v>0.98696372309893599</v>
      </c>
      <c r="E2686" s="382">
        <v>1.0900399683392146</v>
      </c>
      <c r="F2686" s="382">
        <v>1.1875769066145541</v>
      </c>
      <c r="G2686" s="382">
        <v>1.265768628452465</v>
      </c>
      <c r="H2686" s="382">
        <v>1.3245943507562941</v>
      </c>
      <c r="M2686" s="386">
        <v>0.53600000000000003</v>
      </c>
    </row>
    <row r="2687" spans="1:13" ht="11.65" customHeight="1">
      <c r="A2687" s="372">
        <v>2681</v>
      </c>
      <c r="B2687" s="381">
        <v>1120.1575032035453</v>
      </c>
      <c r="C2687" s="381">
        <v>1844.9297749913658</v>
      </c>
      <c r="D2687" s="382">
        <v>0.98696448747969012</v>
      </c>
      <c r="E2687" s="382">
        <v>1.0900409721328561</v>
      </c>
      <c r="F2687" s="382">
        <v>1.1876313660046007</v>
      </c>
      <c r="G2687" s="382">
        <v>1.2658362969010164</v>
      </c>
      <c r="H2687" s="382">
        <v>1.3245984215701367</v>
      </c>
      <c r="M2687" s="386">
        <v>0.53620000000000001</v>
      </c>
    </row>
    <row r="2688" spans="1:13" ht="11.65" customHeight="1">
      <c r="A2688" s="372">
        <v>2682</v>
      </c>
      <c r="B2688" s="381">
        <v>1120.7688827875354</v>
      </c>
      <c r="C2688" s="381">
        <v>1845.0282375064726</v>
      </c>
      <c r="D2688" s="382">
        <v>0.98697482681943227</v>
      </c>
      <c r="E2688" s="382">
        <v>1.0900566026270724</v>
      </c>
      <c r="F2688" s="382">
        <v>1.1876476897741712</v>
      </c>
      <c r="G2688" s="382">
        <v>1.2658727532917284</v>
      </c>
      <c r="H2688" s="382">
        <v>1.3246434272506493</v>
      </c>
      <c r="M2688" s="386">
        <v>0.53639999999999999</v>
      </c>
    </row>
    <row r="2689" spans="1:13" ht="11.65" customHeight="1">
      <c r="A2689" s="372">
        <v>2683</v>
      </c>
      <c r="B2689" s="381">
        <v>1121.7131763024545</v>
      </c>
      <c r="C2689" s="381">
        <v>1845.0527754804752</v>
      </c>
      <c r="D2689" s="382">
        <v>0.9869806783773647</v>
      </c>
      <c r="E2689" s="382">
        <v>1.0900711799684877</v>
      </c>
      <c r="F2689" s="382">
        <v>1.1877337726866313</v>
      </c>
      <c r="G2689" s="382">
        <v>1.2659163006273211</v>
      </c>
      <c r="H2689" s="382">
        <v>1.324767010052192</v>
      </c>
      <c r="M2689" s="386">
        <v>0.53659999999999997</v>
      </c>
    </row>
    <row r="2690" spans="1:13" ht="11.65" customHeight="1">
      <c r="A2690" s="372">
        <v>2684</v>
      </c>
      <c r="B2690" s="381">
        <v>1122.5941921804388</v>
      </c>
      <c r="C2690" s="381">
        <v>1845.4138214024442</v>
      </c>
      <c r="D2690" s="382">
        <v>0.98698608997725568</v>
      </c>
      <c r="E2690" s="382">
        <v>1.0901361489409633</v>
      </c>
      <c r="F2690" s="382">
        <v>1.1877892721123313</v>
      </c>
      <c r="G2690" s="382">
        <v>1.2659256169168549</v>
      </c>
      <c r="H2690" s="382">
        <v>1.3247972389056468</v>
      </c>
      <c r="M2690" s="386">
        <v>0.53680000000000005</v>
      </c>
    </row>
    <row r="2691" spans="1:13" ht="11.65" customHeight="1">
      <c r="A2691" s="372">
        <v>2685</v>
      </c>
      <c r="B2691" s="381">
        <v>1123.0406614070434</v>
      </c>
      <c r="C2691" s="381">
        <v>1845.8295216253264</v>
      </c>
      <c r="D2691" s="382">
        <v>0.98700524673145451</v>
      </c>
      <c r="E2691" s="382">
        <v>1.0901380021704676</v>
      </c>
      <c r="F2691" s="382">
        <v>1.1878113906491767</v>
      </c>
      <c r="G2691" s="382">
        <v>1.2659278470969471</v>
      </c>
      <c r="H2691" s="382">
        <v>1.3248580130156911</v>
      </c>
      <c r="M2691" s="386">
        <v>0.53700000000000003</v>
      </c>
    </row>
    <row r="2692" spans="1:13" ht="11.65" customHeight="1">
      <c r="A2692" s="372">
        <v>2686</v>
      </c>
      <c r="B2692" s="381">
        <v>1123.5571003373379</v>
      </c>
      <c r="C2692" s="381">
        <v>1846.0773648099967</v>
      </c>
      <c r="D2692" s="382">
        <v>0.98700820078925333</v>
      </c>
      <c r="E2692" s="382">
        <v>1.0901677264071885</v>
      </c>
      <c r="F2692" s="382">
        <v>1.1878368238406134</v>
      </c>
      <c r="G2692" s="382">
        <v>1.2659385950955178</v>
      </c>
      <c r="H2692" s="382">
        <v>1.3248762248759858</v>
      </c>
      <c r="M2692" s="386">
        <v>0.53720000000000001</v>
      </c>
    </row>
    <row r="2693" spans="1:13" ht="11.65" customHeight="1">
      <c r="A2693" s="372">
        <v>2687</v>
      </c>
      <c r="B2693" s="381">
        <v>1124.5601014028844</v>
      </c>
      <c r="C2693" s="381">
        <v>1846.3331334857739</v>
      </c>
      <c r="D2693" s="382">
        <v>0.98702852125316476</v>
      </c>
      <c r="E2693" s="382">
        <v>1.0901759482897602</v>
      </c>
      <c r="F2693" s="382">
        <v>1.1878386013612834</v>
      </c>
      <c r="G2693" s="382">
        <v>1.2659444096818511</v>
      </c>
      <c r="H2693" s="382">
        <v>1.3249376511333366</v>
      </c>
      <c r="M2693" s="386">
        <v>0.53739999999999999</v>
      </c>
    </row>
    <row r="2694" spans="1:13" ht="11.65" customHeight="1">
      <c r="A2694" s="372">
        <v>2688</v>
      </c>
      <c r="B2694" s="381">
        <v>1124.9563307582166</v>
      </c>
      <c r="C2694" s="381">
        <v>1847.0554426119998</v>
      </c>
      <c r="D2694" s="382">
        <v>0.98703218415866834</v>
      </c>
      <c r="E2694" s="382">
        <v>1.0901967242326145</v>
      </c>
      <c r="F2694" s="382">
        <v>1.187887148769126</v>
      </c>
      <c r="G2694" s="382">
        <v>1.2659454515939474</v>
      </c>
      <c r="H2694" s="382">
        <v>1.3249495269290068</v>
      </c>
      <c r="M2694" s="386">
        <v>0.53759999999999997</v>
      </c>
    </row>
    <row r="2695" spans="1:13" ht="11.65" customHeight="1">
      <c r="A2695" s="372">
        <v>2689</v>
      </c>
      <c r="B2695" s="381">
        <v>1125.1004083974076</v>
      </c>
      <c r="C2695" s="381">
        <v>1847.498693593534</v>
      </c>
      <c r="D2695" s="382">
        <v>0.98703595931172172</v>
      </c>
      <c r="E2695" s="382">
        <v>1.0902359166691868</v>
      </c>
      <c r="F2695" s="382">
        <v>1.1879027292653428</v>
      </c>
      <c r="G2695" s="382">
        <v>1.2659462702135635</v>
      </c>
      <c r="H2695" s="382">
        <v>1.3249530022055753</v>
      </c>
      <c r="M2695" s="386">
        <v>0.53779999999999994</v>
      </c>
    </row>
    <row r="2696" spans="1:13" ht="11.65" customHeight="1">
      <c r="A2696" s="372">
        <v>2690</v>
      </c>
      <c r="B2696" s="381">
        <v>1125.1071084881351</v>
      </c>
      <c r="C2696" s="381">
        <v>1847.7141459637241</v>
      </c>
      <c r="D2696" s="382">
        <v>0.98703933720480586</v>
      </c>
      <c r="E2696" s="382">
        <v>1.09024412977258</v>
      </c>
      <c r="F2696" s="382">
        <v>1.1879193950892832</v>
      </c>
      <c r="G2696" s="382">
        <v>1.2659792532056668</v>
      </c>
      <c r="H2696" s="382">
        <v>1.3249948762031307</v>
      </c>
      <c r="M2696" s="386">
        <v>0.53800000000000003</v>
      </c>
    </row>
    <row r="2697" spans="1:13" ht="11.65" customHeight="1">
      <c r="A2697" s="372">
        <v>2691</v>
      </c>
      <c r="B2697" s="381">
        <v>1125.2089725237556</v>
      </c>
      <c r="C2697" s="381">
        <v>1848.4793116700512</v>
      </c>
      <c r="D2697" s="382">
        <v>0.98706178786137078</v>
      </c>
      <c r="E2697" s="382">
        <v>1.0902541122093605</v>
      </c>
      <c r="F2697" s="382">
        <v>1.1879985844127907</v>
      </c>
      <c r="G2697" s="382">
        <v>1.2659866252467826</v>
      </c>
      <c r="H2697" s="382">
        <v>1.3249960247082457</v>
      </c>
      <c r="M2697" s="386">
        <v>0.53820000000000001</v>
      </c>
    </row>
    <row r="2698" spans="1:13" ht="11.65" customHeight="1">
      <c r="A2698" s="372">
        <v>2692</v>
      </c>
      <c r="B2698" s="381">
        <v>1125.4591892019735</v>
      </c>
      <c r="C2698" s="381">
        <v>1848.7600629829885</v>
      </c>
      <c r="D2698" s="382">
        <v>0.98707215316844243</v>
      </c>
      <c r="E2698" s="382">
        <v>1.09026804434047</v>
      </c>
      <c r="F2698" s="382">
        <v>1.1880138049313136</v>
      </c>
      <c r="G2698" s="382">
        <v>1.26599285494517</v>
      </c>
      <c r="H2698" s="382">
        <v>1.3250147029621082</v>
      </c>
      <c r="M2698" s="386">
        <v>0.53839999999999999</v>
      </c>
    </row>
    <row r="2699" spans="1:13" ht="11.65" customHeight="1">
      <c r="A2699" s="372">
        <v>2693</v>
      </c>
      <c r="B2699" s="381">
        <v>1125.5295692298414</v>
      </c>
      <c r="C2699" s="381">
        <v>1849.0475332984788</v>
      </c>
      <c r="D2699" s="382">
        <v>0.98710179052433134</v>
      </c>
      <c r="E2699" s="382">
        <v>1.0903143019404822</v>
      </c>
      <c r="F2699" s="382">
        <v>1.1880471992317312</v>
      </c>
      <c r="G2699" s="382">
        <v>1.2660090561458341</v>
      </c>
      <c r="H2699" s="382">
        <v>1.3250399397542514</v>
      </c>
      <c r="M2699" s="386">
        <v>0.53859999999999997</v>
      </c>
    </row>
    <row r="2700" spans="1:13" ht="11.65" customHeight="1">
      <c r="A2700" s="372">
        <v>2694</v>
      </c>
      <c r="B2700" s="381">
        <v>1125.9410890294548</v>
      </c>
      <c r="C2700" s="381">
        <v>1849.217031833723</v>
      </c>
      <c r="D2700" s="382">
        <v>0.98710839052803268</v>
      </c>
      <c r="E2700" s="382">
        <v>1.0903411675095451</v>
      </c>
      <c r="F2700" s="382">
        <v>1.1880580825506357</v>
      </c>
      <c r="G2700" s="382">
        <v>1.2660235413567</v>
      </c>
      <c r="H2700" s="382">
        <v>1.3250746072073432</v>
      </c>
      <c r="M2700" s="386">
        <v>0.53879999999999995</v>
      </c>
    </row>
    <row r="2701" spans="1:13" ht="11.65" customHeight="1">
      <c r="A2701" s="372">
        <v>2695</v>
      </c>
      <c r="B2701" s="381">
        <v>1126.3822183153352</v>
      </c>
      <c r="C2701" s="381">
        <v>1849.5805795244505</v>
      </c>
      <c r="D2701" s="382">
        <v>0.9871181305684763</v>
      </c>
      <c r="E2701" s="382">
        <v>1.0903468658827995</v>
      </c>
      <c r="F2701" s="382">
        <v>1.1880614091057202</v>
      </c>
      <c r="G2701" s="382">
        <v>1.2660436538762943</v>
      </c>
      <c r="H2701" s="382">
        <v>1.3251072810258002</v>
      </c>
      <c r="M2701" s="386">
        <v>0.53900000000000003</v>
      </c>
    </row>
    <row r="2702" spans="1:13" ht="11.65" customHeight="1">
      <c r="A2702" s="372">
        <v>2696</v>
      </c>
      <c r="B2702" s="381">
        <v>1126.9341863539348</v>
      </c>
      <c r="C2702" s="381">
        <v>1850.414645476767</v>
      </c>
      <c r="D2702" s="382">
        <v>0.98712637848688023</v>
      </c>
      <c r="E2702" s="382">
        <v>1.0904235914150509</v>
      </c>
      <c r="F2702" s="382">
        <v>1.1880656142491577</v>
      </c>
      <c r="G2702" s="382">
        <v>1.2660969548487151</v>
      </c>
      <c r="H2702" s="382">
        <v>1.3251215293205327</v>
      </c>
      <c r="M2702" s="386">
        <v>0.53920000000000001</v>
      </c>
    </row>
    <row r="2703" spans="1:13" ht="11.65" customHeight="1">
      <c r="A2703" s="372">
        <v>2697</v>
      </c>
      <c r="B2703" s="381">
        <v>1127.268353466583</v>
      </c>
      <c r="C2703" s="381">
        <v>1850.5006365662048</v>
      </c>
      <c r="D2703" s="382">
        <v>0.98715600249761992</v>
      </c>
      <c r="E2703" s="382">
        <v>1.0904330100021515</v>
      </c>
      <c r="F2703" s="382">
        <v>1.1880887969561285</v>
      </c>
      <c r="G2703" s="382">
        <v>1.2661196964426893</v>
      </c>
      <c r="H2703" s="382">
        <v>1.3251576988764793</v>
      </c>
      <c r="M2703" s="386">
        <v>0.53939999999999999</v>
      </c>
    </row>
    <row r="2704" spans="1:13" ht="11.65" customHeight="1">
      <c r="A2704" s="372">
        <v>2698</v>
      </c>
      <c r="B2704" s="381">
        <v>1127.8366733436424</v>
      </c>
      <c r="C2704" s="381">
        <v>1850.616843466647</v>
      </c>
      <c r="D2704" s="382">
        <v>0.98719428809288579</v>
      </c>
      <c r="E2704" s="382">
        <v>1.090445657733933</v>
      </c>
      <c r="F2704" s="382">
        <v>1.1881194715251728</v>
      </c>
      <c r="G2704" s="382">
        <v>1.2661857920930693</v>
      </c>
      <c r="H2704" s="382">
        <v>1.3251750345143778</v>
      </c>
      <c r="M2704" s="386">
        <v>0.53959999999999997</v>
      </c>
    </row>
    <row r="2705" spans="1:13" ht="11.65" customHeight="1">
      <c r="A2705" s="372">
        <v>2699</v>
      </c>
      <c r="B2705" s="381">
        <v>1127.9972840508472</v>
      </c>
      <c r="C2705" s="381">
        <v>1851.7868489280681</v>
      </c>
      <c r="D2705" s="382">
        <v>0.98723669058320063</v>
      </c>
      <c r="E2705" s="382">
        <v>1.0904653464711791</v>
      </c>
      <c r="F2705" s="382">
        <v>1.1881513792729888</v>
      </c>
      <c r="G2705" s="382">
        <v>1.2662178865107498</v>
      </c>
      <c r="H2705" s="382">
        <v>1.3251776619997169</v>
      </c>
      <c r="M2705" s="386">
        <v>0.53979999999999995</v>
      </c>
    </row>
    <row r="2706" spans="1:13" ht="11.65" customHeight="1">
      <c r="A2706" s="372">
        <v>2700</v>
      </c>
      <c r="B2706" s="381">
        <v>1128.0040445147988</v>
      </c>
      <c r="C2706" s="381">
        <v>1852.119808395988</v>
      </c>
      <c r="D2706" s="382">
        <v>0.98725588805011166</v>
      </c>
      <c r="E2706" s="382">
        <v>1.0904978385060355</v>
      </c>
      <c r="F2706" s="382">
        <v>1.1881522944366332</v>
      </c>
      <c r="G2706" s="382">
        <v>1.2662866427250248</v>
      </c>
      <c r="H2706" s="382">
        <v>1.3252240270669964</v>
      </c>
      <c r="M2706" s="386">
        <v>0.54</v>
      </c>
    </row>
    <row r="2707" spans="1:13" ht="11.65" customHeight="1">
      <c r="A2707" s="372">
        <v>2701</v>
      </c>
      <c r="B2707" s="381">
        <v>1128.1124201560142</v>
      </c>
      <c r="C2707" s="381">
        <v>1852.28493274836</v>
      </c>
      <c r="D2707" s="382">
        <v>0.98726089584479781</v>
      </c>
      <c r="E2707" s="382">
        <v>1.0905005126750058</v>
      </c>
      <c r="F2707" s="382">
        <v>1.1881561888639038</v>
      </c>
      <c r="G2707" s="382">
        <v>1.2663054620578484</v>
      </c>
      <c r="H2707" s="382">
        <v>1.3252396952985199</v>
      </c>
      <c r="M2707" s="386">
        <v>0.54020000000000001</v>
      </c>
    </row>
    <row r="2708" spans="1:13" ht="11.65" customHeight="1">
      <c r="A2708" s="372">
        <v>2702</v>
      </c>
      <c r="B2708" s="381">
        <v>1128.2318176743065</v>
      </c>
      <c r="C2708" s="381">
        <v>1852.3213347303081</v>
      </c>
      <c r="D2708" s="382">
        <v>0.98726575591206278</v>
      </c>
      <c r="E2708" s="382">
        <v>1.090501652975352</v>
      </c>
      <c r="F2708" s="382">
        <v>1.1882115159502991</v>
      </c>
      <c r="G2708" s="382">
        <v>1.2663243595497267</v>
      </c>
      <c r="H2708" s="382">
        <v>1.3252489698457801</v>
      </c>
      <c r="M2708" s="386">
        <v>0.54039999999999999</v>
      </c>
    </row>
    <row r="2709" spans="1:13" ht="11.65" customHeight="1">
      <c r="A2709" s="372">
        <v>2703</v>
      </c>
      <c r="B2709" s="381">
        <v>1128.4944442891301</v>
      </c>
      <c r="C2709" s="381">
        <v>1852.9506730031717</v>
      </c>
      <c r="D2709" s="382">
        <v>0.98728521873511832</v>
      </c>
      <c r="E2709" s="382">
        <v>1.0905102326987113</v>
      </c>
      <c r="F2709" s="382">
        <v>1.1882311258607536</v>
      </c>
      <c r="G2709" s="382">
        <v>1.2663297037138113</v>
      </c>
      <c r="H2709" s="382">
        <v>1.3252632087946423</v>
      </c>
      <c r="M2709" s="386">
        <v>0.54059999999999997</v>
      </c>
    </row>
    <row r="2710" spans="1:13" ht="11.65" customHeight="1">
      <c r="A2710" s="372">
        <v>2704</v>
      </c>
      <c r="B2710" s="381">
        <v>1128.5463978840753</v>
      </c>
      <c r="C2710" s="381">
        <v>1853.57259879296</v>
      </c>
      <c r="D2710" s="382">
        <v>0.98737377589270037</v>
      </c>
      <c r="E2710" s="382">
        <v>1.0905180633178442</v>
      </c>
      <c r="F2710" s="382">
        <v>1.1882918224511554</v>
      </c>
      <c r="G2710" s="382">
        <v>1.2663363841769533</v>
      </c>
      <c r="H2710" s="382">
        <v>1.3252988275247841</v>
      </c>
      <c r="M2710" s="386">
        <v>0.54079999999999995</v>
      </c>
    </row>
    <row r="2711" spans="1:13" ht="11.65" customHeight="1">
      <c r="A2711" s="372">
        <v>2705</v>
      </c>
      <c r="B2711" s="381">
        <v>1128.6799297908183</v>
      </c>
      <c r="C2711" s="381">
        <v>1853.7839344999575</v>
      </c>
      <c r="D2711" s="382">
        <v>0.98737385302635394</v>
      </c>
      <c r="E2711" s="382">
        <v>1.0905325117502647</v>
      </c>
      <c r="F2711" s="382">
        <v>1.1883172729833884</v>
      </c>
      <c r="G2711" s="382">
        <v>1.2663530824992342</v>
      </c>
      <c r="H2711" s="382">
        <v>1.3253465846683625</v>
      </c>
      <c r="M2711" s="386">
        <v>0.54100000000000004</v>
      </c>
    </row>
    <row r="2712" spans="1:13" ht="11.65" customHeight="1">
      <c r="A2712" s="372">
        <v>2706</v>
      </c>
      <c r="B2712" s="381">
        <v>1129.1516246785095</v>
      </c>
      <c r="C2712" s="381">
        <v>1853.8583686229431</v>
      </c>
      <c r="D2712" s="382">
        <v>0.98738545128526456</v>
      </c>
      <c r="E2712" s="382">
        <v>1.0905589187035487</v>
      </c>
      <c r="F2712" s="382">
        <v>1.1884030322615047</v>
      </c>
      <c r="G2712" s="382">
        <v>1.2664370242573779</v>
      </c>
      <c r="H2712" s="382">
        <v>1.3254081879883759</v>
      </c>
      <c r="M2712" s="386">
        <v>0.54120000000000001</v>
      </c>
    </row>
    <row r="2713" spans="1:13" ht="11.65" customHeight="1">
      <c r="A2713" s="372">
        <v>2707</v>
      </c>
      <c r="B2713" s="381">
        <v>1129.3477762592911</v>
      </c>
      <c r="C2713" s="381">
        <v>1854.1758694582386</v>
      </c>
      <c r="D2713" s="382">
        <v>0.98741123131546948</v>
      </c>
      <c r="E2713" s="382">
        <v>1.0906475887569242</v>
      </c>
      <c r="F2713" s="382">
        <v>1.1884266934473637</v>
      </c>
      <c r="G2713" s="382">
        <v>1.2664826472921182</v>
      </c>
      <c r="H2713" s="382">
        <v>1.3254118769048828</v>
      </c>
      <c r="M2713" s="386">
        <v>0.54139999999999999</v>
      </c>
    </row>
    <row r="2714" spans="1:13" ht="11.65" customHeight="1">
      <c r="A2714" s="372">
        <v>2708</v>
      </c>
      <c r="B2714" s="381">
        <v>1129.5103495386265</v>
      </c>
      <c r="C2714" s="381">
        <v>1855.2451425613854</v>
      </c>
      <c r="D2714" s="382">
        <v>0.98742619421596645</v>
      </c>
      <c r="E2714" s="382">
        <v>1.0906769624157089</v>
      </c>
      <c r="F2714" s="382">
        <v>1.1884897219457773</v>
      </c>
      <c r="G2714" s="382">
        <v>1.2665263263341702</v>
      </c>
      <c r="H2714" s="382">
        <v>1.3254546798405706</v>
      </c>
      <c r="M2714" s="386">
        <v>0.54159999999999997</v>
      </c>
    </row>
    <row r="2715" spans="1:13" ht="11.65" customHeight="1">
      <c r="A2715" s="372">
        <v>2709</v>
      </c>
      <c r="B2715" s="381">
        <v>1129.8889030292294</v>
      </c>
      <c r="C2715" s="381">
        <v>1855.7725994058183</v>
      </c>
      <c r="D2715" s="382">
        <v>0.98743768284213407</v>
      </c>
      <c r="E2715" s="382">
        <v>1.0906784260379891</v>
      </c>
      <c r="F2715" s="382">
        <v>1.1885325318850759</v>
      </c>
      <c r="G2715" s="382">
        <v>1.2665923360398941</v>
      </c>
      <c r="H2715" s="382">
        <v>1.3254911449014966</v>
      </c>
      <c r="M2715" s="386">
        <v>0.54179999999999995</v>
      </c>
    </row>
    <row r="2716" spans="1:13" ht="11.65" customHeight="1">
      <c r="A2716" s="372">
        <v>2710</v>
      </c>
      <c r="B2716" s="381">
        <v>1130.666116915052</v>
      </c>
      <c r="C2716" s="381">
        <v>1855.855694914635</v>
      </c>
      <c r="D2716" s="382">
        <v>0.98746177470348462</v>
      </c>
      <c r="E2716" s="382">
        <v>1.0907197712903556</v>
      </c>
      <c r="F2716" s="382">
        <v>1.1885619739750526</v>
      </c>
      <c r="G2716" s="382">
        <v>1.2667434297879601</v>
      </c>
      <c r="H2716" s="382">
        <v>1.325520433498071</v>
      </c>
      <c r="M2716" s="386">
        <v>0.54200000000000004</v>
      </c>
    </row>
    <row r="2717" spans="1:13" ht="11.65" customHeight="1">
      <c r="A2717" s="372">
        <v>2711</v>
      </c>
      <c r="B2717" s="381">
        <v>1131.5959072085807</v>
      </c>
      <c r="C2717" s="381">
        <v>1856.4783865553163</v>
      </c>
      <c r="D2717" s="382">
        <v>0.98746919641573894</v>
      </c>
      <c r="E2717" s="382">
        <v>1.0907952994801418</v>
      </c>
      <c r="F2717" s="382">
        <v>1.1885815099031338</v>
      </c>
      <c r="G2717" s="382">
        <v>1.2669438264728456</v>
      </c>
      <c r="H2717" s="382">
        <v>1.3255204904317068</v>
      </c>
      <c r="M2717" s="386">
        <v>0.54220000000000002</v>
      </c>
    </row>
    <row r="2718" spans="1:13" ht="11.65" customHeight="1">
      <c r="A2718" s="372">
        <v>2712</v>
      </c>
      <c r="B2718" s="381">
        <v>1131.6247101053714</v>
      </c>
      <c r="C2718" s="381">
        <v>1856.5459493937724</v>
      </c>
      <c r="D2718" s="382">
        <v>0.98747796274743604</v>
      </c>
      <c r="E2718" s="382">
        <v>1.0908021844711207</v>
      </c>
      <c r="F2718" s="382">
        <v>1.1885930891039431</v>
      </c>
      <c r="G2718" s="382">
        <v>1.266946220093577</v>
      </c>
      <c r="H2718" s="382">
        <v>1.3256344242872369</v>
      </c>
      <c r="M2718" s="386">
        <v>0.54239999999999999</v>
      </c>
    </row>
    <row r="2719" spans="1:13" ht="11.65" customHeight="1">
      <c r="A2719" s="372">
        <v>2713</v>
      </c>
      <c r="B2719" s="381">
        <v>1131.7763828857169</v>
      </c>
      <c r="C2719" s="381">
        <v>1856.5553891712152</v>
      </c>
      <c r="D2719" s="382">
        <v>0.98749624219909293</v>
      </c>
      <c r="E2719" s="382">
        <v>1.0908033090738338</v>
      </c>
      <c r="F2719" s="382">
        <v>1.1886029553625619</v>
      </c>
      <c r="G2719" s="382">
        <v>1.2670113866299983</v>
      </c>
      <c r="H2719" s="382">
        <v>1.3256482125088813</v>
      </c>
      <c r="M2719" s="386">
        <v>0.54259999999999997</v>
      </c>
    </row>
    <row r="2720" spans="1:13" ht="11.65" customHeight="1">
      <c r="A2720" s="372">
        <v>2714</v>
      </c>
      <c r="B2720" s="381">
        <v>1131.8035224360738</v>
      </c>
      <c r="C2720" s="381">
        <v>1856.818305458959</v>
      </c>
      <c r="D2720" s="382">
        <v>0.98750614556033789</v>
      </c>
      <c r="E2720" s="382">
        <v>1.0908378801209497</v>
      </c>
      <c r="F2720" s="382">
        <v>1.1886552296565129</v>
      </c>
      <c r="G2720" s="382">
        <v>1.2670236116064115</v>
      </c>
      <c r="H2720" s="382">
        <v>1.3256585119316617</v>
      </c>
      <c r="M2720" s="386">
        <v>0.54279999999999995</v>
      </c>
    </row>
    <row r="2721" spans="1:13" ht="11.65" customHeight="1">
      <c r="A2721" s="372">
        <v>2715</v>
      </c>
      <c r="B2721" s="381">
        <v>1132.2142980488115</v>
      </c>
      <c r="C2721" s="381">
        <v>1856.8646329072126</v>
      </c>
      <c r="D2721" s="382">
        <v>0.98751605599157022</v>
      </c>
      <c r="E2721" s="382">
        <v>1.0908445121392318</v>
      </c>
      <c r="F2721" s="382">
        <v>1.1886726507214413</v>
      </c>
      <c r="G2721" s="382">
        <v>1.2670349142499837</v>
      </c>
      <c r="H2721" s="382">
        <v>1.3256955150467384</v>
      </c>
      <c r="M2721" s="386">
        <v>0.54300000000000004</v>
      </c>
    </row>
    <row r="2722" spans="1:13" ht="11.65" customHeight="1">
      <c r="A2722" s="372">
        <v>2716</v>
      </c>
      <c r="B2722" s="381">
        <v>1132.5014611036777</v>
      </c>
      <c r="C2722" s="381">
        <v>1857.4983279102289</v>
      </c>
      <c r="D2722" s="382">
        <v>0.9875252786439308</v>
      </c>
      <c r="E2722" s="382">
        <v>1.0908498235571822</v>
      </c>
      <c r="F2722" s="382">
        <v>1.1886862872642465</v>
      </c>
      <c r="G2722" s="382">
        <v>1.267050264623713</v>
      </c>
      <c r="H2722" s="382">
        <v>1.3257013379877405</v>
      </c>
      <c r="M2722" s="386">
        <v>0.54320000000000002</v>
      </c>
    </row>
    <row r="2723" spans="1:13" ht="11.65" customHeight="1">
      <c r="A2723" s="372">
        <v>2717</v>
      </c>
      <c r="B2723" s="381">
        <v>1132.6382874360452</v>
      </c>
      <c r="C2723" s="381">
        <v>1857.8273679138238</v>
      </c>
      <c r="D2723" s="382">
        <v>0.98754014425167047</v>
      </c>
      <c r="E2723" s="382">
        <v>1.0908820494651519</v>
      </c>
      <c r="F2723" s="382">
        <v>1.1887585063724728</v>
      </c>
      <c r="G2723" s="382">
        <v>1.2670734613309</v>
      </c>
      <c r="H2723" s="382">
        <v>1.3257077654489384</v>
      </c>
      <c r="M2723" s="386">
        <v>0.54339999999999999</v>
      </c>
    </row>
    <row r="2724" spans="1:13" ht="11.65" customHeight="1">
      <c r="A2724" s="372">
        <v>2718</v>
      </c>
      <c r="B2724" s="381">
        <v>1132.7104729063039</v>
      </c>
      <c r="C2724" s="381">
        <v>1858.7457204717302</v>
      </c>
      <c r="D2724" s="382">
        <v>0.98754167424935402</v>
      </c>
      <c r="E2724" s="382">
        <v>1.0908839664349324</v>
      </c>
      <c r="F2724" s="382">
        <v>1.1887733342554079</v>
      </c>
      <c r="G2724" s="382">
        <v>1.2671532995747379</v>
      </c>
      <c r="H2724" s="382">
        <v>1.3257491876084768</v>
      </c>
      <c r="M2724" s="386">
        <v>0.54359999999999997</v>
      </c>
    </row>
    <row r="2725" spans="1:13" ht="11.65" customHeight="1">
      <c r="A2725" s="372">
        <v>2719</v>
      </c>
      <c r="B2725" s="381">
        <v>1133.6234797525585</v>
      </c>
      <c r="C2725" s="381">
        <v>1859.580523235767</v>
      </c>
      <c r="D2725" s="382">
        <v>0.98756805646715262</v>
      </c>
      <c r="E2725" s="382">
        <v>1.0909084105498283</v>
      </c>
      <c r="F2725" s="382">
        <v>1.1887953240763192</v>
      </c>
      <c r="G2725" s="382">
        <v>1.2671572665518034</v>
      </c>
      <c r="H2725" s="382">
        <v>1.3257592843387087</v>
      </c>
      <c r="M2725" s="386">
        <v>0.54379999999999995</v>
      </c>
    </row>
    <row r="2726" spans="1:13" ht="11.65" customHeight="1">
      <c r="A2726" s="372">
        <v>2720</v>
      </c>
      <c r="B2726" s="381">
        <v>1134.0062619974742</v>
      </c>
      <c r="C2726" s="381">
        <v>1859.6891208860052</v>
      </c>
      <c r="D2726" s="382">
        <v>0.98759252509328166</v>
      </c>
      <c r="E2726" s="382">
        <v>1.0909172492396044</v>
      </c>
      <c r="F2726" s="382">
        <v>1.1888495667521457</v>
      </c>
      <c r="G2726" s="382">
        <v>1.2672383465404129</v>
      </c>
      <c r="H2726" s="382">
        <v>1.3257665740343336</v>
      </c>
      <c r="M2726" s="386">
        <v>0.54400000000000004</v>
      </c>
    </row>
    <row r="2727" spans="1:13" ht="11.65" customHeight="1">
      <c r="A2727" s="372">
        <v>2721</v>
      </c>
      <c r="B2727" s="381">
        <v>1134.2638146966847</v>
      </c>
      <c r="C2727" s="381">
        <v>1860.3882163809176</v>
      </c>
      <c r="D2727" s="382">
        <v>0.98759606207408057</v>
      </c>
      <c r="E2727" s="382">
        <v>1.0909194228925292</v>
      </c>
      <c r="F2727" s="382">
        <v>1.1888509161539349</v>
      </c>
      <c r="G2727" s="382">
        <v>1.2672769356267299</v>
      </c>
      <c r="H2727" s="382">
        <v>1.3258324322513599</v>
      </c>
      <c r="M2727" s="386">
        <v>0.54420000000000002</v>
      </c>
    </row>
    <row r="2728" spans="1:13" ht="11.65" customHeight="1">
      <c r="A2728" s="372">
        <v>2722</v>
      </c>
      <c r="B2728" s="381">
        <v>1134.3684879334687</v>
      </c>
      <c r="C2728" s="381">
        <v>1860.6506419178386</v>
      </c>
      <c r="D2728" s="382">
        <v>0.98760453059743292</v>
      </c>
      <c r="E2728" s="382">
        <v>1.0909692774681059</v>
      </c>
      <c r="F2728" s="382">
        <v>1.1888602996588851</v>
      </c>
      <c r="G2728" s="382">
        <v>1.2672859095742965</v>
      </c>
      <c r="H2728" s="382">
        <v>1.325845306114311</v>
      </c>
      <c r="M2728" s="386">
        <v>0.5444</v>
      </c>
    </row>
    <row r="2729" spans="1:13" ht="11.65" customHeight="1">
      <c r="A2729" s="372">
        <v>2723</v>
      </c>
      <c r="B2729" s="381">
        <v>1134.3957611095157</v>
      </c>
      <c r="C2729" s="381">
        <v>1861.1934332656238</v>
      </c>
      <c r="D2729" s="382">
        <v>0.98764350116257149</v>
      </c>
      <c r="E2729" s="382">
        <v>1.0909828743244248</v>
      </c>
      <c r="F2729" s="382">
        <v>1.1889074657747036</v>
      </c>
      <c r="G2729" s="382">
        <v>1.2673170800870908</v>
      </c>
      <c r="H2729" s="382">
        <v>1.3258479638419616</v>
      </c>
      <c r="M2729" s="386">
        <v>0.54459999999999997</v>
      </c>
    </row>
    <row r="2730" spans="1:13" ht="11.65" customHeight="1">
      <c r="A2730" s="372">
        <v>2724</v>
      </c>
      <c r="B2730" s="381">
        <v>1134.4830853202966</v>
      </c>
      <c r="C2730" s="381">
        <v>1861.784361731934</v>
      </c>
      <c r="D2730" s="382">
        <v>0.9876613868204398</v>
      </c>
      <c r="E2730" s="382">
        <v>1.090985300992676</v>
      </c>
      <c r="F2730" s="382">
        <v>1.1889383262811615</v>
      </c>
      <c r="G2730" s="382">
        <v>1.2673338970008923</v>
      </c>
      <c r="H2730" s="382">
        <v>1.3258901428464802</v>
      </c>
      <c r="M2730" s="386">
        <v>0.54479999999999995</v>
      </c>
    </row>
    <row r="2731" spans="1:13" ht="11.65" customHeight="1">
      <c r="A2731" s="372">
        <v>2725</v>
      </c>
      <c r="B2731" s="381">
        <v>1134.6048987381</v>
      </c>
      <c r="C2731" s="381">
        <v>1862.0363258171201</v>
      </c>
      <c r="D2731" s="382">
        <v>0.98766602910438872</v>
      </c>
      <c r="E2731" s="382">
        <v>1.0910043744400719</v>
      </c>
      <c r="F2731" s="382">
        <v>1.1889572095908929</v>
      </c>
      <c r="G2731" s="382">
        <v>1.2673348506793205</v>
      </c>
      <c r="H2731" s="382">
        <v>1.3258907731295306</v>
      </c>
      <c r="M2731" s="386">
        <v>0.54500000000000004</v>
      </c>
    </row>
    <row r="2732" spans="1:13" ht="11.65" customHeight="1">
      <c r="A2732" s="372">
        <v>2726</v>
      </c>
      <c r="B2732" s="381">
        <v>1134.9892505355529</v>
      </c>
      <c r="C2732" s="381">
        <v>1862.3277247224196</v>
      </c>
      <c r="D2732" s="382">
        <v>0.98772487285895605</v>
      </c>
      <c r="E2732" s="382">
        <v>1.0910192803110532</v>
      </c>
      <c r="F2732" s="382">
        <v>1.1889932951666604</v>
      </c>
      <c r="G2732" s="382">
        <v>1.2673621501683319</v>
      </c>
      <c r="H2732" s="382">
        <v>1.3259237769333396</v>
      </c>
      <c r="M2732" s="386">
        <v>0.54520000000000002</v>
      </c>
    </row>
    <row r="2733" spans="1:13" ht="11.65" customHeight="1">
      <c r="A2733" s="372">
        <v>2727</v>
      </c>
      <c r="B2733" s="381">
        <v>1135.478773835589</v>
      </c>
      <c r="C2733" s="381">
        <v>1862.5592410377503</v>
      </c>
      <c r="D2733" s="382">
        <v>0.98772869112255646</v>
      </c>
      <c r="E2733" s="382">
        <v>1.0910227745443581</v>
      </c>
      <c r="F2733" s="382">
        <v>1.1889981587404821</v>
      </c>
      <c r="G2733" s="382">
        <v>1.2673885331601253</v>
      </c>
      <c r="H2733" s="382">
        <v>1.3259697093386587</v>
      </c>
      <c r="M2733" s="386">
        <v>0.5454</v>
      </c>
    </row>
    <row r="2734" spans="1:13" ht="11.65" customHeight="1">
      <c r="A2734" s="372">
        <v>2728</v>
      </c>
      <c r="B2734" s="381">
        <v>1135.8123756461528</v>
      </c>
      <c r="C2734" s="381">
        <v>1864.0533789798028</v>
      </c>
      <c r="D2734" s="382">
        <v>0.98773874438087761</v>
      </c>
      <c r="E2734" s="382">
        <v>1.0910458320186316</v>
      </c>
      <c r="F2734" s="382">
        <v>1.1890128070061514</v>
      </c>
      <c r="G2734" s="382">
        <v>1.2674010355127001</v>
      </c>
      <c r="H2734" s="382">
        <v>1.3259821191089802</v>
      </c>
      <c r="M2734" s="386">
        <v>0.54559999999999997</v>
      </c>
    </row>
    <row r="2735" spans="1:13" ht="11.65" customHeight="1">
      <c r="A2735" s="372">
        <v>2729</v>
      </c>
      <c r="B2735" s="381">
        <v>1135.8711861982647</v>
      </c>
      <c r="C2735" s="381">
        <v>1864.5382606092189</v>
      </c>
      <c r="D2735" s="382">
        <v>0.98774894329834451</v>
      </c>
      <c r="E2735" s="382">
        <v>1.0911187417507</v>
      </c>
      <c r="F2735" s="382">
        <v>1.1890452570868548</v>
      </c>
      <c r="G2735" s="382">
        <v>1.2674201429688361</v>
      </c>
      <c r="H2735" s="382">
        <v>1.3260671236644617</v>
      </c>
      <c r="M2735" s="386">
        <v>0.54579999999999995</v>
      </c>
    </row>
    <row r="2736" spans="1:13" ht="11.65" customHeight="1">
      <c r="A2736" s="372">
        <v>2730</v>
      </c>
      <c r="B2736" s="381">
        <v>1136.1103907635097</v>
      </c>
      <c r="C2736" s="381">
        <v>1864.574185560934</v>
      </c>
      <c r="D2736" s="382">
        <v>0.98776151528917899</v>
      </c>
      <c r="E2736" s="382">
        <v>1.0911749272724685</v>
      </c>
      <c r="F2736" s="382">
        <v>1.1890821775970615</v>
      </c>
      <c r="G2736" s="382">
        <v>1.2674750862041044</v>
      </c>
      <c r="H2736" s="382">
        <v>1.3260879017842315</v>
      </c>
      <c r="M2736" s="386">
        <v>0.54600000000000004</v>
      </c>
    </row>
    <row r="2737" spans="1:13" ht="11.65" customHeight="1">
      <c r="A2737" s="372">
        <v>2731</v>
      </c>
      <c r="B2737" s="381">
        <v>1137.3853437595872</v>
      </c>
      <c r="C2737" s="381">
        <v>1864.8112880574517</v>
      </c>
      <c r="D2737" s="382">
        <v>0.98779186049080203</v>
      </c>
      <c r="E2737" s="382">
        <v>1.0911938270020112</v>
      </c>
      <c r="F2737" s="382">
        <v>1.189089932346916</v>
      </c>
      <c r="G2737" s="382">
        <v>1.2674989386496827</v>
      </c>
      <c r="H2737" s="382">
        <v>1.3261055319447199</v>
      </c>
      <c r="M2737" s="386">
        <v>0.54620000000000002</v>
      </c>
    </row>
    <row r="2738" spans="1:13" ht="11.65" customHeight="1">
      <c r="A2738" s="372">
        <v>2732</v>
      </c>
      <c r="B2738" s="381">
        <v>1137.5030257343478</v>
      </c>
      <c r="C2738" s="381">
        <v>1865.1574309457956</v>
      </c>
      <c r="D2738" s="382">
        <v>0.98782713293809121</v>
      </c>
      <c r="E2738" s="382">
        <v>1.0911967197673467</v>
      </c>
      <c r="F2738" s="382">
        <v>1.1891058231984044</v>
      </c>
      <c r="G2738" s="382">
        <v>1.2675028431977273</v>
      </c>
      <c r="H2738" s="382">
        <v>1.3261991361688656</v>
      </c>
      <c r="M2738" s="386">
        <v>0.5464</v>
      </c>
    </row>
    <row r="2739" spans="1:13" ht="11.65" customHeight="1">
      <c r="A2739" s="372">
        <v>2733</v>
      </c>
      <c r="B2739" s="381">
        <v>1137.6329962069603</v>
      </c>
      <c r="C2739" s="381">
        <v>1865.3011848114493</v>
      </c>
      <c r="D2739" s="382">
        <v>0.98784705627019354</v>
      </c>
      <c r="E2739" s="382">
        <v>1.0912344895883159</v>
      </c>
      <c r="F2739" s="382">
        <v>1.1891134130536687</v>
      </c>
      <c r="G2739" s="382">
        <v>1.2675437332731379</v>
      </c>
      <c r="H2739" s="382">
        <v>1.3262589071969568</v>
      </c>
      <c r="M2739" s="386">
        <v>0.54659999999999997</v>
      </c>
    </row>
    <row r="2740" spans="1:13" ht="11.65" customHeight="1">
      <c r="A2740" s="372">
        <v>2734</v>
      </c>
      <c r="B2740" s="381">
        <v>1138.6660815686955</v>
      </c>
      <c r="C2740" s="381">
        <v>1865.8724499430191</v>
      </c>
      <c r="D2740" s="382">
        <v>0.98784883489976616</v>
      </c>
      <c r="E2740" s="382">
        <v>1.091286372733983</v>
      </c>
      <c r="F2740" s="382">
        <v>1.1891996707528132</v>
      </c>
      <c r="G2740" s="382">
        <v>1.2675740940030391</v>
      </c>
      <c r="H2740" s="382">
        <v>1.3262733821792525</v>
      </c>
      <c r="M2740" s="386">
        <v>0.54679999999999995</v>
      </c>
    </row>
    <row r="2741" spans="1:13" ht="11.65" customHeight="1">
      <c r="A2741" s="372">
        <v>2735</v>
      </c>
      <c r="B2741" s="381">
        <v>1139.1755709079716</v>
      </c>
      <c r="C2741" s="381">
        <v>1866.5827132505856</v>
      </c>
      <c r="D2741" s="382">
        <v>0.98785803608834255</v>
      </c>
      <c r="E2741" s="382">
        <v>1.0913094225331554</v>
      </c>
      <c r="F2741" s="382">
        <v>1.189232677625611</v>
      </c>
      <c r="G2741" s="382">
        <v>1.2675831028088727</v>
      </c>
      <c r="H2741" s="382">
        <v>1.326276948255549</v>
      </c>
      <c r="M2741" s="386">
        <v>0.54700000000000004</v>
      </c>
    </row>
    <row r="2742" spans="1:13" ht="11.65" customHeight="1">
      <c r="A2742" s="372">
        <v>2736</v>
      </c>
      <c r="B2742" s="381">
        <v>1139.6957973971075</v>
      </c>
      <c r="C2742" s="381">
        <v>1867.4184315738858</v>
      </c>
      <c r="D2742" s="382">
        <v>0.98787274227878141</v>
      </c>
      <c r="E2742" s="382">
        <v>1.0913380155582433</v>
      </c>
      <c r="F2742" s="382">
        <v>1.1892331881300997</v>
      </c>
      <c r="G2742" s="382">
        <v>1.2675992295929306</v>
      </c>
      <c r="H2742" s="382">
        <v>1.3262770929719834</v>
      </c>
      <c r="M2742" s="386">
        <v>0.54720000000000002</v>
      </c>
    </row>
    <row r="2743" spans="1:13" ht="11.65" customHeight="1">
      <c r="A2743" s="372">
        <v>2737</v>
      </c>
      <c r="B2743" s="381">
        <v>1140.8155767383696</v>
      </c>
      <c r="C2743" s="381">
        <v>1867.891691396484</v>
      </c>
      <c r="D2743" s="382">
        <v>0.98787706295992372</v>
      </c>
      <c r="E2743" s="382">
        <v>1.0913667982924455</v>
      </c>
      <c r="F2743" s="382">
        <v>1.1892424141886015</v>
      </c>
      <c r="G2743" s="382">
        <v>1.267611562257396</v>
      </c>
      <c r="H2743" s="382">
        <v>1.3263266240564684</v>
      </c>
      <c r="M2743" s="386">
        <v>0.5474</v>
      </c>
    </row>
    <row r="2744" spans="1:13" ht="11.65" customHeight="1">
      <c r="A2744" s="372">
        <v>2738</v>
      </c>
      <c r="B2744" s="381">
        <v>1140.9717486380623</v>
      </c>
      <c r="C2744" s="381">
        <v>1867.9935102251293</v>
      </c>
      <c r="D2744" s="382">
        <v>0.98788173216877473</v>
      </c>
      <c r="E2744" s="382">
        <v>1.091408727407764</v>
      </c>
      <c r="F2744" s="382">
        <v>1.1892426347800087</v>
      </c>
      <c r="G2744" s="382">
        <v>1.2677710139069722</v>
      </c>
      <c r="H2744" s="382">
        <v>1.3264344176502141</v>
      </c>
      <c r="M2744" s="386">
        <v>0.54759999999999998</v>
      </c>
    </row>
    <row r="2745" spans="1:13" ht="11.65" customHeight="1">
      <c r="A2745" s="372">
        <v>2739</v>
      </c>
      <c r="B2745" s="381">
        <v>1141.6055664822024</v>
      </c>
      <c r="C2745" s="381">
        <v>1868.7258206678271</v>
      </c>
      <c r="D2745" s="382">
        <v>0.98790589375859761</v>
      </c>
      <c r="E2745" s="382">
        <v>1.0914445198763951</v>
      </c>
      <c r="F2745" s="382">
        <v>1.18937933065888</v>
      </c>
      <c r="G2745" s="382">
        <v>1.2677889191031437</v>
      </c>
      <c r="H2745" s="382">
        <v>1.3264573978261693</v>
      </c>
      <c r="M2745" s="386">
        <v>0.54779999999999995</v>
      </c>
    </row>
    <row r="2746" spans="1:13" ht="11.65" customHeight="1">
      <c r="A2746" s="372">
        <v>2740</v>
      </c>
      <c r="B2746" s="381">
        <v>1142.0105694818767</v>
      </c>
      <c r="C2746" s="381">
        <v>1869.2978101823046</v>
      </c>
      <c r="D2746" s="382">
        <v>0.98791711204708366</v>
      </c>
      <c r="E2746" s="382">
        <v>1.0914852194557694</v>
      </c>
      <c r="F2746" s="382">
        <v>1.189379984838782</v>
      </c>
      <c r="G2746" s="382">
        <v>1.2678439453883841</v>
      </c>
      <c r="H2746" s="382">
        <v>1.3264841608505273</v>
      </c>
      <c r="M2746" s="386">
        <v>0.54800000000000004</v>
      </c>
    </row>
    <row r="2747" spans="1:13" ht="11.65" customHeight="1">
      <c r="A2747" s="372">
        <v>2741</v>
      </c>
      <c r="B2747" s="381">
        <v>1142.2598817865992</v>
      </c>
      <c r="C2747" s="381">
        <v>1870.6305282735811</v>
      </c>
      <c r="D2747" s="382">
        <v>0.98795008611484048</v>
      </c>
      <c r="E2747" s="382">
        <v>1.0915016414019774</v>
      </c>
      <c r="F2747" s="382">
        <v>1.1893875016174789</v>
      </c>
      <c r="G2747" s="382">
        <v>1.2679285600273373</v>
      </c>
      <c r="H2747" s="382">
        <v>1.3265541957065126</v>
      </c>
      <c r="M2747" s="386">
        <v>0.54820000000000002</v>
      </c>
    </row>
    <row r="2748" spans="1:13" ht="11.65" customHeight="1">
      <c r="A2748" s="372">
        <v>2742</v>
      </c>
      <c r="B2748" s="381">
        <v>1142.3155401365693</v>
      </c>
      <c r="C2748" s="381">
        <v>1871.6113268258068</v>
      </c>
      <c r="D2748" s="382">
        <v>0.98796027401530861</v>
      </c>
      <c r="E2748" s="382">
        <v>1.0915562506289052</v>
      </c>
      <c r="F2748" s="382">
        <v>1.1894134860405556</v>
      </c>
      <c r="G2748" s="382">
        <v>1.2680125265338</v>
      </c>
      <c r="H2748" s="382">
        <v>1.3265660340510077</v>
      </c>
      <c r="M2748" s="386">
        <v>0.5484</v>
      </c>
    </row>
    <row r="2749" spans="1:13" ht="11.65" customHeight="1">
      <c r="A2749" s="372">
        <v>2743</v>
      </c>
      <c r="B2749" s="381">
        <v>1142.7778053833999</v>
      </c>
      <c r="C2749" s="381">
        <v>1871.6196546285955</v>
      </c>
      <c r="D2749" s="382">
        <v>0.98797166511927392</v>
      </c>
      <c r="E2749" s="382">
        <v>1.0915719349642468</v>
      </c>
      <c r="F2749" s="382">
        <v>1.1894255723916167</v>
      </c>
      <c r="G2749" s="382">
        <v>1.2680351941202186</v>
      </c>
      <c r="H2749" s="382">
        <v>1.3265679542059632</v>
      </c>
      <c r="M2749" s="386">
        <v>0.54859999999999998</v>
      </c>
    </row>
    <row r="2750" spans="1:13" ht="11.65" customHeight="1">
      <c r="A2750" s="372">
        <v>2744</v>
      </c>
      <c r="B2750" s="381">
        <v>1143.4077468890428</v>
      </c>
      <c r="C2750" s="381">
        <v>1871.663613932782</v>
      </c>
      <c r="D2750" s="382">
        <v>0.98799949491166916</v>
      </c>
      <c r="E2750" s="382">
        <v>1.0916965749393988</v>
      </c>
      <c r="F2750" s="382">
        <v>1.1894257839581717</v>
      </c>
      <c r="G2750" s="382">
        <v>1.2680782417240946</v>
      </c>
      <c r="H2750" s="382">
        <v>1.3266054621609742</v>
      </c>
      <c r="M2750" s="386">
        <v>0.54879999999999995</v>
      </c>
    </row>
    <row r="2751" spans="1:13" ht="11.65" customHeight="1">
      <c r="A2751" s="372">
        <v>2745</v>
      </c>
      <c r="B2751" s="381">
        <v>1143.9554247174528</v>
      </c>
      <c r="C2751" s="381">
        <v>1871.6964056394991</v>
      </c>
      <c r="D2751" s="382">
        <v>0.98800365192500872</v>
      </c>
      <c r="E2751" s="382">
        <v>1.091698158708684</v>
      </c>
      <c r="F2751" s="382">
        <v>1.1894327420353121</v>
      </c>
      <c r="G2751" s="382">
        <v>1.2680809527690526</v>
      </c>
      <c r="H2751" s="382">
        <v>1.3266519102173362</v>
      </c>
      <c r="M2751" s="386">
        <v>0.54900000000000004</v>
      </c>
    </row>
    <row r="2752" spans="1:13" ht="11.65" customHeight="1">
      <c r="A2752" s="372">
        <v>2746</v>
      </c>
      <c r="B2752" s="381">
        <v>1144.1065838650429</v>
      </c>
      <c r="C2752" s="381">
        <v>1871.737038949901</v>
      </c>
      <c r="D2752" s="382">
        <v>0.98801563206328535</v>
      </c>
      <c r="E2752" s="382">
        <v>1.0917290175067558</v>
      </c>
      <c r="F2752" s="382">
        <v>1.1894925857160628</v>
      </c>
      <c r="G2752" s="382">
        <v>1.2680820285544883</v>
      </c>
      <c r="H2752" s="382">
        <v>1.3267500956717135</v>
      </c>
      <c r="M2752" s="386">
        <v>0.54920000000000002</v>
      </c>
    </row>
    <row r="2753" spans="1:13" ht="11.65" customHeight="1">
      <c r="A2753" s="372">
        <v>2747</v>
      </c>
      <c r="B2753" s="381">
        <v>1144.191548706689</v>
      </c>
      <c r="C2753" s="381">
        <v>1873.7080712315128</v>
      </c>
      <c r="D2753" s="382">
        <v>0.98802635620873092</v>
      </c>
      <c r="E2753" s="382">
        <v>1.0917773851319073</v>
      </c>
      <c r="F2753" s="382">
        <v>1.1895330560318069</v>
      </c>
      <c r="G2753" s="382">
        <v>1.2680979951248672</v>
      </c>
      <c r="H2753" s="382">
        <v>1.326840746271849</v>
      </c>
      <c r="M2753" s="386">
        <v>0.5494</v>
      </c>
    </row>
    <row r="2754" spans="1:13" ht="11.65" customHeight="1">
      <c r="A2754" s="372">
        <v>2748</v>
      </c>
      <c r="B2754" s="381">
        <v>1144.2348223902409</v>
      </c>
      <c r="C2754" s="381">
        <v>1874.5567457015404</v>
      </c>
      <c r="D2754" s="382">
        <v>0.98802664996272926</v>
      </c>
      <c r="E2754" s="382">
        <v>1.0917871882317025</v>
      </c>
      <c r="F2754" s="382">
        <v>1.1896247800955029</v>
      </c>
      <c r="G2754" s="382">
        <v>1.2681152192110725</v>
      </c>
      <c r="H2754" s="382">
        <v>1.3268446975387593</v>
      </c>
      <c r="M2754" s="386">
        <v>0.54959999999999998</v>
      </c>
    </row>
    <row r="2755" spans="1:13" ht="11.65" customHeight="1">
      <c r="A2755" s="372">
        <v>2749</v>
      </c>
      <c r="B2755" s="381">
        <v>1144.5576643202066</v>
      </c>
      <c r="C2755" s="381">
        <v>1875.6388717359296</v>
      </c>
      <c r="D2755" s="382">
        <v>0.98802682577729861</v>
      </c>
      <c r="E2755" s="382">
        <v>1.0918105940466576</v>
      </c>
      <c r="F2755" s="382">
        <v>1.1896413328293725</v>
      </c>
      <c r="G2755" s="382">
        <v>1.2681750335791608</v>
      </c>
      <c r="H2755" s="382">
        <v>1.3268642932343064</v>
      </c>
      <c r="M2755" s="386">
        <v>0.54979999999999996</v>
      </c>
    </row>
    <row r="2756" spans="1:13" ht="11.65" customHeight="1">
      <c r="A2756" s="372">
        <v>2750</v>
      </c>
      <c r="B2756" s="381">
        <v>1144.7579878913157</v>
      </c>
      <c r="C2756" s="381">
        <v>1876.2947856101564</v>
      </c>
      <c r="D2756" s="382">
        <v>0.98805308091048039</v>
      </c>
      <c r="E2756" s="382">
        <v>1.0918158645029619</v>
      </c>
      <c r="F2756" s="382">
        <v>1.1896954928995305</v>
      </c>
      <c r="G2756" s="382">
        <v>1.2681852770537412</v>
      </c>
      <c r="H2756" s="382">
        <v>1.3268954103294945</v>
      </c>
      <c r="M2756" s="386">
        <v>0.55000000000000004</v>
      </c>
    </row>
    <row r="2757" spans="1:13" ht="11.65" customHeight="1">
      <c r="A2757" s="372">
        <v>2751</v>
      </c>
      <c r="B2757" s="381">
        <v>1144.9393804540778</v>
      </c>
      <c r="C2757" s="381">
        <v>1876.4968502679167</v>
      </c>
      <c r="D2757" s="382">
        <v>0.9880650952432124</v>
      </c>
      <c r="E2757" s="382">
        <v>1.0918385810977393</v>
      </c>
      <c r="F2757" s="382">
        <v>1.1897225178833108</v>
      </c>
      <c r="G2757" s="382">
        <v>1.2682149917609447</v>
      </c>
      <c r="H2757" s="382">
        <v>1.3270232814110676</v>
      </c>
      <c r="M2757" s="386">
        <v>0.55020000000000002</v>
      </c>
    </row>
    <row r="2758" spans="1:13" ht="11.65" customHeight="1">
      <c r="A2758" s="372">
        <v>2752</v>
      </c>
      <c r="B2758" s="381">
        <v>1145.1563810573061</v>
      </c>
      <c r="C2758" s="381">
        <v>1876.9526745056519</v>
      </c>
      <c r="D2758" s="382">
        <v>0.98806895395806582</v>
      </c>
      <c r="E2758" s="382">
        <v>1.0918732060675254</v>
      </c>
      <c r="F2758" s="382">
        <v>1.1897310930483453</v>
      </c>
      <c r="G2758" s="382">
        <v>1.2682301575762935</v>
      </c>
      <c r="H2758" s="382">
        <v>1.327336863194293</v>
      </c>
      <c r="M2758" s="386">
        <v>0.5504</v>
      </c>
    </row>
    <row r="2759" spans="1:13" ht="11.65" customHeight="1">
      <c r="A2759" s="372">
        <v>2753</v>
      </c>
      <c r="B2759" s="381">
        <v>1145.8199337319693</v>
      </c>
      <c r="C2759" s="381">
        <v>1876.9820186288489</v>
      </c>
      <c r="D2759" s="382">
        <v>0.98809856083784231</v>
      </c>
      <c r="E2759" s="382">
        <v>1.0918835215491045</v>
      </c>
      <c r="F2759" s="382">
        <v>1.189779531779668</v>
      </c>
      <c r="G2759" s="382">
        <v>1.268231109884026</v>
      </c>
      <c r="H2759" s="382">
        <v>1.3273441170814906</v>
      </c>
      <c r="M2759" s="386">
        <v>0.55059999999999998</v>
      </c>
    </row>
    <row r="2760" spans="1:13" ht="11.65" customHeight="1">
      <c r="A2760" s="372">
        <v>2754</v>
      </c>
      <c r="B2760" s="381">
        <v>1146.1140590566993</v>
      </c>
      <c r="C2760" s="381">
        <v>1877.2242854473207</v>
      </c>
      <c r="D2760" s="382">
        <v>0.98811824416512284</v>
      </c>
      <c r="E2760" s="382">
        <v>1.0918838635482946</v>
      </c>
      <c r="F2760" s="382">
        <v>1.1898772726395006</v>
      </c>
      <c r="G2760" s="382">
        <v>1.2683091432848936</v>
      </c>
      <c r="H2760" s="382">
        <v>1.3273682355333696</v>
      </c>
      <c r="M2760" s="386">
        <v>0.55079999999999996</v>
      </c>
    </row>
    <row r="2761" spans="1:13" ht="11.65" customHeight="1">
      <c r="A2761" s="372">
        <v>2755</v>
      </c>
      <c r="B2761" s="381">
        <v>1146.1577933551707</v>
      </c>
      <c r="C2761" s="381">
        <v>1877.4166425299209</v>
      </c>
      <c r="D2761" s="382">
        <v>0.98814424007026391</v>
      </c>
      <c r="E2761" s="382">
        <v>1.0918886089531576</v>
      </c>
      <c r="F2761" s="382">
        <v>1.1898774591378385</v>
      </c>
      <c r="G2761" s="382">
        <v>1.2683607832311903</v>
      </c>
      <c r="H2761" s="382">
        <v>1.3273692599674944</v>
      </c>
      <c r="M2761" s="386">
        <v>0.55100000000000005</v>
      </c>
    </row>
    <row r="2762" spans="1:13" ht="11.65" customHeight="1">
      <c r="A2762" s="372">
        <v>2756</v>
      </c>
      <c r="B2762" s="381">
        <v>1146.64509213159</v>
      </c>
      <c r="C2762" s="381">
        <v>1877.5028643838668</v>
      </c>
      <c r="D2762" s="382">
        <v>0.98816342273678759</v>
      </c>
      <c r="E2762" s="382">
        <v>1.0919178806971312</v>
      </c>
      <c r="F2762" s="382">
        <v>1.18990393097382</v>
      </c>
      <c r="G2762" s="382">
        <v>1.2684036873717144</v>
      </c>
      <c r="H2762" s="382">
        <v>1.3274177096318394</v>
      </c>
      <c r="M2762" s="386">
        <v>0.55120000000000002</v>
      </c>
    </row>
    <row r="2763" spans="1:13" ht="11.65" customHeight="1">
      <c r="A2763" s="372">
        <v>2757</v>
      </c>
      <c r="B2763" s="381">
        <v>1146.8563861994298</v>
      </c>
      <c r="C2763" s="381">
        <v>1877.6690682952085</v>
      </c>
      <c r="D2763" s="382">
        <v>0.98820275907999811</v>
      </c>
      <c r="E2763" s="382">
        <v>1.091921528134489</v>
      </c>
      <c r="F2763" s="382">
        <v>1.1900029809217461</v>
      </c>
      <c r="G2763" s="382">
        <v>1.2684339800647171</v>
      </c>
      <c r="H2763" s="382">
        <v>1.3274540223663602</v>
      </c>
      <c r="M2763" s="386">
        <v>0.5514</v>
      </c>
    </row>
    <row r="2764" spans="1:13" ht="11.65" customHeight="1">
      <c r="A2764" s="372">
        <v>2758</v>
      </c>
      <c r="B2764" s="381">
        <v>1146.9201957512059</v>
      </c>
      <c r="C2764" s="381">
        <v>1879.6961395644266</v>
      </c>
      <c r="D2764" s="382">
        <v>0.98820416019948198</v>
      </c>
      <c r="E2764" s="382">
        <v>1.0919433928041424</v>
      </c>
      <c r="F2764" s="382">
        <v>1.190007340167176</v>
      </c>
      <c r="G2764" s="382">
        <v>1.2684389296881229</v>
      </c>
      <c r="H2764" s="382">
        <v>1.3274642030255746</v>
      </c>
      <c r="M2764" s="386">
        <v>0.55159999999999998</v>
      </c>
    </row>
    <row r="2765" spans="1:13" ht="11.65" customHeight="1">
      <c r="A2765" s="372">
        <v>2759</v>
      </c>
      <c r="B2765" s="381">
        <v>1147.0355901341964</v>
      </c>
      <c r="C2765" s="381">
        <v>1879.7042997348344</v>
      </c>
      <c r="D2765" s="382">
        <v>0.98822603994804503</v>
      </c>
      <c r="E2765" s="382">
        <v>1.091954514428545</v>
      </c>
      <c r="F2765" s="382">
        <v>1.1900329023268217</v>
      </c>
      <c r="G2765" s="382">
        <v>1.2685015963836304</v>
      </c>
      <c r="H2765" s="382">
        <v>1.327485662912546</v>
      </c>
      <c r="M2765" s="386">
        <v>0.55179999999999996</v>
      </c>
    </row>
    <row r="2766" spans="1:13" ht="11.65" customHeight="1">
      <c r="A2766" s="372">
        <v>2760</v>
      </c>
      <c r="B2766" s="381">
        <v>1147.4589159716088</v>
      </c>
      <c r="C2766" s="381">
        <v>1880.6221094578723</v>
      </c>
      <c r="D2766" s="382">
        <v>0.9882338326902016</v>
      </c>
      <c r="E2766" s="382">
        <v>1.0919961047690605</v>
      </c>
      <c r="F2766" s="382">
        <v>1.1900500484768521</v>
      </c>
      <c r="G2766" s="382">
        <v>1.268526248417825</v>
      </c>
      <c r="H2766" s="382">
        <v>1.327571344010821</v>
      </c>
      <c r="M2766" s="386">
        <v>0.55200000000000005</v>
      </c>
    </row>
    <row r="2767" spans="1:13" ht="11.65" customHeight="1">
      <c r="A2767" s="372">
        <v>2761</v>
      </c>
      <c r="B2767" s="381">
        <v>1147.539756473423</v>
      </c>
      <c r="C2767" s="381">
        <v>1881.246762923407</v>
      </c>
      <c r="D2767" s="382">
        <v>0.98824909408006023</v>
      </c>
      <c r="E2767" s="382">
        <v>1.0920154366304329</v>
      </c>
      <c r="F2767" s="382">
        <v>1.1901220578315905</v>
      </c>
      <c r="G2767" s="382">
        <v>1.2685873275470467</v>
      </c>
      <c r="H2767" s="382">
        <v>1.3275761024182327</v>
      </c>
      <c r="M2767" s="386">
        <v>0.55220000000000002</v>
      </c>
    </row>
    <row r="2768" spans="1:13" ht="11.65" customHeight="1">
      <c r="A2768" s="372">
        <v>2762</v>
      </c>
      <c r="B2768" s="381">
        <v>1147.8757955429219</v>
      </c>
      <c r="C2768" s="381">
        <v>1882.1763554735753</v>
      </c>
      <c r="D2768" s="382">
        <v>0.98825597810726695</v>
      </c>
      <c r="E2768" s="382">
        <v>1.0920236386975444</v>
      </c>
      <c r="F2768" s="382">
        <v>1.1901451138609349</v>
      </c>
      <c r="G2768" s="382">
        <v>1.2685936994310569</v>
      </c>
      <c r="H2768" s="382">
        <v>1.327580958070997</v>
      </c>
      <c r="M2768" s="386">
        <v>0.5524</v>
      </c>
    </row>
    <row r="2769" spans="1:13" ht="11.65" customHeight="1">
      <c r="A2769" s="372">
        <v>2763</v>
      </c>
      <c r="B2769" s="381">
        <v>1148.2700758027422</v>
      </c>
      <c r="C2769" s="381">
        <v>1882.2226505639683</v>
      </c>
      <c r="D2769" s="382">
        <v>0.98825927549670489</v>
      </c>
      <c r="E2769" s="382">
        <v>1.0920607675184686</v>
      </c>
      <c r="F2769" s="382">
        <v>1.1901628466642777</v>
      </c>
      <c r="G2769" s="382">
        <v>1.2686035264976074</v>
      </c>
      <c r="H2769" s="382">
        <v>1.3275996551989706</v>
      </c>
      <c r="M2769" s="386">
        <v>0.55259999999999998</v>
      </c>
    </row>
    <row r="2770" spans="1:13" ht="11.65" customHeight="1">
      <c r="A2770" s="372">
        <v>2764</v>
      </c>
      <c r="B2770" s="381">
        <v>1148.3016771622879</v>
      </c>
      <c r="C2770" s="381">
        <v>1882.4560857600136</v>
      </c>
      <c r="D2770" s="382">
        <v>0.98826453940151415</v>
      </c>
      <c r="E2770" s="382">
        <v>1.092134084681667</v>
      </c>
      <c r="F2770" s="382">
        <v>1.1901664609800884</v>
      </c>
      <c r="G2770" s="382">
        <v>1.2686062215349467</v>
      </c>
      <c r="H2770" s="382">
        <v>1.3276089672368265</v>
      </c>
      <c r="M2770" s="386">
        <v>0.55279999999999996</v>
      </c>
    </row>
    <row r="2771" spans="1:13" ht="11.65" customHeight="1">
      <c r="A2771" s="372">
        <v>2765</v>
      </c>
      <c r="B2771" s="381">
        <v>1149.7960885196153</v>
      </c>
      <c r="C2771" s="381">
        <v>1882.8204109393591</v>
      </c>
      <c r="D2771" s="382">
        <v>0.98827632915450603</v>
      </c>
      <c r="E2771" s="382">
        <v>1.0921795844134365</v>
      </c>
      <c r="F2771" s="382">
        <v>1.1901761674079485</v>
      </c>
      <c r="G2771" s="382">
        <v>1.2686101755345369</v>
      </c>
      <c r="H2771" s="382">
        <v>1.3276672460631969</v>
      </c>
      <c r="M2771" s="386">
        <v>0.55300000000000005</v>
      </c>
    </row>
    <row r="2772" spans="1:13" ht="11.65" customHeight="1">
      <c r="A2772" s="372">
        <v>2766</v>
      </c>
      <c r="B2772" s="381">
        <v>1150.0974957081371</v>
      </c>
      <c r="C2772" s="381">
        <v>1883.1304843355229</v>
      </c>
      <c r="D2772" s="382">
        <v>0.98827799062684873</v>
      </c>
      <c r="E2772" s="382">
        <v>1.0922259310170312</v>
      </c>
      <c r="F2772" s="382">
        <v>1.1901992610237182</v>
      </c>
      <c r="G2772" s="382">
        <v>1.2686436669855485</v>
      </c>
      <c r="H2772" s="382">
        <v>1.3277114167374493</v>
      </c>
      <c r="M2772" s="386">
        <v>0.55320000000000003</v>
      </c>
    </row>
    <row r="2773" spans="1:13" ht="11.65" customHeight="1">
      <c r="A2773" s="372">
        <v>2767</v>
      </c>
      <c r="B2773" s="381">
        <v>1150.2893697765539</v>
      </c>
      <c r="C2773" s="381">
        <v>1883.7933066198002</v>
      </c>
      <c r="D2773" s="382">
        <v>0.98829566511734956</v>
      </c>
      <c r="E2773" s="382">
        <v>1.0922698724751125</v>
      </c>
      <c r="F2773" s="382">
        <v>1.1902208229942117</v>
      </c>
      <c r="G2773" s="382">
        <v>1.2686832873318115</v>
      </c>
      <c r="H2773" s="382">
        <v>1.3278240528159055</v>
      </c>
      <c r="M2773" s="386">
        <v>0.5534</v>
      </c>
    </row>
    <row r="2774" spans="1:13" ht="11.65" customHeight="1">
      <c r="A2774" s="372">
        <v>2768</v>
      </c>
      <c r="B2774" s="381">
        <v>1150.4082358832075</v>
      </c>
      <c r="C2774" s="381">
        <v>1883.8331315342148</v>
      </c>
      <c r="D2774" s="382">
        <v>0.98829756367159871</v>
      </c>
      <c r="E2774" s="382">
        <v>1.0922780013032345</v>
      </c>
      <c r="F2774" s="382">
        <v>1.1902869475168103</v>
      </c>
      <c r="G2774" s="382">
        <v>1.2686932867456944</v>
      </c>
      <c r="H2774" s="382">
        <v>1.3279473860319913</v>
      </c>
      <c r="M2774" s="386">
        <v>0.55359999999999998</v>
      </c>
    </row>
    <row r="2775" spans="1:13" ht="11.65" customHeight="1">
      <c r="A2775" s="372">
        <v>2769</v>
      </c>
      <c r="B2775" s="381">
        <v>1150.4439892676128</v>
      </c>
      <c r="C2775" s="381">
        <v>1885.1295161451344</v>
      </c>
      <c r="D2775" s="382">
        <v>0.98831592823046055</v>
      </c>
      <c r="E2775" s="382">
        <v>1.0922803234151175</v>
      </c>
      <c r="F2775" s="382">
        <v>1.1903292704921085</v>
      </c>
      <c r="G2775" s="382">
        <v>1.2687166303820672</v>
      </c>
      <c r="H2775" s="382">
        <v>1.3279638709916401</v>
      </c>
      <c r="M2775" s="386">
        <v>0.55379999999999996</v>
      </c>
    </row>
    <row r="2776" spans="1:13" ht="11.65" customHeight="1">
      <c r="A2776" s="372">
        <v>2770</v>
      </c>
      <c r="B2776" s="381">
        <v>1150.6563347189631</v>
      </c>
      <c r="C2776" s="381">
        <v>1885.2927099677308</v>
      </c>
      <c r="D2776" s="382">
        <v>0.98832313801154659</v>
      </c>
      <c r="E2776" s="382">
        <v>1.0922966727346404</v>
      </c>
      <c r="F2776" s="382">
        <v>1.1903528228213722</v>
      </c>
      <c r="G2776" s="382">
        <v>1.2687288276801436</v>
      </c>
      <c r="H2776" s="382">
        <v>1.3279860242045378</v>
      </c>
      <c r="M2776" s="386">
        <v>0.55400000000000005</v>
      </c>
    </row>
    <row r="2777" spans="1:13" ht="11.65" customHeight="1">
      <c r="A2777" s="372">
        <v>2771</v>
      </c>
      <c r="B2777" s="381">
        <v>1150.7591130056617</v>
      </c>
      <c r="C2777" s="381">
        <v>1885.5703234916182</v>
      </c>
      <c r="D2777" s="382">
        <v>0.98832727620526717</v>
      </c>
      <c r="E2777" s="382">
        <v>1.0923662216265531</v>
      </c>
      <c r="F2777" s="382">
        <v>1.1903741741408462</v>
      </c>
      <c r="G2777" s="382">
        <v>1.2687564932424809</v>
      </c>
      <c r="H2777" s="382">
        <v>1.3279887759345752</v>
      </c>
      <c r="M2777" s="386">
        <v>0.55420000000000003</v>
      </c>
    </row>
    <row r="2778" spans="1:13" ht="11.65" customHeight="1">
      <c r="A2778" s="372">
        <v>2772</v>
      </c>
      <c r="B2778" s="381">
        <v>1151.7541672314164</v>
      </c>
      <c r="C2778" s="381">
        <v>1885.7575517378209</v>
      </c>
      <c r="D2778" s="382">
        <v>0.98834276893548589</v>
      </c>
      <c r="E2778" s="382">
        <v>1.0923812589826285</v>
      </c>
      <c r="F2778" s="382">
        <v>1.1903851960813692</v>
      </c>
      <c r="G2778" s="382">
        <v>1.2688106804014099</v>
      </c>
      <c r="H2778" s="382">
        <v>1.3280392190679553</v>
      </c>
      <c r="M2778" s="386">
        <v>0.5544</v>
      </c>
    </row>
    <row r="2779" spans="1:13" ht="11.65" customHeight="1">
      <c r="A2779" s="372">
        <v>2773</v>
      </c>
      <c r="B2779" s="381">
        <v>1153.5216814442329</v>
      </c>
      <c r="C2779" s="381">
        <v>1887.4544062241166</v>
      </c>
      <c r="D2779" s="382">
        <v>0.98835790049986672</v>
      </c>
      <c r="E2779" s="382">
        <v>1.0923814047228892</v>
      </c>
      <c r="F2779" s="382">
        <v>1.19047467731015</v>
      </c>
      <c r="G2779" s="382">
        <v>1.2688143313978377</v>
      </c>
      <c r="H2779" s="382">
        <v>1.3280455062061727</v>
      </c>
      <c r="M2779" s="386">
        <v>0.55459999999999998</v>
      </c>
    </row>
    <row r="2780" spans="1:13" ht="11.65" customHeight="1">
      <c r="A2780" s="372">
        <v>2774</v>
      </c>
      <c r="B2780" s="381">
        <v>1153.6902020964262</v>
      </c>
      <c r="C2780" s="381">
        <v>1887.6054005716451</v>
      </c>
      <c r="D2780" s="382">
        <v>0.98838834280193999</v>
      </c>
      <c r="E2780" s="382">
        <v>1.0924072061537395</v>
      </c>
      <c r="F2780" s="382">
        <v>1.1905442343142214</v>
      </c>
      <c r="G2780" s="382">
        <v>1.2688293057388542</v>
      </c>
      <c r="H2780" s="382">
        <v>1.328066182372903</v>
      </c>
      <c r="M2780" s="386">
        <v>0.55479999999999996</v>
      </c>
    </row>
    <row r="2781" spans="1:13" ht="11.65" customHeight="1">
      <c r="A2781" s="372">
        <v>2775</v>
      </c>
      <c r="B2781" s="381">
        <v>1154.1482525440169</v>
      </c>
      <c r="C2781" s="381">
        <v>1888.23686216844</v>
      </c>
      <c r="D2781" s="382">
        <v>0.98841983902096198</v>
      </c>
      <c r="E2781" s="382">
        <v>1.0924257858905244</v>
      </c>
      <c r="F2781" s="382">
        <v>1.1905754080771696</v>
      </c>
      <c r="G2781" s="382">
        <v>1.2688724780263956</v>
      </c>
      <c r="H2781" s="382">
        <v>1.3280761421594676</v>
      </c>
      <c r="M2781" s="386">
        <v>0.55500000000000005</v>
      </c>
    </row>
    <row r="2782" spans="1:13" ht="11.65" customHeight="1">
      <c r="A2782" s="372">
        <v>2776</v>
      </c>
      <c r="B2782" s="381">
        <v>1154.249024437423</v>
      </c>
      <c r="C2782" s="381">
        <v>1888.4999550664106</v>
      </c>
      <c r="D2782" s="382">
        <v>0.98842274017752563</v>
      </c>
      <c r="E2782" s="382">
        <v>1.0924327146997617</v>
      </c>
      <c r="F2782" s="382">
        <v>1.1905889383216042</v>
      </c>
      <c r="G2782" s="382">
        <v>1.2688854808990071</v>
      </c>
      <c r="H2782" s="382">
        <v>1.3281223190805092</v>
      </c>
      <c r="M2782" s="386">
        <v>0.55520000000000003</v>
      </c>
    </row>
    <row r="2783" spans="1:13" ht="11.65" customHeight="1">
      <c r="A2783" s="372">
        <v>2777</v>
      </c>
      <c r="B2783" s="381">
        <v>1154.3270690006439</v>
      </c>
      <c r="C2783" s="381">
        <v>1889.2899373758119</v>
      </c>
      <c r="D2783" s="382">
        <v>0.98842402599086299</v>
      </c>
      <c r="E2783" s="382">
        <v>1.0924570102276094</v>
      </c>
      <c r="F2783" s="382">
        <v>1.1906004296110244</v>
      </c>
      <c r="G2783" s="382">
        <v>1.2691929904036479</v>
      </c>
      <c r="H2783" s="382">
        <v>1.3281784163605226</v>
      </c>
      <c r="M2783" s="386">
        <v>0.5554</v>
      </c>
    </row>
    <row r="2784" spans="1:13" ht="11.65" customHeight="1">
      <c r="A2784" s="372">
        <v>2778</v>
      </c>
      <c r="B2784" s="381">
        <v>1154.7730215834708</v>
      </c>
      <c r="C2784" s="381">
        <v>1889.3320185701232</v>
      </c>
      <c r="D2784" s="382">
        <v>0.98842845378071376</v>
      </c>
      <c r="E2784" s="382">
        <v>1.0924573178823411</v>
      </c>
      <c r="F2784" s="382">
        <v>1.1906362032307487</v>
      </c>
      <c r="G2784" s="382">
        <v>1.2692024349413489</v>
      </c>
      <c r="H2784" s="382">
        <v>1.3281911977606378</v>
      </c>
      <c r="M2784" s="386">
        <v>0.55559999999999998</v>
      </c>
    </row>
    <row r="2785" spans="1:13" ht="11.65" customHeight="1">
      <c r="A2785" s="372">
        <v>2779</v>
      </c>
      <c r="B2785" s="381">
        <v>1155.1140337556426</v>
      </c>
      <c r="C2785" s="381">
        <v>1889.3880108743469</v>
      </c>
      <c r="D2785" s="382">
        <v>0.98842911399754363</v>
      </c>
      <c r="E2785" s="382">
        <v>1.0924719700326291</v>
      </c>
      <c r="F2785" s="382">
        <v>1.1906372575643323</v>
      </c>
      <c r="G2785" s="382">
        <v>1.2692457501936838</v>
      </c>
      <c r="H2785" s="382">
        <v>1.3281999424696067</v>
      </c>
      <c r="M2785" s="386">
        <v>0.55579999999999996</v>
      </c>
    </row>
    <row r="2786" spans="1:13" ht="11.65" customHeight="1">
      <c r="A2786" s="372">
        <v>2780</v>
      </c>
      <c r="B2786" s="381">
        <v>1155.4607863358369</v>
      </c>
      <c r="C2786" s="381">
        <v>1889.4731200989918</v>
      </c>
      <c r="D2786" s="382">
        <v>0.98846338714655568</v>
      </c>
      <c r="E2786" s="382">
        <v>1.0924788396897618</v>
      </c>
      <c r="F2786" s="382">
        <v>1.1906774506556193</v>
      </c>
      <c r="G2786" s="382">
        <v>1.2693311172749255</v>
      </c>
      <c r="H2786" s="382">
        <v>1.3282470573464473</v>
      </c>
      <c r="M2786" s="386">
        <v>0.55600000000000005</v>
      </c>
    </row>
    <row r="2787" spans="1:13" ht="11.65" customHeight="1">
      <c r="A2787" s="372">
        <v>2781</v>
      </c>
      <c r="B2787" s="381">
        <v>1156.0162192792586</v>
      </c>
      <c r="C2787" s="381">
        <v>1890.261717989024</v>
      </c>
      <c r="D2787" s="382">
        <v>0.98846632808594603</v>
      </c>
      <c r="E2787" s="382">
        <v>1.0925422811960617</v>
      </c>
      <c r="F2787" s="382">
        <v>1.1907256386277463</v>
      </c>
      <c r="G2787" s="382">
        <v>1.2693483893016364</v>
      </c>
      <c r="H2787" s="382">
        <v>1.3282528042311221</v>
      </c>
      <c r="M2787" s="386">
        <v>0.55620000000000003</v>
      </c>
    </row>
    <row r="2788" spans="1:13" ht="11.65" customHeight="1">
      <c r="A2788" s="372">
        <v>2782</v>
      </c>
      <c r="B2788" s="381">
        <v>1158.5036792647525</v>
      </c>
      <c r="C2788" s="381">
        <v>1890.4370960766155</v>
      </c>
      <c r="D2788" s="382">
        <v>0.98852283743462122</v>
      </c>
      <c r="E2788" s="382">
        <v>1.0925427354846611</v>
      </c>
      <c r="F2788" s="382">
        <v>1.1909323845718669</v>
      </c>
      <c r="G2788" s="382">
        <v>1.2693816609279287</v>
      </c>
      <c r="H2788" s="382">
        <v>1.32826983611084</v>
      </c>
      <c r="M2788" s="386">
        <v>0.55640000000000001</v>
      </c>
    </row>
    <row r="2789" spans="1:13" ht="11.65" customHeight="1">
      <c r="A2789" s="372">
        <v>2783</v>
      </c>
      <c r="B2789" s="381">
        <v>1159.8245650146528</v>
      </c>
      <c r="C2789" s="381">
        <v>1890.6471199694897</v>
      </c>
      <c r="D2789" s="382">
        <v>0.9885814578955453</v>
      </c>
      <c r="E2789" s="382">
        <v>1.092566863512537</v>
      </c>
      <c r="F2789" s="382">
        <v>1.1909748154225577</v>
      </c>
      <c r="G2789" s="382">
        <v>1.2694045847190212</v>
      </c>
      <c r="H2789" s="382">
        <v>1.3282754767725393</v>
      </c>
      <c r="M2789" s="386">
        <v>0.55659999999999998</v>
      </c>
    </row>
    <row r="2790" spans="1:13" ht="11.65" customHeight="1">
      <c r="A2790" s="372">
        <v>2784</v>
      </c>
      <c r="B2790" s="381">
        <v>1160.0957577973841</v>
      </c>
      <c r="C2790" s="381">
        <v>1890.8360895751466</v>
      </c>
      <c r="D2790" s="382">
        <v>0.98858628486139388</v>
      </c>
      <c r="E2790" s="382">
        <v>1.0926245924836488</v>
      </c>
      <c r="F2790" s="382">
        <v>1.1909877651634799</v>
      </c>
      <c r="G2790" s="382">
        <v>1.2694191061005029</v>
      </c>
      <c r="H2790" s="382">
        <v>1.3282798164553102</v>
      </c>
      <c r="M2790" s="386">
        <v>0.55679999999999996</v>
      </c>
    </row>
    <row r="2791" spans="1:13" ht="11.65" customHeight="1">
      <c r="A2791" s="372">
        <v>2785</v>
      </c>
      <c r="B2791" s="381">
        <v>1160.8568940603991</v>
      </c>
      <c r="C2791" s="381">
        <v>1892.9603574072662</v>
      </c>
      <c r="D2791" s="382">
        <v>0.98861215941034231</v>
      </c>
      <c r="E2791" s="382">
        <v>1.0926391874381398</v>
      </c>
      <c r="F2791" s="382">
        <v>1.191130757102042</v>
      </c>
      <c r="G2791" s="382">
        <v>1.2694409906340953</v>
      </c>
      <c r="H2791" s="382">
        <v>1.3282910104701693</v>
      </c>
      <c r="M2791" s="386">
        <v>0.55700000000000005</v>
      </c>
    </row>
    <row r="2792" spans="1:13" ht="11.65" customHeight="1">
      <c r="A2792" s="372">
        <v>2786</v>
      </c>
      <c r="B2792" s="381">
        <v>1161.077252551172</v>
      </c>
      <c r="C2792" s="381">
        <v>1893.363113099178</v>
      </c>
      <c r="D2792" s="382">
        <v>0.9886504964116366</v>
      </c>
      <c r="E2792" s="382">
        <v>1.0926972610964156</v>
      </c>
      <c r="F2792" s="382">
        <v>1.1911477713398413</v>
      </c>
      <c r="G2792" s="382">
        <v>1.2695076238276601</v>
      </c>
      <c r="H2792" s="382">
        <v>1.3283407650116574</v>
      </c>
      <c r="M2792" s="386">
        <v>0.55720000000000003</v>
      </c>
    </row>
    <row r="2793" spans="1:13" ht="11.65" customHeight="1">
      <c r="A2793" s="372">
        <v>2787</v>
      </c>
      <c r="B2793" s="381">
        <v>1161.2622582142722</v>
      </c>
      <c r="C2793" s="381">
        <v>1893.3649858076715</v>
      </c>
      <c r="D2793" s="382">
        <v>0.98865084938190195</v>
      </c>
      <c r="E2793" s="382">
        <v>1.0927124216462523</v>
      </c>
      <c r="F2793" s="382">
        <v>1.1911815202662905</v>
      </c>
      <c r="G2793" s="382">
        <v>1.2695866059991028</v>
      </c>
      <c r="H2793" s="382">
        <v>1.3284427994996968</v>
      </c>
      <c r="M2793" s="386">
        <v>0.55740000000000001</v>
      </c>
    </row>
    <row r="2794" spans="1:13" ht="11.65" customHeight="1">
      <c r="A2794" s="372">
        <v>2788</v>
      </c>
      <c r="B2794" s="381">
        <v>1161.3020229678723</v>
      </c>
      <c r="C2794" s="381">
        <v>1893.9797721789237</v>
      </c>
      <c r="D2794" s="382">
        <v>0.98865217993378485</v>
      </c>
      <c r="E2794" s="382">
        <v>1.0927189126173682</v>
      </c>
      <c r="F2794" s="382">
        <v>1.1912907156033548</v>
      </c>
      <c r="G2794" s="382">
        <v>1.2695911027454927</v>
      </c>
      <c r="H2794" s="382">
        <v>1.3284476738250846</v>
      </c>
      <c r="M2794" s="386">
        <v>0.55759999999999998</v>
      </c>
    </row>
    <row r="2795" spans="1:13" ht="11.65" customHeight="1">
      <c r="A2795" s="372">
        <v>2789</v>
      </c>
      <c r="B2795" s="381">
        <v>1161.3578378978618</v>
      </c>
      <c r="C2795" s="381">
        <v>1894.374576725595</v>
      </c>
      <c r="D2795" s="382">
        <v>0.98865659178073029</v>
      </c>
      <c r="E2795" s="382">
        <v>1.0927622924603222</v>
      </c>
      <c r="F2795" s="382">
        <v>1.1913346226769959</v>
      </c>
      <c r="G2795" s="382">
        <v>1.2696947112129975</v>
      </c>
      <c r="H2795" s="382">
        <v>1.3284478687875456</v>
      </c>
      <c r="M2795" s="386">
        <v>0.55779999999999996</v>
      </c>
    </row>
    <row r="2796" spans="1:13" ht="11.65" customHeight="1">
      <c r="A2796" s="372">
        <v>2790</v>
      </c>
      <c r="B2796" s="381">
        <v>1162.1391183883079</v>
      </c>
      <c r="C2796" s="381">
        <v>1895.3676830351797</v>
      </c>
      <c r="D2796" s="382">
        <v>0.98867824573852126</v>
      </c>
      <c r="E2796" s="382">
        <v>1.0927980553030805</v>
      </c>
      <c r="F2796" s="382">
        <v>1.1913390398834498</v>
      </c>
      <c r="G2796" s="382">
        <v>1.2697107507792862</v>
      </c>
      <c r="H2796" s="382">
        <v>1.3284565665779526</v>
      </c>
      <c r="M2796" s="386">
        <v>0.55800000000000005</v>
      </c>
    </row>
    <row r="2797" spans="1:13" ht="11.65" customHeight="1">
      <c r="A2797" s="372">
        <v>2791</v>
      </c>
      <c r="B2797" s="381">
        <v>1162.2366911545914</v>
      </c>
      <c r="C2797" s="381">
        <v>1896.1078545157707</v>
      </c>
      <c r="D2797" s="382">
        <v>0.98869687045745958</v>
      </c>
      <c r="E2797" s="382">
        <v>1.0928443570636506</v>
      </c>
      <c r="F2797" s="382">
        <v>1.1914733639253257</v>
      </c>
      <c r="G2797" s="382">
        <v>1.2697250498175223</v>
      </c>
      <c r="H2797" s="382">
        <v>1.3285259017367566</v>
      </c>
      <c r="M2797" s="386">
        <v>0.55820000000000003</v>
      </c>
    </row>
    <row r="2798" spans="1:13" ht="11.65" customHeight="1">
      <c r="A2798" s="372">
        <v>2792</v>
      </c>
      <c r="B2798" s="381">
        <v>1163.6599408076681</v>
      </c>
      <c r="C2798" s="381">
        <v>1896.1296869108155</v>
      </c>
      <c r="D2798" s="382">
        <v>0.9887243477263018</v>
      </c>
      <c r="E2798" s="382">
        <v>1.0928565331491198</v>
      </c>
      <c r="F2798" s="382">
        <v>1.1914945918735851</v>
      </c>
      <c r="G2798" s="382">
        <v>1.2697350805168381</v>
      </c>
      <c r="H2798" s="382">
        <v>1.3285955299872554</v>
      </c>
      <c r="M2798" s="386">
        <v>0.55840000000000001</v>
      </c>
    </row>
    <row r="2799" spans="1:13" ht="11.65" customHeight="1">
      <c r="A2799" s="372">
        <v>2793</v>
      </c>
      <c r="B2799" s="381">
        <v>1164.1231304428675</v>
      </c>
      <c r="C2799" s="381">
        <v>1896.1717178112485</v>
      </c>
      <c r="D2799" s="382">
        <v>0.98877945397968714</v>
      </c>
      <c r="E2799" s="382">
        <v>1.092905081292648</v>
      </c>
      <c r="F2799" s="382">
        <v>1.1915143922408575</v>
      </c>
      <c r="G2799" s="382">
        <v>1.2697624323430645</v>
      </c>
      <c r="H2799" s="382">
        <v>1.3286627424541995</v>
      </c>
      <c r="M2799" s="386">
        <v>0.55859999999999999</v>
      </c>
    </row>
    <row r="2800" spans="1:13" ht="11.65" customHeight="1">
      <c r="A2800" s="372">
        <v>2794</v>
      </c>
      <c r="B2800" s="381">
        <v>1164.2606203958212</v>
      </c>
      <c r="C2800" s="381">
        <v>1896.4525720359816</v>
      </c>
      <c r="D2800" s="382">
        <v>0.9887994056890721</v>
      </c>
      <c r="E2800" s="382">
        <v>1.0929165159877827</v>
      </c>
      <c r="F2800" s="382">
        <v>1.1915479769146899</v>
      </c>
      <c r="G2800" s="382">
        <v>1.2697750399852927</v>
      </c>
      <c r="H2800" s="382">
        <v>1.3287203582779481</v>
      </c>
      <c r="M2800" s="386">
        <v>0.55879999999999996</v>
      </c>
    </row>
    <row r="2801" spans="1:13" ht="11.65" customHeight="1">
      <c r="A2801" s="372">
        <v>2795</v>
      </c>
      <c r="B2801" s="381">
        <v>1165.0021172258803</v>
      </c>
      <c r="C2801" s="381">
        <v>1896.6321913692482</v>
      </c>
      <c r="D2801" s="382">
        <v>0.98881811925057028</v>
      </c>
      <c r="E2801" s="382">
        <v>1.0929313463165591</v>
      </c>
      <c r="F2801" s="382">
        <v>1.1915550051629127</v>
      </c>
      <c r="G2801" s="382">
        <v>1.2698264320564507</v>
      </c>
      <c r="H2801" s="382">
        <v>1.3287226437546957</v>
      </c>
      <c r="M2801" s="386">
        <v>0.55900000000000005</v>
      </c>
    </row>
    <row r="2802" spans="1:13" ht="11.65" customHeight="1">
      <c r="A2802" s="372">
        <v>2796</v>
      </c>
      <c r="B2802" s="381">
        <v>1165.0480741763186</v>
      </c>
      <c r="C2802" s="381">
        <v>1896.7277847002042</v>
      </c>
      <c r="D2802" s="382">
        <v>0.98884978362654941</v>
      </c>
      <c r="E2802" s="382">
        <v>1.0929612904865178</v>
      </c>
      <c r="F2802" s="382">
        <v>1.191569612290414</v>
      </c>
      <c r="G2802" s="382">
        <v>1.2698286655982429</v>
      </c>
      <c r="H2802" s="382">
        <v>1.3287625436147508</v>
      </c>
      <c r="M2802" s="386">
        <v>0.55920000000000003</v>
      </c>
    </row>
    <row r="2803" spans="1:13" ht="11.65" customHeight="1">
      <c r="A2803" s="372">
        <v>2797</v>
      </c>
      <c r="B2803" s="381">
        <v>1165.1863235600813</v>
      </c>
      <c r="C2803" s="381">
        <v>1896.9939495907001</v>
      </c>
      <c r="D2803" s="382">
        <v>0.98886379350055942</v>
      </c>
      <c r="E2803" s="382">
        <v>1.093024295878863</v>
      </c>
      <c r="F2803" s="382">
        <v>1.1915756402522124</v>
      </c>
      <c r="G2803" s="382">
        <v>1.2698591282643541</v>
      </c>
      <c r="H2803" s="382">
        <v>1.3287727610845561</v>
      </c>
      <c r="M2803" s="386">
        <v>0.55940000000000001</v>
      </c>
    </row>
    <row r="2804" spans="1:13" ht="11.65" customHeight="1">
      <c r="A2804" s="372">
        <v>2798</v>
      </c>
      <c r="B2804" s="381">
        <v>1166.4757332730642</v>
      </c>
      <c r="C2804" s="381">
        <v>1897.3647452174991</v>
      </c>
      <c r="D2804" s="382">
        <v>0.98886564815027989</v>
      </c>
      <c r="E2804" s="382">
        <v>1.0930262301739504</v>
      </c>
      <c r="F2804" s="382">
        <v>1.1915852986464306</v>
      </c>
      <c r="G2804" s="382">
        <v>1.2699324988758447</v>
      </c>
      <c r="H2804" s="382">
        <v>1.3288355465996855</v>
      </c>
      <c r="M2804" s="386">
        <v>0.55959999999999999</v>
      </c>
    </row>
    <row r="2805" spans="1:13" ht="11.65" customHeight="1">
      <c r="A2805" s="372">
        <v>2799</v>
      </c>
      <c r="B2805" s="381">
        <v>1166.9931768737933</v>
      </c>
      <c r="C2805" s="381">
        <v>1899.6943757439385</v>
      </c>
      <c r="D2805" s="382">
        <v>0.98886606938058552</v>
      </c>
      <c r="E2805" s="382">
        <v>1.0930927905644698</v>
      </c>
      <c r="F2805" s="382">
        <v>1.1916484508394991</v>
      </c>
      <c r="G2805" s="382">
        <v>1.2699517877398194</v>
      </c>
      <c r="H2805" s="382">
        <v>1.3288414840766141</v>
      </c>
      <c r="M2805" s="386">
        <v>0.55979999999999996</v>
      </c>
    </row>
    <row r="2806" spans="1:13" ht="11.65" customHeight="1">
      <c r="A2806" s="372">
        <v>2800</v>
      </c>
      <c r="B2806" s="381">
        <v>1167.0736076349049</v>
      </c>
      <c r="C2806" s="381">
        <v>1899.7625800579117</v>
      </c>
      <c r="D2806" s="382">
        <v>0.98887746663050369</v>
      </c>
      <c r="E2806" s="382">
        <v>1.093147894503427</v>
      </c>
      <c r="F2806" s="382">
        <v>1.191708967830222</v>
      </c>
      <c r="G2806" s="382">
        <v>1.2699696086008609</v>
      </c>
      <c r="H2806" s="382">
        <v>1.3288613731380068</v>
      </c>
      <c r="M2806" s="386">
        <v>0.56000000000000005</v>
      </c>
    </row>
    <row r="2807" spans="1:13" ht="11.65" customHeight="1">
      <c r="A2807" s="372">
        <v>2801</v>
      </c>
      <c r="B2807" s="381">
        <v>1167.4439778048245</v>
      </c>
      <c r="C2807" s="381">
        <v>1900.1145276105926</v>
      </c>
      <c r="D2807" s="382">
        <v>0.98888919839190137</v>
      </c>
      <c r="E2807" s="382">
        <v>1.0931825358449552</v>
      </c>
      <c r="F2807" s="382">
        <v>1.1918394855086711</v>
      </c>
      <c r="G2807" s="382">
        <v>1.2700941668019812</v>
      </c>
      <c r="H2807" s="382">
        <v>1.328883940155597</v>
      </c>
      <c r="M2807" s="386">
        <v>0.56020000000000003</v>
      </c>
    </row>
    <row r="2808" spans="1:13" ht="11.65" customHeight="1">
      <c r="A2808" s="372">
        <v>2802</v>
      </c>
      <c r="B2808" s="381">
        <v>1167.5684975802151</v>
      </c>
      <c r="C2808" s="381">
        <v>1900.7908079348545</v>
      </c>
      <c r="D2808" s="382">
        <v>0.98894232951283512</v>
      </c>
      <c r="E2808" s="382">
        <v>1.0932679535597309</v>
      </c>
      <c r="F2808" s="382">
        <v>1.1918950441624772</v>
      </c>
      <c r="G2808" s="382">
        <v>1.2700987810891768</v>
      </c>
      <c r="H2808" s="382">
        <v>1.3289053209691195</v>
      </c>
      <c r="M2808" s="386">
        <v>0.56040000000000001</v>
      </c>
    </row>
    <row r="2809" spans="1:13" ht="11.65" customHeight="1">
      <c r="A2809" s="372">
        <v>2803</v>
      </c>
      <c r="B2809" s="381">
        <v>1167.9730766473749</v>
      </c>
      <c r="C2809" s="381">
        <v>1901.1661549367909</v>
      </c>
      <c r="D2809" s="382">
        <v>0.98894942881205228</v>
      </c>
      <c r="E2809" s="382">
        <v>1.0933100015035946</v>
      </c>
      <c r="F2809" s="382">
        <v>1.1919054660470205</v>
      </c>
      <c r="G2809" s="382">
        <v>1.2701252684317772</v>
      </c>
      <c r="H2809" s="382">
        <v>1.328925038322802</v>
      </c>
      <c r="M2809" s="386">
        <v>0.56059999999999999</v>
      </c>
    </row>
    <row r="2810" spans="1:13" ht="11.65" customHeight="1">
      <c r="A2810" s="372">
        <v>2804</v>
      </c>
      <c r="B2810" s="381">
        <v>1168.0094073018754</v>
      </c>
      <c r="C2810" s="381">
        <v>1901.1878386190929</v>
      </c>
      <c r="D2810" s="382">
        <v>0.98896209139403757</v>
      </c>
      <c r="E2810" s="382">
        <v>1.0933400062454528</v>
      </c>
      <c r="F2810" s="382">
        <v>1.1919660533411829</v>
      </c>
      <c r="G2810" s="382">
        <v>1.2701691958910308</v>
      </c>
      <c r="H2810" s="382">
        <v>1.3289421622788273</v>
      </c>
      <c r="M2810" s="386">
        <v>0.56079999999999997</v>
      </c>
    </row>
    <row r="2811" spans="1:13" ht="11.65" customHeight="1">
      <c r="A2811" s="372">
        <v>2805</v>
      </c>
      <c r="B2811" s="381">
        <v>1168.0398800213379</v>
      </c>
      <c r="C2811" s="381">
        <v>1901.3553296808568</v>
      </c>
      <c r="D2811" s="382">
        <v>0.98900344702704812</v>
      </c>
      <c r="E2811" s="382">
        <v>1.0934040161222285</v>
      </c>
      <c r="F2811" s="382">
        <v>1.1919741800362902</v>
      </c>
      <c r="G2811" s="382">
        <v>1.2701975418348908</v>
      </c>
      <c r="H2811" s="382">
        <v>1.3289706682144256</v>
      </c>
      <c r="M2811" s="386">
        <v>0.56100000000000005</v>
      </c>
    </row>
    <row r="2812" spans="1:13" ht="11.65" customHeight="1">
      <c r="A2812" s="372">
        <v>2806</v>
      </c>
      <c r="B2812" s="381">
        <v>1168.0887366973275</v>
      </c>
      <c r="C2812" s="381">
        <v>1901.5328092796244</v>
      </c>
      <c r="D2812" s="382">
        <v>0.98902351318587045</v>
      </c>
      <c r="E2812" s="382">
        <v>1.0934605032721558</v>
      </c>
      <c r="F2812" s="382">
        <v>1.1920030862135318</v>
      </c>
      <c r="G2812" s="382">
        <v>1.2702490164989364</v>
      </c>
      <c r="H2812" s="382">
        <v>1.3289726042994179</v>
      </c>
      <c r="M2812" s="386">
        <v>0.56120000000000003</v>
      </c>
    </row>
    <row r="2813" spans="1:13" ht="11.65" customHeight="1">
      <c r="A2813" s="372">
        <v>2807</v>
      </c>
      <c r="B2813" s="381">
        <v>1168.2454008510276</v>
      </c>
      <c r="C2813" s="381">
        <v>1901.8605797871478</v>
      </c>
      <c r="D2813" s="382">
        <v>0.98903890993780996</v>
      </c>
      <c r="E2813" s="382">
        <v>1.0934668027434022</v>
      </c>
      <c r="F2813" s="382">
        <v>1.1920075857305785</v>
      </c>
      <c r="G2813" s="382">
        <v>1.2702747259751186</v>
      </c>
      <c r="H2813" s="382">
        <v>1.3289899290125879</v>
      </c>
      <c r="M2813" s="386">
        <v>0.56140000000000001</v>
      </c>
    </row>
    <row r="2814" spans="1:13" ht="11.65" customHeight="1">
      <c r="A2814" s="372">
        <v>2808</v>
      </c>
      <c r="B2814" s="381">
        <v>1168.4176287265764</v>
      </c>
      <c r="C2814" s="381">
        <v>1902.16339237785</v>
      </c>
      <c r="D2814" s="382">
        <v>0.98904739264238617</v>
      </c>
      <c r="E2814" s="382">
        <v>1.0935268182441222</v>
      </c>
      <c r="F2814" s="382">
        <v>1.1920645743692397</v>
      </c>
      <c r="G2814" s="382">
        <v>1.2703123370539073</v>
      </c>
      <c r="H2814" s="382">
        <v>1.3292255485264541</v>
      </c>
      <c r="M2814" s="386">
        <v>0.56159999999999999</v>
      </c>
    </row>
    <row r="2815" spans="1:13" ht="11.65" customHeight="1">
      <c r="A2815" s="372">
        <v>2809</v>
      </c>
      <c r="B2815" s="381">
        <v>1169.2970003566779</v>
      </c>
      <c r="C2815" s="381">
        <v>1902.5476611565919</v>
      </c>
      <c r="D2815" s="382">
        <v>0.98905372525768576</v>
      </c>
      <c r="E2815" s="382">
        <v>1.0935630971496644</v>
      </c>
      <c r="F2815" s="382">
        <v>1.1920667742058642</v>
      </c>
      <c r="G2815" s="382">
        <v>1.2704113530033851</v>
      </c>
      <c r="H2815" s="382">
        <v>1.3292315957109802</v>
      </c>
      <c r="M2815" s="386">
        <v>0.56179999999999997</v>
      </c>
    </row>
    <row r="2816" spans="1:13" ht="11.65" customHeight="1">
      <c r="A2816" s="372">
        <v>2810</v>
      </c>
      <c r="B2816" s="381">
        <v>1171.271398853788</v>
      </c>
      <c r="C2816" s="381">
        <v>1902.9878478945011</v>
      </c>
      <c r="D2816" s="382">
        <v>0.98905727186355252</v>
      </c>
      <c r="E2816" s="382">
        <v>1.0935759067766559</v>
      </c>
      <c r="F2816" s="382">
        <v>1.1920700784540421</v>
      </c>
      <c r="G2816" s="382">
        <v>1.270440840002661</v>
      </c>
      <c r="H2816" s="382">
        <v>1.3293257062302506</v>
      </c>
      <c r="M2816" s="386">
        <v>0.56200000000000006</v>
      </c>
    </row>
    <row r="2817" spans="1:13" ht="11.65" customHeight="1">
      <c r="A2817" s="372">
        <v>2811</v>
      </c>
      <c r="B2817" s="381">
        <v>1171.7450937325311</v>
      </c>
      <c r="C2817" s="381">
        <v>1903.5895653801817</v>
      </c>
      <c r="D2817" s="382">
        <v>0.98909596645614795</v>
      </c>
      <c r="E2817" s="382">
        <v>1.093585055663824</v>
      </c>
      <c r="F2817" s="382">
        <v>1.1920819284176556</v>
      </c>
      <c r="G2817" s="382">
        <v>1.2704708104604565</v>
      </c>
      <c r="H2817" s="382">
        <v>1.3293319371336376</v>
      </c>
      <c r="M2817" s="386">
        <v>0.56220000000000003</v>
      </c>
    </row>
    <row r="2818" spans="1:13" ht="11.65" customHeight="1">
      <c r="A2818" s="372">
        <v>2812</v>
      </c>
      <c r="B2818" s="381">
        <v>1171.878712802426</v>
      </c>
      <c r="C2818" s="381">
        <v>1903.7574566262065</v>
      </c>
      <c r="D2818" s="382">
        <v>0.98911226855679468</v>
      </c>
      <c r="E2818" s="382">
        <v>1.0935918283388442</v>
      </c>
      <c r="F2818" s="382">
        <v>1.1921208716709049</v>
      </c>
      <c r="G2818" s="382">
        <v>1.2704733840743609</v>
      </c>
      <c r="H2818" s="382">
        <v>1.3293357197849589</v>
      </c>
      <c r="M2818" s="386">
        <v>0.56240000000000001</v>
      </c>
    </row>
    <row r="2819" spans="1:13" ht="11.65" customHeight="1">
      <c r="A2819" s="372">
        <v>2813</v>
      </c>
      <c r="B2819" s="381">
        <v>1172.2955104456105</v>
      </c>
      <c r="C2819" s="381">
        <v>1904.6853986344413</v>
      </c>
      <c r="D2819" s="382">
        <v>0.9891158144923099</v>
      </c>
      <c r="E2819" s="382">
        <v>1.0935948524116332</v>
      </c>
      <c r="F2819" s="382">
        <v>1.1921376784240294</v>
      </c>
      <c r="G2819" s="382">
        <v>1.2705269577088196</v>
      </c>
      <c r="H2819" s="382">
        <v>1.3294027052659836</v>
      </c>
      <c r="M2819" s="386">
        <v>0.56259999999999999</v>
      </c>
    </row>
    <row r="2820" spans="1:13" ht="11.65" customHeight="1">
      <c r="A2820" s="372">
        <v>2814</v>
      </c>
      <c r="B2820" s="381">
        <v>1173.2878915697747</v>
      </c>
      <c r="C2820" s="381">
        <v>1905.3809518576036</v>
      </c>
      <c r="D2820" s="382">
        <v>0.98913174313056451</v>
      </c>
      <c r="E2820" s="382">
        <v>1.0936763081179792</v>
      </c>
      <c r="F2820" s="382">
        <v>1.1921592707729032</v>
      </c>
      <c r="G2820" s="382">
        <v>1.2705430734573335</v>
      </c>
      <c r="H2820" s="382">
        <v>1.3294284721442189</v>
      </c>
      <c r="M2820" s="386">
        <v>0.56279999999999997</v>
      </c>
    </row>
    <row r="2821" spans="1:13" ht="11.65" customHeight="1">
      <c r="A2821" s="372">
        <v>2815</v>
      </c>
      <c r="B2821" s="381">
        <v>1173.3383333512347</v>
      </c>
      <c r="C2821" s="381">
        <v>1905.7508602591824</v>
      </c>
      <c r="D2821" s="382">
        <v>0.9891332503394592</v>
      </c>
      <c r="E2821" s="382">
        <v>1.0936775768098568</v>
      </c>
      <c r="F2821" s="382">
        <v>1.1921670880311768</v>
      </c>
      <c r="G2821" s="382">
        <v>1.2705496137596062</v>
      </c>
      <c r="H2821" s="382">
        <v>1.3295812466666375</v>
      </c>
      <c r="M2821" s="386">
        <v>0.56299999999999994</v>
      </c>
    </row>
    <row r="2822" spans="1:13" ht="11.65" customHeight="1">
      <c r="A2822" s="372">
        <v>2816</v>
      </c>
      <c r="B2822" s="381">
        <v>1173.6927286385035</v>
      </c>
      <c r="C2822" s="381">
        <v>1905.80684702504</v>
      </c>
      <c r="D2822" s="382">
        <v>0.9891353734342383</v>
      </c>
      <c r="E2822" s="382">
        <v>1.0937264913627385</v>
      </c>
      <c r="F2822" s="382">
        <v>1.1921676516484254</v>
      </c>
      <c r="G2822" s="382">
        <v>1.270615118743696</v>
      </c>
      <c r="H2822" s="382">
        <v>1.3296494394817209</v>
      </c>
      <c r="M2822" s="386">
        <v>0.56320000000000003</v>
      </c>
    </row>
    <row r="2823" spans="1:13" ht="11.65" customHeight="1">
      <c r="A2823" s="372">
        <v>2817</v>
      </c>
      <c r="B2823" s="381">
        <v>1173.8105846704666</v>
      </c>
      <c r="C2823" s="381">
        <v>1906.019611174379</v>
      </c>
      <c r="D2823" s="382">
        <v>0.98915578785622205</v>
      </c>
      <c r="E2823" s="382">
        <v>1.0937395841824171</v>
      </c>
      <c r="F2823" s="382">
        <v>1.1921739901529453</v>
      </c>
      <c r="G2823" s="382">
        <v>1.2706442383747549</v>
      </c>
      <c r="H2823" s="382">
        <v>1.3297078118300227</v>
      </c>
      <c r="M2823" s="386">
        <v>0.56340000000000001</v>
      </c>
    </row>
    <row r="2824" spans="1:13" ht="11.65" customHeight="1">
      <c r="A2824" s="372">
        <v>2818</v>
      </c>
      <c r="B2824" s="381">
        <v>1174.138927596452</v>
      </c>
      <c r="C2824" s="381">
        <v>1906.441352122938</v>
      </c>
      <c r="D2824" s="382">
        <v>0.98916333452241989</v>
      </c>
      <c r="E2824" s="382">
        <v>1.0938327046797922</v>
      </c>
      <c r="F2824" s="382">
        <v>1.1921914113901682</v>
      </c>
      <c r="G2824" s="382">
        <v>1.2706966014081542</v>
      </c>
      <c r="H2824" s="382">
        <v>1.3297434419777774</v>
      </c>
      <c r="M2824" s="386">
        <v>0.56359999999999999</v>
      </c>
    </row>
    <row r="2825" spans="1:13" ht="11.65" customHeight="1">
      <c r="A2825" s="372">
        <v>2819</v>
      </c>
      <c r="B2825" s="381">
        <v>1174.7849744015757</v>
      </c>
      <c r="C2825" s="381">
        <v>1906.5752079511749</v>
      </c>
      <c r="D2825" s="382">
        <v>0.98921262997062154</v>
      </c>
      <c r="E2825" s="382">
        <v>1.0938339390977088</v>
      </c>
      <c r="F2825" s="382">
        <v>1.1922119173987522</v>
      </c>
      <c r="G2825" s="382">
        <v>1.2707187120945662</v>
      </c>
      <c r="H2825" s="382">
        <v>1.3297437179919387</v>
      </c>
      <c r="M2825" s="386">
        <v>0.56379999999999997</v>
      </c>
    </row>
    <row r="2826" spans="1:13" ht="11.65" customHeight="1">
      <c r="A2826" s="372">
        <v>2820</v>
      </c>
      <c r="B2826" s="381">
        <v>1174.8025736180825</v>
      </c>
      <c r="C2826" s="381">
        <v>1908.5265582011671</v>
      </c>
      <c r="D2826" s="382">
        <v>0.9892274780715119</v>
      </c>
      <c r="E2826" s="382">
        <v>1.0939425780107257</v>
      </c>
      <c r="F2826" s="382">
        <v>1.1923005745810902</v>
      </c>
      <c r="G2826" s="382">
        <v>1.2707855496454739</v>
      </c>
      <c r="H2826" s="382">
        <v>1.3297582591974493</v>
      </c>
      <c r="M2826" s="386">
        <v>0.56399999999999995</v>
      </c>
    </row>
    <row r="2827" spans="1:13" ht="11.65" customHeight="1">
      <c r="A2827" s="372">
        <v>2821</v>
      </c>
      <c r="B2827" s="381">
        <v>1175.7976062408334</v>
      </c>
      <c r="C2827" s="381">
        <v>1909.2869337178854</v>
      </c>
      <c r="D2827" s="382">
        <v>0.98922882275819823</v>
      </c>
      <c r="E2827" s="382">
        <v>1.0939491559221857</v>
      </c>
      <c r="F2827" s="382">
        <v>1.1923110451748171</v>
      </c>
      <c r="G2827" s="382">
        <v>1.2708078432502072</v>
      </c>
      <c r="H2827" s="382">
        <v>1.3297942192280241</v>
      </c>
      <c r="M2827" s="386">
        <v>0.56420000000000003</v>
      </c>
    </row>
    <row r="2828" spans="1:13" ht="11.65" customHeight="1">
      <c r="A2828" s="372">
        <v>2822</v>
      </c>
      <c r="B2828" s="381">
        <v>1176.9865202548835</v>
      </c>
      <c r="C2828" s="381">
        <v>1910.4503849464345</v>
      </c>
      <c r="D2828" s="382">
        <v>0.98923481416029979</v>
      </c>
      <c r="E2828" s="382">
        <v>1.0939605160359727</v>
      </c>
      <c r="F2828" s="382">
        <v>1.1923894319607482</v>
      </c>
      <c r="G2828" s="382">
        <v>1.2708323737692344</v>
      </c>
      <c r="H2828" s="382">
        <v>1.3298124429064511</v>
      </c>
      <c r="M2828" s="386">
        <v>0.56440000000000001</v>
      </c>
    </row>
    <row r="2829" spans="1:13" ht="11.65" customHeight="1">
      <c r="A2829" s="372">
        <v>2823</v>
      </c>
      <c r="B2829" s="381">
        <v>1177.9367038480341</v>
      </c>
      <c r="C2829" s="381">
        <v>1911.0284646968794</v>
      </c>
      <c r="D2829" s="382">
        <v>0.98924998884729032</v>
      </c>
      <c r="E2829" s="382">
        <v>1.0939616443171918</v>
      </c>
      <c r="F2829" s="382">
        <v>1.1924137530293557</v>
      </c>
      <c r="G2829" s="382">
        <v>1.2708832229221838</v>
      </c>
      <c r="H2829" s="382">
        <v>1.3298386496162726</v>
      </c>
      <c r="M2829" s="386">
        <v>0.56459999999999999</v>
      </c>
    </row>
    <row r="2830" spans="1:13" ht="11.65" customHeight="1">
      <c r="A2830" s="372">
        <v>2824</v>
      </c>
      <c r="B2830" s="381">
        <v>1178.7730327708341</v>
      </c>
      <c r="C2830" s="381">
        <v>1911.8645837947333</v>
      </c>
      <c r="D2830" s="382">
        <v>0.9892674571417871</v>
      </c>
      <c r="E2830" s="382">
        <v>1.0939739281800791</v>
      </c>
      <c r="F2830" s="382">
        <v>1.1924427686630803</v>
      </c>
      <c r="G2830" s="382">
        <v>1.2708971168676033</v>
      </c>
      <c r="H2830" s="382">
        <v>1.3298423310748031</v>
      </c>
      <c r="M2830" s="386">
        <v>0.56479999999999997</v>
      </c>
    </row>
    <row r="2831" spans="1:13" ht="11.65" customHeight="1">
      <c r="A2831" s="372">
        <v>2825</v>
      </c>
      <c r="B2831" s="381">
        <v>1179.0005957556632</v>
      </c>
      <c r="C2831" s="381">
        <v>1914.2687097431644</v>
      </c>
      <c r="D2831" s="382">
        <v>0.98927739878586562</v>
      </c>
      <c r="E2831" s="382">
        <v>1.093985627559741</v>
      </c>
      <c r="F2831" s="382">
        <v>1.1924819493101744</v>
      </c>
      <c r="G2831" s="382">
        <v>1.2710243339098797</v>
      </c>
      <c r="H2831" s="382">
        <v>1.3299673422563412</v>
      </c>
      <c r="M2831" s="386">
        <v>0.56499999999999995</v>
      </c>
    </row>
    <row r="2832" spans="1:13" ht="11.65" customHeight="1">
      <c r="A2832" s="372">
        <v>2826</v>
      </c>
      <c r="B2832" s="381">
        <v>1179.2685826420129</v>
      </c>
      <c r="C2832" s="381">
        <v>1914.9363511009014</v>
      </c>
      <c r="D2832" s="382">
        <v>0.98930231340890962</v>
      </c>
      <c r="E2832" s="382">
        <v>1.0939893767461419</v>
      </c>
      <c r="F2832" s="382">
        <v>1.1925051684607855</v>
      </c>
      <c r="G2832" s="382">
        <v>1.271040933162253</v>
      </c>
      <c r="H2832" s="382">
        <v>1.3299712124502472</v>
      </c>
      <c r="M2832" s="386">
        <v>0.56520000000000004</v>
      </c>
    </row>
    <row r="2833" spans="1:13" ht="11.65" customHeight="1">
      <c r="A2833" s="372">
        <v>2827</v>
      </c>
      <c r="B2833" s="381">
        <v>1179.3541185202394</v>
      </c>
      <c r="C2833" s="381">
        <v>1914.9692091232009</v>
      </c>
      <c r="D2833" s="382">
        <v>0.98931178300008138</v>
      </c>
      <c r="E2833" s="382">
        <v>1.0939938128435762</v>
      </c>
      <c r="F2833" s="382">
        <v>1.1925094151422921</v>
      </c>
      <c r="G2833" s="382">
        <v>1.2710451458956813</v>
      </c>
      <c r="H2833" s="382">
        <v>1.3299995435649263</v>
      </c>
      <c r="M2833" s="386">
        <v>0.56540000000000001</v>
      </c>
    </row>
    <row r="2834" spans="1:13" ht="11.65" customHeight="1">
      <c r="A2834" s="372">
        <v>2828</v>
      </c>
      <c r="B2834" s="381">
        <v>1179.4128787120426</v>
      </c>
      <c r="C2834" s="381">
        <v>1914.9930747930157</v>
      </c>
      <c r="D2834" s="382">
        <v>0.98932185914424542</v>
      </c>
      <c r="E2834" s="382">
        <v>1.0940070025617583</v>
      </c>
      <c r="F2834" s="382">
        <v>1.1925162948588226</v>
      </c>
      <c r="G2834" s="382">
        <v>1.271077827609862</v>
      </c>
      <c r="H2834" s="382">
        <v>1.3300004298045915</v>
      </c>
      <c r="M2834" s="386">
        <v>0.56559999999999999</v>
      </c>
    </row>
    <row r="2835" spans="1:13" ht="11.65" customHeight="1">
      <c r="A2835" s="372">
        <v>2829</v>
      </c>
      <c r="B2835" s="381">
        <v>1180.1241640107964</v>
      </c>
      <c r="C2835" s="381">
        <v>1915.0677240642708</v>
      </c>
      <c r="D2835" s="382">
        <v>0.98932425926974277</v>
      </c>
      <c r="E2835" s="382">
        <v>1.0940390155000737</v>
      </c>
      <c r="F2835" s="382">
        <v>1.1925422076230627</v>
      </c>
      <c r="G2835" s="382">
        <v>1.2711383045247586</v>
      </c>
      <c r="H2835" s="382">
        <v>1.330001930361985</v>
      </c>
      <c r="M2835" s="386">
        <v>0.56579999999999997</v>
      </c>
    </row>
    <row r="2836" spans="1:13" ht="11.65" customHeight="1">
      <c r="A2836" s="372">
        <v>2830</v>
      </c>
      <c r="B2836" s="381">
        <v>1180.379627811898</v>
      </c>
      <c r="C2836" s="381">
        <v>1915.4069106690258</v>
      </c>
      <c r="D2836" s="382">
        <v>0.98932869207915475</v>
      </c>
      <c r="E2836" s="382">
        <v>1.0940421723025457</v>
      </c>
      <c r="F2836" s="382">
        <v>1.1925512626483499</v>
      </c>
      <c r="G2836" s="382">
        <v>1.2712360343187035</v>
      </c>
      <c r="H2836" s="382">
        <v>1.3300678099744307</v>
      </c>
      <c r="M2836" s="386">
        <v>0.56599999999999995</v>
      </c>
    </row>
    <row r="2837" spans="1:13" ht="11.65" customHeight="1">
      <c r="A2837" s="372">
        <v>2831</v>
      </c>
      <c r="B2837" s="381">
        <v>1182.1162174544233</v>
      </c>
      <c r="C2837" s="381">
        <v>1915.4843226899266</v>
      </c>
      <c r="D2837" s="382">
        <v>0.98933830853453286</v>
      </c>
      <c r="E2837" s="382">
        <v>1.0941024650647835</v>
      </c>
      <c r="F2837" s="382">
        <v>1.1925926778951044</v>
      </c>
      <c r="G2837" s="382">
        <v>1.2712904696553287</v>
      </c>
      <c r="H2837" s="382">
        <v>1.3301061402465053</v>
      </c>
      <c r="M2837" s="386">
        <v>0.56620000000000004</v>
      </c>
    </row>
    <row r="2838" spans="1:13" ht="11.65" customHeight="1">
      <c r="A2838" s="372">
        <v>2832</v>
      </c>
      <c r="B2838" s="381">
        <v>1182.8051717292356</v>
      </c>
      <c r="C2838" s="381">
        <v>1915.7751960419173</v>
      </c>
      <c r="D2838" s="382">
        <v>0.98934447544782589</v>
      </c>
      <c r="E2838" s="382">
        <v>1.0941224650646264</v>
      </c>
      <c r="F2838" s="382">
        <v>1.1925952832851354</v>
      </c>
      <c r="G2838" s="382">
        <v>1.2712989968957207</v>
      </c>
      <c r="H2838" s="382">
        <v>1.3301123093919827</v>
      </c>
      <c r="M2838" s="386">
        <v>0.56640000000000001</v>
      </c>
    </row>
    <row r="2839" spans="1:13" ht="11.65" customHeight="1">
      <c r="A2839" s="372">
        <v>2833</v>
      </c>
      <c r="B2839" s="381">
        <v>1183.2143314153818</v>
      </c>
      <c r="C2839" s="381">
        <v>1915.9383363331999</v>
      </c>
      <c r="D2839" s="382">
        <v>0.98935031776254045</v>
      </c>
      <c r="E2839" s="382">
        <v>1.0941392781878734</v>
      </c>
      <c r="F2839" s="382">
        <v>1.1926212471653255</v>
      </c>
      <c r="G2839" s="382">
        <v>1.2713276255365031</v>
      </c>
      <c r="H2839" s="382">
        <v>1.3301177707368295</v>
      </c>
      <c r="M2839" s="386">
        <v>0.56659999999999999</v>
      </c>
    </row>
    <row r="2840" spans="1:13" ht="11.65" customHeight="1">
      <c r="A2840" s="372">
        <v>2834</v>
      </c>
      <c r="B2840" s="381">
        <v>1183.5079075862695</v>
      </c>
      <c r="C2840" s="381">
        <v>1918.257961265952</v>
      </c>
      <c r="D2840" s="382">
        <v>0.98936171758768821</v>
      </c>
      <c r="E2840" s="382">
        <v>1.0942025752339344</v>
      </c>
      <c r="F2840" s="382">
        <v>1.1926282281692708</v>
      </c>
      <c r="G2840" s="382">
        <v>1.2713477073087329</v>
      </c>
      <c r="H2840" s="382">
        <v>1.3301470630626058</v>
      </c>
      <c r="M2840" s="386">
        <v>0.56679999999999997</v>
      </c>
    </row>
    <row r="2841" spans="1:13" ht="11.65" customHeight="1">
      <c r="A2841" s="372">
        <v>2835</v>
      </c>
      <c r="B2841" s="381">
        <v>1183.9887056432126</v>
      </c>
      <c r="C2841" s="381">
        <v>1918.9723092555705</v>
      </c>
      <c r="D2841" s="382">
        <v>0.98937587013467665</v>
      </c>
      <c r="E2841" s="382">
        <v>1.0942560650361028</v>
      </c>
      <c r="F2841" s="382">
        <v>1.19264056807198</v>
      </c>
      <c r="G2841" s="382">
        <v>1.2713523848089632</v>
      </c>
      <c r="H2841" s="382">
        <v>1.3301928234059766</v>
      </c>
      <c r="M2841" s="386">
        <v>0.56699999999999995</v>
      </c>
    </row>
    <row r="2842" spans="1:13" ht="11.65" customHeight="1">
      <c r="A2842" s="372">
        <v>2836</v>
      </c>
      <c r="B2842" s="381">
        <v>1184.1496800524346</v>
      </c>
      <c r="C2842" s="381">
        <v>1921.0195777533463</v>
      </c>
      <c r="D2842" s="382">
        <v>0.98939141856429103</v>
      </c>
      <c r="E2842" s="382">
        <v>1.0942697232709084</v>
      </c>
      <c r="F2842" s="382">
        <v>1.1926975840687275</v>
      </c>
      <c r="G2842" s="382">
        <v>1.2713557579779415</v>
      </c>
      <c r="H2842" s="382">
        <v>1.3303123275757536</v>
      </c>
      <c r="M2842" s="386">
        <v>0.56720000000000004</v>
      </c>
    </row>
    <row r="2843" spans="1:13" ht="11.65" customHeight="1">
      <c r="A2843" s="372">
        <v>2837</v>
      </c>
      <c r="B2843" s="381">
        <v>1184.2374507764207</v>
      </c>
      <c r="C2843" s="381">
        <v>1921.3294338616361</v>
      </c>
      <c r="D2843" s="382">
        <v>0.98944055627810945</v>
      </c>
      <c r="E2843" s="382">
        <v>1.094296718462741</v>
      </c>
      <c r="F2843" s="382">
        <v>1.1927608122419013</v>
      </c>
      <c r="G2843" s="382">
        <v>1.2714362469863079</v>
      </c>
      <c r="H2843" s="382">
        <v>1.3304281155527271</v>
      </c>
      <c r="M2843" s="386">
        <v>0.56740000000000002</v>
      </c>
    </row>
    <row r="2844" spans="1:13" ht="11.65" customHeight="1">
      <c r="A2844" s="372">
        <v>2838</v>
      </c>
      <c r="B2844" s="381">
        <v>1185.2916728051205</v>
      </c>
      <c r="C2844" s="381">
        <v>1921.3569030543422</v>
      </c>
      <c r="D2844" s="382">
        <v>0.98944333012690466</v>
      </c>
      <c r="E2844" s="382">
        <v>1.094332594798062</v>
      </c>
      <c r="F2844" s="382">
        <v>1.1927832202752551</v>
      </c>
      <c r="G2844" s="382">
        <v>1.2714468030645385</v>
      </c>
      <c r="H2844" s="382">
        <v>1.3305866567089328</v>
      </c>
      <c r="M2844" s="386">
        <v>0.56759999999999999</v>
      </c>
    </row>
    <row r="2845" spans="1:13" ht="11.65" customHeight="1">
      <c r="A2845" s="372">
        <v>2839</v>
      </c>
      <c r="B2845" s="381">
        <v>1185.7965084460693</v>
      </c>
      <c r="C2845" s="381">
        <v>1921.4792117906018</v>
      </c>
      <c r="D2845" s="382">
        <v>0.98945651211485774</v>
      </c>
      <c r="E2845" s="382">
        <v>1.0944221397996279</v>
      </c>
      <c r="F2845" s="382">
        <v>1.1928081568603319</v>
      </c>
      <c r="G2845" s="382">
        <v>1.2715210804250137</v>
      </c>
      <c r="H2845" s="382">
        <v>1.3306210260714688</v>
      </c>
      <c r="M2845" s="386">
        <v>0.56779999999999997</v>
      </c>
    </row>
    <row r="2846" spans="1:13" ht="11.65" customHeight="1">
      <c r="A2846" s="372">
        <v>2840</v>
      </c>
      <c r="B2846" s="381">
        <v>1186.2320593435416</v>
      </c>
      <c r="C2846" s="381">
        <v>1921.5629981975108</v>
      </c>
      <c r="D2846" s="382">
        <v>0.98945708759385886</v>
      </c>
      <c r="E2846" s="382">
        <v>1.0944403015316626</v>
      </c>
      <c r="F2846" s="382">
        <v>1.1928170853458619</v>
      </c>
      <c r="G2846" s="382">
        <v>1.271521504698504</v>
      </c>
      <c r="H2846" s="382">
        <v>1.3306758153198843</v>
      </c>
      <c r="M2846" s="386">
        <v>0.56799999999999995</v>
      </c>
    </row>
    <row r="2847" spans="1:13" ht="11.65" customHeight="1">
      <c r="A2847" s="372">
        <v>2841</v>
      </c>
      <c r="B2847" s="381">
        <v>1187.0394212533374</v>
      </c>
      <c r="C2847" s="381">
        <v>1921.9374456947844</v>
      </c>
      <c r="D2847" s="382">
        <v>0.98946056832492002</v>
      </c>
      <c r="E2847" s="382">
        <v>1.0944639621703482</v>
      </c>
      <c r="F2847" s="382">
        <v>1.192832424793107</v>
      </c>
      <c r="G2847" s="382">
        <v>1.2715461429012522</v>
      </c>
      <c r="H2847" s="382">
        <v>1.3307515144487945</v>
      </c>
      <c r="M2847" s="386">
        <v>0.56820000000000004</v>
      </c>
    </row>
    <row r="2848" spans="1:13" ht="11.65" customHeight="1">
      <c r="A2848" s="372">
        <v>2842</v>
      </c>
      <c r="B2848" s="381">
        <v>1187.1294561529057</v>
      </c>
      <c r="C2848" s="381">
        <v>1923.0733272259167</v>
      </c>
      <c r="D2848" s="382">
        <v>0.98947142864402549</v>
      </c>
      <c r="E2848" s="382">
        <v>1.0944643942597627</v>
      </c>
      <c r="F2848" s="382">
        <v>1.192868154030958</v>
      </c>
      <c r="G2848" s="382">
        <v>1.2715524335805142</v>
      </c>
      <c r="H2848" s="382">
        <v>1.3307525784309626</v>
      </c>
      <c r="M2848" s="386">
        <v>0.56840000000000002</v>
      </c>
    </row>
    <row r="2849" spans="1:13" ht="11.65" customHeight="1">
      <c r="A2849" s="372">
        <v>2843</v>
      </c>
      <c r="B2849" s="381">
        <v>1187.5303495319467</v>
      </c>
      <c r="C2849" s="381">
        <v>1923.905665728691</v>
      </c>
      <c r="D2849" s="382">
        <v>0.98948594114114019</v>
      </c>
      <c r="E2849" s="382">
        <v>1.0945296443892523</v>
      </c>
      <c r="F2849" s="382">
        <v>1.1929044752582276</v>
      </c>
      <c r="G2849" s="382">
        <v>1.2715534156724646</v>
      </c>
      <c r="H2849" s="382">
        <v>1.3307931359016874</v>
      </c>
      <c r="M2849" s="386">
        <v>0.56859999999999999</v>
      </c>
    </row>
    <row r="2850" spans="1:13" ht="11.65" customHeight="1">
      <c r="A2850" s="372">
        <v>2844</v>
      </c>
      <c r="B2850" s="381">
        <v>1188.8179722392424</v>
      </c>
      <c r="C2850" s="381">
        <v>1923.952836279168</v>
      </c>
      <c r="D2850" s="382">
        <v>0.98949700195707713</v>
      </c>
      <c r="E2850" s="382">
        <v>1.0945301079689136</v>
      </c>
      <c r="F2850" s="382">
        <v>1.1929085426285397</v>
      </c>
      <c r="G2850" s="382">
        <v>1.2715709269743789</v>
      </c>
      <c r="H2850" s="382">
        <v>1.330802430506054</v>
      </c>
      <c r="M2850" s="386">
        <v>0.56879999999999997</v>
      </c>
    </row>
    <row r="2851" spans="1:13" ht="11.65" customHeight="1">
      <c r="A2851" s="372">
        <v>2845</v>
      </c>
      <c r="B2851" s="381">
        <v>1188.9333773041153</v>
      </c>
      <c r="C2851" s="381">
        <v>1924.258620282777</v>
      </c>
      <c r="D2851" s="382">
        <v>0.98950926149545348</v>
      </c>
      <c r="E2851" s="382">
        <v>1.0945435834034187</v>
      </c>
      <c r="F2851" s="382">
        <v>1.1929146772471102</v>
      </c>
      <c r="G2851" s="382">
        <v>1.2715904426780913</v>
      </c>
      <c r="H2851" s="382">
        <v>1.3308576521114217</v>
      </c>
      <c r="M2851" s="386">
        <v>0.56899999999999995</v>
      </c>
    </row>
    <row r="2852" spans="1:13" ht="11.65" customHeight="1">
      <c r="A2852" s="372">
        <v>2846</v>
      </c>
      <c r="B2852" s="381">
        <v>1189.6307623677576</v>
      </c>
      <c r="C2852" s="381">
        <v>1924.8598178150805</v>
      </c>
      <c r="D2852" s="382">
        <v>0.98953044595383721</v>
      </c>
      <c r="E2852" s="382">
        <v>1.0945508577397673</v>
      </c>
      <c r="F2852" s="382">
        <v>1.1929605435059378</v>
      </c>
      <c r="G2852" s="382">
        <v>1.2716426755057104</v>
      </c>
      <c r="H2852" s="382">
        <v>1.3308710203045142</v>
      </c>
      <c r="M2852" s="386">
        <v>0.56920000000000004</v>
      </c>
    </row>
    <row r="2853" spans="1:13" ht="11.65" customHeight="1">
      <c r="A2853" s="372">
        <v>2847</v>
      </c>
      <c r="B2853" s="381">
        <v>1190.2129932387334</v>
      </c>
      <c r="C2853" s="381">
        <v>1924.8964585511076</v>
      </c>
      <c r="D2853" s="382">
        <v>0.9895635708418159</v>
      </c>
      <c r="E2853" s="382">
        <v>1.0945581835705316</v>
      </c>
      <c r="F2853" s="382">
        <v>1.1929687110724372</v>
      </c>
      <c r="G2853" s="382">
        <v>1.2716775966150753</v>
      </c>
      <c r="H2853" s="382">
        <v>1.3308844724515023</v>
      </c>
      <c r="M2853" s="386">
        <v>0.56940000000000002</v>
      </c>
    </row>
    <row r="2854" spans="1:13" ht="11.65" customHeight="1">
      <c r="A2854" s="372">
        <v>2848</v>
      </c>
      <c r="B2854" s="381">
        <v>1191.0042424445401</v>
      </c>
      <c r="C2854" s="381">
        <v>1925.4183741719098</v>
      </c>
      <c r="D2854" s="382">
        <v>0.98959283136710596</v>
      </c>
      <c r="E2854" s="382">
        <v>1.0945614608470393</v>
      </c>
      <c r="F2854" s="382">
        <v>1.1929761339910046</v>
      </c>
      <c r="G2854" s="382">
        <v>1.271717624639749</v>
      </c>
      <c r="H2854" s="382">
        <v>1.3309829947662921</v>
      </c>
      <c r="M2854" s="386">
        <v>0.5696</v>
      </c>
    </row>
    <row r="2855" spans="1:13" ht="11.65" customHeight="1">
      <c r="A2855" s="372">
        <v>2849</v>
      </c>
      <c r="B2855" s="381">
        <v>1191.2064843109893</v>
      </c>
      <c r="C2855" s="381">
        <v>1925.6187515599249</v>
      </c>
      <c r="D2855" s="382">
        <v>0.98959505101853196</v>
      </c>
      <c r="E2855" s="382">
        <v>1.0945939042538655</v>
      </c>
      <c r="F2855" s="382">
        <v>1.1929851234965188</v>
      </c>
      <c r="G2855" s="382">
        <v>1.2717545684453173</v>
      </c>
      <c r="H2855" s="382">
        <v>1.331030446442909</v>
      </c>
      <c r="M2855" s="386">
        <v>0.56979999999999997</v>
      </c>
    </row>
    <row r="2856" spans="1:13" ht="11.65" customHeight="1">
      <c r="A2856" s="372">
        <v>2850</v>
      </c>
      <c r="B2856" s="381">
        <v>1191.4168494541818</v>
      </c>
      <c r="C2856" s="381">
        <v>1926.5270363925865</v>
      </c>
      <c r="D2856" s="382">
        <v>0.98961229951481167</v>
      </c>
      <c r="E2856" s="382">
        <v>1.0946164241192258</v>
      </c>
      <c r="F2856" s="382">
        <v>1.1929908086738992</v>
      </c>
      <c r="G2856" s="382">
        <v>1.2717651743627283</v>
      </c>
      <c r="H2856" s="382">
        <v>1.3310874997625239</v>
      </c>
      <c r="M2856" s="386">
        <v>0.56999999999999995</v>
      </c>
    </row>
    <row r="2857" spans="1:13" ht="11.65" customHeight="1">
      <c r="A2857" s="372">
        <v>2851</v>
      </c>
      <c r="B2857" s="381">
        <v>1191.4641444524332</v>
      </c>
      <c r="C2857" s="381">
        <v>1926.8858778766244</v>
      </c>
      <c r="D2857" s="382">
        <v>0.98966167987286513</v>
      </c>
      <c r="E2857" s="382">
        <v>1.0946385321068501</v>
      </c>
      <c r="F2857" s="382">
        <v>1.192998824953305</v>
      </c>
      <c r="G2857" s="382">
        <v>1.2718152457457339</v>
      </c>
      <c r="H2857" s="382">
        <v>1.3311079627712767</v>
      </c>
      <c r="M2857" s="386">
        <v>0.57020000000000004</v>
      </c>
    </row>
    <row r="2858" spans="1:13" ht="11.65" customHeight="1">
      <c r="A2858" s="372">
        <v>2852</v>
      </c>
      <c r="B2858" s="381">
        <v>1191.4957373361412</v>
      </c>
      <c r="C2858" s="381">
        <v>1926.8870500924859</v>
      </c>
      <c r="D2858" s="382">
        <v>0.98967371535436155</v>
      </c>
      <c r="E2858" s="382">
        <v>1.0946409895139457</v>
      </c>
      <c r="F2858" s="382">
        <v>1.1931335691304392</v>
      </c>
      <c r="G2858" s="382">
        <v>1.2718650830249956</v>
      </c>
      <c r="H2858" s="382">
        <v>1.3311292316964127</v>
      </c>
      <c r="M2858" s="386">
        <v>0.57040000000000002</v>
      </c>
    </row>
    <row r="2859" spans="1:13" ht="11.65" customHeight="1">
      <c r="A2859" s="372">
        <v>2853</v>
      </c>
      <c r="B2859" s="381">
        <v>1191.9236672645202</v>
      </c>
      <c r="C2859" s="381">
        <v>1927.0958556147089</v>
      </c>
      <c r="D2859" s="382">
        <v>0.9897259501763177</v>
      </c>
      <c r="E2859" s="382">
        <v>1.0946482845452479</v>
      </c>
      <c r="F2859" s="382">
        <v>1.1931630648350506</v>
      </c>
      <c r="G2859" s="382">
        <v>1.2718737771338107</v>
      </c>
      <c r="H2859" s="382">
        <v>1.3311629604481237</v>
      </c>
      <c r="M2859" s="386">
        <v>0.5706</v>
      </c>
    </row>
    <row r="2860" spans="1:13" ht="11.65" customHeight="1">
      <c r="A2860" s="372">
        <v>2854</v>
      </c>
      <c r="B2860" s="381">
        <v>1192.0446714672216</v>
      </c>
      <c r="C2860" s="381">
        <v>1927.5688112271782</v>
      </c>
      <c r="D2860" s="382">
        <v>0.9897420973806107</v>
      </c>
      <c r="E2860" s="382">
        <v>1.0947662927946604</v>
      </c>
      <c r="F2860" s="382">
        <v>1.1931649539802993</v>
      </c>
      <c r="G2860" s="382">
        <v>1.2718920981453965</v>
      </c>
      <c r="H2860" s="382">
        <v>1.3311836420137577</v>
      </c>
      <c r="M2860" s="386">
        <v>0.57079999999999997</v>
      </c>
    </row>
    <row r="2861" spans="1:13" ht="11.65" customHeight="1">
      <c r="A2861" s="372">
        <v>2855</v>
      </c>
      <c r="B2861" s="381">
        <v>1192.7771282177018</v>
      </c>
      <c r="C2861" s="381">
        <v>1928.088245261466</v>
      </c>
      <c r="D2861" s="382">
        <v>0.98976775863958344</v>
      </c>
      <c r="E2861" s="382">
        <v>1.0947969951709042</v>
      </c>
      <c r="F2861" s="382">
        <v>1.1932013593584452</v>
      </c>
      <c r="G2861" s="382">
        <v>1.2719023569065626</v>
      </c>
      <c r="H2861" s="382">
        <v>1.3311962070715817</v>
      </c>
      <c r="M2861" s="386">
        <v>0.57099999999999995</v>
      </c>
    </row>
    <row r="2862" spans="1:13" ht="11.65" customHeight="1">
      <c r="A2862" s="372">
        <v>2856</v>
      </c>
      <c r="B2862" s="381">
        <v>1193.2562534059398</v>
      </c>
      <c r="C2862" s="381">
        <v>1928.1316784280498</v>
      </c>
      <c r="D2862" s="382">
        <v>0.98979768018528469</v>
      </c>
      <c r="E2862" s="382">
        <v>1.0948212000603901</v>
      </c>
      <c r="F2862" s="382">
        <v>1.1933536500333952</v>
      </c>
      <c r="G2862" s="382">
        <v>1.2719294906254861</v>
      </c>
      <c r="H2862" s="382">
        <v>1.3312825663993679</v>
      </c>
      <c r="M2862" s="386">
        <v>0.57120000000000004</v>
      </c>
    </row>
    <row r="2863" spans="1:13" ht="11.65" customHeight="1">
      <c r="A2863" s="372">
        <v>2857</v>
      </c>
      <c r="B2863" s="381">
        <v>1194.4365523875931</v>
      </c>
      <c r="C2863" s="381">
        <v>1928.9026434464704</v>
      </c>
      <c r="D2863" s="382">
        <v>0.98981416240581033</v>
      </c>
      <c r="E2863" s="382">
        <v>1.0948343353331689</v>
      </c>
      <c r="F2863" s="382">
        <v>1.1933633316975927</v>
      </c>
      <c r="G2863" s="382">
        <v>1.271929514262004</v>
      </c>
      <c r="H2863" s="382">
        <v>1.3312935720281405</v>
      </c>
      <c r="M2863" s="386">
        <v>0.57140000000000002</v>
      </c>
    </row>
    <row r="2864" spans="1:13" ht="11.65" customHeight="1">
      <c r="A2864" s="372">
        <v>2858</v>
      </c>
      <c r="B2864" s="381">
        <v>1194.749283425459</v>
      </c>
      <c r="C2864" s="381">
        <v>1928.9454579404337</v>
      </c>
      <c r="D2864" s="382">
        <v>0.98981904448088187</v>
      </c>
      <c r="E2864" s="382">
        <v>1.0948549800461964</v>
      </c>
      <c r="F2864" s="382">
        <v>1.1934103104691582</v>
      </c>
      <c r="G2864" s="382">
        <v>1.2719334268253903</v>
      </c>
      <c r="H2864" s="382">
        <v>1.331450772181382</v>
      </c>
      <c r="M2864" s="386">
        <v>0.5716</v>
      </c>
    </row>
    <row r="2865" spans="1:13" ht="11.65" customHeight="1">
      <c r="A2865" s="372">
        <v>2859</v>
      </c>
      <c r="B2865" s="381">
        <v>1194.8490365701236</v>
      </c>
      <c r="C2865" s="381">
        <v>1929.1451017151885</v>
      </c>
      <c r="D2865" s="382">
        <v>0.98982278647264099</v>
      </c>
      <c r="E2865" s="382">
        <v>1.0948897530376434</v>
      </c>
      <c r="F2865" s="382">
        <v>1.1934790971806881</v>
      </c>
      <c r="G2865" s="382">
        <v>1.2719901730499863</v>
      </c>
      <c r="H2865" s="382">
        <v>1.3314537418747607</v>
      </c>
      <c r="M2865" s="386">
        <v>0.57179999999999997</v>
      </c>
    </row>
    <row r="2866" spans="1:13" ht="11.65" customHeight="1">
      <c r="A2866" s="372">
        <v>2860</v>
      </c>
      <c r="B2866" s="381">
        <v>1195.4912178981394</v>
      </c>
      <c r="C2866" s="381">
        <v>1929.3351379223132</v>
      </c>
      <c r="D2866" s="382">
        <v>0.98982685520787661</v>
      </c>
      <c r="E2866" s="382">
        <v>1.0949399712869061</v>
      </c>
      <c r="F2866" s="382">
        <v>1.1934818141794707</v>
      </c>
      <c r="G2866" s="382">
        <v>1.2720877980600636</v>
      </c>
      <c r="H2866" s="382">
        <v>1.3315051136247236</v>
      </c>
      <c r="M2866" s="386">
        <v>0.57199999999999995</v>
      </c>
    </row>
    <row r="2867" spans="1:13" ht="11.65" customHeight="1">
      <c r="A2867" s="372">
        <v>2861</v>
      </c>
      <c r="B2867" s="381">
        <v>1195.6662375731285</v>
      </c>
      <c r="C2867" s="381">
        <v>1930.7987631268716</v>
      </c>
      <c r="D2867" s="382">
        <v>0.98984607408576641</v>
      </c>
      <c r="E2867" s="382">
        <v>1.0949959363662418</v>
      </c>
      <c r="F2867" s="382">
        <v>1.1935296088006373</v>
      </c>
      <c r="G2867" s="382">
        <v>1.2722917637627749</v>
      </c>
      <c r="H2867" s="382">
        <v>1.3316908683016278</v>
      </c>
      <c r="M2867" s="386">
        <v>0.57220000000000004</v>
      </c>
    </row>
    <row r="2868" spans="1:13" ht="11.65" customHeight="1">
      <c r="A2868" s="372">
        <v>2862</v>
      </c>
      <c r="B2868" s="381">
        <v>1196.1423305144453</v>
      </c>
      <c r="C2868" s="381">
        <v>1931.4715141676861</v>
      </c>
      <c r="D2868" s="382">
        <v>0.98984732020832711</v>
      </c>
      <c r="E2868" s="382">
        <v>1.0950564731466652</v>
      </c>
      <c r="F2868" s="382">
        <v>1.1935569715302408</v>
      </c>
      <c r="G2868" s="382">
        <v>1.2722919843293645</v>
      </c>
      <c r="H2868" s="382">
        <v>1.3317307476056004</v>
      </c>
      <c r="M2868" s="386">
        <v>0.57240000000000002</v>
      </c>
    </row>
    <row r="2869" spans="1:13" ht="11.65" customHeight="1">
      <c r="A2869" s="372">
        <v>2863</v>
      </c>
      <c r="B2869" s="381">
        <v>1196.2653930253891</v>
      </c>
      <c r="C2869" s="381">
        <v>1931.8855701584944</v>
      </c>
      <c r="D2869" s="382">
        <v>0.9898500823979226</v>
      </c>
      <c r="E2869" s="382">
        <v>1.0950682578312037</v>
      </c>
      <c r="F2869" s="382">
        <v>1.1936089828202867</v>
      </c>
      <c r="G2869" s="382">
        <v>1.2724039500104503</v>
      </c>
      <c r="H2869" s="382">
        <v>1.3317328681890175</v>
      </c>
      <c r="M2869" s="386">
        <v>0.5726</v>
      </c>
    </row>
    <row r="2870" spans="1:13" ht="11.65" customHeight="1">
      <c r="A2870" s="372">
        <v>2864</v>
      </c>
      <c r="B2870" s="381">
        <v>1196.5868715742617</v>
      </c>
      <c r="C2870" s="381">
        <v>1931.9400589011675</v>
      </c>
      <c r="D2870" s="382">
        <v>0.98985548318537042</v>
      </c>
      <c r="E2870" s="382">
        <v>1.0951251659460721</v>
      </c>
      <c r="F2870" s="382">
        <v>1.1936177482385302</v>
      </c>
      <c r="G2870" s="382">
        <v>1.2724256538360907</v>
      </c>
      <c r="H2870" s="382">
        <v>1.3317458654411543</v>
      </c>
      <c r="M2870" s="386">
        <v>0.57279999999999998</v>
      </c>
    </row>
    <row r="2871" spans="1:13" ht="11.65" customHeight="1">
      <c r="A2871" s="372">
        <v>2865</v>
      </c>
      <c r="B2871" s="381">
        <v>1196.7480238306171</v>
      </c>
      <c r="C2871" s="381">
        <v>1932.3056859204826</v>
      </c>
      <c r="D2871" s="382">
        <v>0.98986419945925774</v>
      </c>
      <c r="E2871" s="382">
        <v>1.0951417972511843</v>
      </c>
      <c r="F2871" s="382">
        <v>1.1936184041639211</v>
      </c>
      <c r="G2871" s="382">
        <v>1.2724304196962211</v>
      </c>
      <c r="H2871" s="382">
        <v>1.331808023347641</v>
      </c>
      <c r="M2871" s="386">
        <v>0.57299999999999995</v>
      </c>
    </row>
    <row r="2872" spans="1:13" ht="11.65" customHeight="1">
      <c r="A2872" s="372">
        <v>2866</v>
      </c>
      <c r="B2872" s="381">
        <v>1197.247415993229</v>
      </c>
      <c r="C2872" s="381">
        <v>1932.9596173666978</v>
      </c>
      <c r="D2872" s="382">
        <v>0.98986673807518089</v>
      </c>
      <c r="E2872" s="382">
        <v>1.0951433869312033</v>
      </c>
      <c r="F2872" s="382">
        <v>1.1936658387268977</v>
      </c>
      <c r="G2872" s="382">
        <v>1.2724709438204249</v>
      </c>
      <c r="H2872" s="382">
        <v>1.3318615270955481</v>
      </c>
      <c r="M2872" s="386">
        <v>0.57320000000000004</v>
      </c>
    </row>
    <row r="2873" spans="1:13" ht="11.65" customHeight="1">
      <c r="A2873" s="372">
        <v>2867</v>
      </c>
      <c r="B2873" s="381">
        <v>1197.566502383298</v>
      </c>
      <c r="C2873" s="381">
        <v>1933.0241930059583</v>
      </c>
      <c r="D2873" s="382">
        <v>0.98989084049043274</v>
      </c>
      <c r="E2873" s="382">
        <v>1.0951450185134881</v>
      </c>
      <c r="F2873" s="382">
        <v>1.1936897666320621</v>
      </c>
      <c r="G2873" s="382">
        <v>1.272510108003837</v>
      </c>
      <c r="H2873" s="382">
        <v>1.3318770775072282</v>
      </c>
      <c r="M2873" s="386">
        <v>0.57340000000000002</v>
      </c>
    </row>
    <row r="2874" spans="1:13" ht="11.65" customHeight="1">
      <c r="A2874" s="372">
        <v>2868</v>
      </c>
      <c r="B2874" s="381">
        <v>1197.843628010638</v>
      </c>
      <c r="C2874" s="381">
        <v>1934.5488826440214</v>
      </c>
      <c r="D2874" s="382">
        <v>0.98990152163737199</v>
      </c>
      <c r="E2874" s="382">
        <v>1.0951554934437142</v>
      </c>
      <c r="F2874" s="382">
        <v>1.193692145598642</v>
      </c>
      <c r="G2874" s="382">
        <v>1.2725225892953937</v>
      </c>
      <c r="H2874" s="382">
        <v>1.3318964583384305</v>
      </c>
      <c r="M2874" s="386">
        <v>0.5736</v>
      </c>
    </row>
    <row r="2875" spans="1:13" ht="11.65" customHeight="1">
      <c r="A2875" s="372">
        <v>2869</v>
      </c>
      <c r="B2875" s="381">
        <v>1197.8531025598122</v>
      </c>
      <c r="C2875" s="381">
        <v>1934.717247133236</v>
      </c>
      <c r="D2875" s="382">
        <v>0.98992528249518053</v>
      </c>
      <c r="E2875" s="382">
        <v>1.0951780536259585</v>
      </c>
      <c r="F2875" s="382">
        <v>1.1937041557528112</v>
      </c>
      <c r="G2875" s="382">
        <v>1.2725568688788014</v>
      </c>
      <c r="H2875" s="382">
        <v>1.3319051832756832</v>
      </c>
      <c r="M2875" s="386">
        <v>0.57379999999999998</v>
      </c>
    </row>
    <row r="2876" spans="1:13" ht="11.65" customHeight="1">
      <c r="A2876" s="372">
        <v>2870</v>
      </c>
      <c r="B2876" s="381">
        <v>1198.3627921792313</v>
      </c>
      <c r="C2876" s="381">
        <v>1935.5187901357549</v>
      </c>
      <c r="D2876" s="382">
        <v>0.98992544286185902</v>
      </c>
      <c r="E2876" s="382">
        <v>1.0951943016740251</v>
      </c>
      <c r="F2876" s="382">
        <v>1.1938205186025794</v>
      </c>
      <c r="G2876" s="382">
        <v>1.2725988809488156</v>
      </c>
      <c r="H2876" s="382">
        <v>1.3319614130987529</v>
      </c>
      <c r="M2876" s="386">
        <v>0.57399999999999995</v>
      </c>
    </row>
    <row r="2877" spans="1:13" ht="11.65" customHeight="1">
      <c r="A2877" s="372">
        <v>2871</v>
      </c>
      <c r="B2877" s="381">
        <v>1199.3644618299286</v>
      </c>
      <c r="C2877" s="381">
        <v>1935.9059927028684</v>
      </c>
      <c r="D2877" s="382">
        <v>0.98992605717672866</v>
      </c>
      <c r="E2877" s="382">
        <v>1.0952298732608177</v>
      </c>
      <c r="F2877" s="382">
        <v>1.193822556154482</v>
      </c>
      <c r="G2877" s="382">
        <v>1.2726202918635836</v>
      </c>
      <c r="H2877" s="382">
        <v>1.3320320688337504</v>
      </c>
      <c r="M2877" s="386">
        <v>0.57420000000000004</v>
      </c>
    </row>
    <row r="2878" spans="1:13" ht="11.65" customHeight="1">
      <c r="A2878" s="372">
        <v>2872</v>
      </c>
      <c r="B2878" s="381">
        <v>1200.0766256451188</v>
      </c>
      <c r="C2878" s="381">
        <v>1935.9503441985071</v>
      </c>
      <c r="D2878" s="382">
        <v>0.98997542668976724</v>
      </c>
      <c r="E2878" s="382">
        <v>1.0952839992954844</v>
      </c>
      <c r="F2878" s="382">
        <v>1.1938890498185957</v>
      </c>
      <c r="G2878" s="382">
        <v>1.2726468825033306</v>
      </c>
      <c r="H2878" s="382">
        <v>1.3320577611753346</v>
      </c>
      <c r="M2878" s="386">
        <v>0.57440000000000002</v>
      </c>
    </row>
    <row r="2879" spans="1:13" ht="11.65" customHeight="1">
      <c r="A2879" s="372">
        <v>2873</v>
      </c>
      <c r="B2879" s="381">
        <v>1200.7354525125193</v>
      </c>
      <c r="C2879" s="381">
        <v>1936.6331087672443</v>
      </c>
      <c r="D2879" s="382">
        <v>0.99000212294752776</v>
      </c>
      <c r="E2879" s="382">
        <v>1.095294211379074</v>
      </c>
      <c r="F2879" s="382">
        <v>1.1938897246486968</v>
      </c>
      <c r="G2879" s="382">
        <v>1.2726658261456558</v>
      </c>
      <c r="H2879" s="382">
        <v>1.332106990527288</v>
      </c>
      <c r="M2879" s="386">
        <v>0.5746</v>
      </c>
    </row>
    <row r="2880" spans="1:13" ht="11.65" customHeight="1">
      <c r="A2880" s="372">
        <v>2874</v>
      </c>
      <c r="B2880" s="381">
        <v>1200.9031515232091</v>
      </c>
      <c r="C2880" s="381">
        <v>1937.1881394715438</v>
      </c>
      <c r="D2880" s="382">
        <v>0.99000377989413746</v>
      </c>
      <c r="E2880" s="382">
        <v>1.0953020323768072</v>
      </c>
      <c r="F2880" s="382">
        <v>1.1938990645757814</v>
      </c>
      <c r="G2880" s="382">
        <v>1.2727370092421917</v>
      </c>
      <c r="H2880" s="382">
        <v>1.3321259071614482</v>
      </c>
      <c r="M2880" s="386">
        <v>0.57479999999999998</v>
      </c>
    </row>
    <row r="2881" spans="1:13" ht="11.65" customHeight="1">
      <c r="A2881" s="372">
        <v>2875</v>
      </c>
      <c r="B2881" s="381">
        <v>1201.5316102153629</v>
      </c>
      <c r="C2881" s="381">
        <v>1937.2391390518897</v>
      </c>
      <c r="D2881" s="382">
        <v>0.99003126082906023</v>
      </c>
      <c r="E2881" s="382">
        <v>1.0953050799019781</v>
      </c>
      <c r="F2881" s="382">
        <v>1.1939039966454732</v>
      </c>
      <c r="G2881" s="382">
        <v>1.2727511125515101</v>
      </c>
      <c r="H2881" s="382">
        <v>1.3321405832363191</v>
      </c>
      <c r="M2881" s="386">
        <v>0.57499999999999996</v>
      </c>
    </row>
    <row r="2882" spans="1:13" ht="11.65" customHeight="1">
      <c r="A2882" s="372">
        <v>2876</v>
      </c>
      <c r="B2882" s="381">
        <v>1201.5562233150358</v>
      </c>
      <c r="C2882" s="381">
        <v>1937.2879884437189</v>
      </c>
      <c r="D2882" s="382">
        <v>0.99005517000108789</v>
      </c>
      <c r="E2882" s="382">
        <v>1.0953252085895073</v>
      </c>
      <c r="F2882" s="382">
        <v>1.1939487608153347</v>
      </c>
      <c r="G2882" s="382">
        <v>1.2727668842205997</v>
      </c>
      <c r="H2882" s="382">
        <v>1.3322047932522385</v>
      </c>
      <c r="M2882" s="386">
        <v>0.57520000000000004</v>
      </c>
    </row>
    <row r="2883" spans="1:13" ht="11.65" customHeight="1">
      <c r="A2883" s="372">
        <v>2877</v>
      </c>
      <c r="B2883" s="381">
        <v>1202.952168405026</v>
      </c>
      <c r="C2883" s="381">
        <v>1937.6114519754919</v>
      </c>
      <c r="D2883" s="382">
        <v>0.99006052923779908</v>
      </c>
      <c r="E2883" s="382">
        <v>1.0953365834908344</v>
      </c>
      <c r="F2883" s="382">
        <v>1.1939500697409089</v>
      </c>
      <c r="G2883" s="382">
        <v>1.2727919535381804</v>
      </c>
      <c r="H2883" s="382">
        <v>1.3322948719550025</v>
      </c>
      <c r="M2883" s="386">
        <v>0.57540000000000002</v>
      </c>
    </row>
    <row r="2884" spans="1:13" ht="11.65" customHeight="1">
      <c r="A2884" s="372">
        <v>2878</v>
      </c>
      <c r="B2884" s="381">
        <v>1202.99692344305</v>
      </c>
      <c r="C2884" s="381">
        <v>1938.0128876614654</v>
      </c>
      <c r="D2884" s="382">
        <v>0.99006922330239799</v>
      </c>
      <c r="E2884" s="382">
        <v>1.0953586596150304</v>
      </c>
      <c r="F2884" s="382">
        <v>1.1940021066805484</v>
      </c>
      <c r="G2884" s="382">
        <v>1.2728011114048303</v>
      </c>
      <c r="H2884" s="382">
        <v>1.3323124869901386</v>
      </c>
      <c r="M2884" s="386">
        <v>0.5756</v>
      </c>
    </row>
    <row r="2885" spans="1:13" ht="11.65" customHeight="1">
      <c r="A2885" s="372">
        <v>2879</v>
      </c>
      <c r="B2885" s="381">
        <v>1203.4115667154656</v>
      </c>
      <c r="C2885" s="381">
        <v>1938.383330229588</v>
      </c>
      <c r="D2885" s="382">
        <v>0.99010882473734818</v>
      </c>
      <c r="E2885" s="382">
        <v>1.0953752569675399</v>
      </c>
      <c r="F2885" s="382">
        <v>1.1940130290434088</v>
      </c>
      <c r="G2885" s="382">
        <v>1.2728136514593589</v>
      </c>
      <c r="H2885" s="382">
        <v>1.3323223310553223</v>
      </c>
      <c r="M2885" s="386">
        <v>0.57579999999999998</v>
      </c>
    </row>
    <row r="2886" spans="1:13" ht="11.65" customHeight="1">
      <c r="A2886" s="372">
        <v>2880</v>
      </c>
      <c r="B2886" s="381">
        <v>1204.285357260922</v>
      </c>
      <c r="C2886" s="381">
        <v>1938.5130120081958</v>
      </c>
      <c r="D2886" s="382">
        <v>0.99010918069764609</v>
      </c>
      <c r="E2886" s="382">
        <v>1.0953915705147108</v>
      </c>
      <c r="F2886" s="382">
        <v>1.1940293264625257</v>
      </c>
      <c r="G2886" s="382">
        <v>1.2728867748285322</v>
      </c>
      <c r="H2886" s="382">
        <v>1.3323376764335644</v>
      </c>
      <c r="M2886" s="386">
        <v>0.57599999999999996</v>
      </c>
    </row>
    <row r="2887" spans="1:13" ht="11.65" customHeight="1">
      <c r="A2887" s="372">
        <v>2881</v>
      </c>
      <c r="B2887" s="381">
        <v>1204.321300532979</v>
      </c>
      <c r="C2887" s="381">
        <v>1939.2068052755876</v>
      </c>
      <c r="D2887" s="382">
        <v>0.9901224945762529</v>
      </c>
      <c r="E2887" s="382">
        <v>1.0954047993199711</v>
      </c>
      <c r="F2887" s="382">
        <v>1.1940493502701233</v>
      </c>
      <c r="G2887" s="382">
        <v>1.2729001788723084</v>
      </c>
      <c r="H2887" s="382">
        <v>1.3323605665739349</v>
      </c>
      <c r="M2887" s="386">
        <v>0.57620000000000005</v>
      </c>
    </row>
    <row r="2888" spans="1:13" ht="11.65" customHeight="1">
      <c r="A2888" s="372">
        <v>2882</v>
      </c>
      <c r="B2888" s="381">
        <v>1204.3980947122509</v>
      </c>
      <c r="C2888" s="381">
        <v>1939.9933975564491</v>
      </c>
      <c r="D2888" s="382">
        <v>0.99012825218244127</v>
      </c>
      <c r="E2888" s="382">
        <v>1.0954137843220326</v>
      </c>
      <c r="F2888" s="382">
        <v>1.1940571043713852</v>
      </c>
      <c r="G2888" s="382">
        <v>1.2729166709328661</v>
      </c>
      <c r="H2888" s="382">
        <v>1.3323900391625212</v>
      </c>
      <c r="M2888" s="386">
        <v>0.57640000000000002</v>
      </c>
    </row>
    <row r="2889" spans="1:13" ht="11.65" customHeight="1">
      <c r="A2889" s="372">
        <v>2883</v>
      </c>
      <c r="B2889" s="381">
        <v>1204.5040435834944</v>
      </c>
      <c r="C2889" s="381">
        <v>1940.2073257240609</v>
      </c>
      <c r="D2889" s="382">
        <v>0.99013603562208363</v>
      </c>
      <c r="E2889" s="382">
        <v>1.0954241769611244</v>
      </c>
      <c r="F2889" s="382">
        <v>1.194059534083491</v>
      </c>
      <c r="G2889" s="382">
        <v>1.2729451354344989</v>
      </c>
      <c r="H2889" s="382">
        <v>1.3324342783959091</v>
      </c>
      <c r="M2889" s="386">
        <v>0.5766</v>
      </c>
    </row>
    <row r="2890" spans="1:13" ht="11.65" customHeight="1">
      <c r="A2890" s="372">
        <v>2884</v>
      </c>
      <c r="B2890" s="381">
        <v>1208.0535126243994</v>
      </c>
      <c r="C2890" s="381">
        <v>1941.1639360667505</v>
      </c>
      <c r="D2890" s="382">
        <v>0.99014140070672541</v>
      </c>
      <c r="E2890" s="382">
        <v>1.0954359991126958</v>
      </c>
      <c r="F2890" s="382">
        <v>1.1941368636522953</v>
      </c>
      <c r="G2890" s="382">
        <v>1.2729807431046152</v>
      </c>
      <c r="H2890" s="382">
        <v>1.3324667528476144</v>
      </c>
      <c r="M2890" s="386">
        <v>0.57679999999999998</v>
      </c>
    </row>
    <row r="2891" spans="1:13" ht="11.65" customHeight="1">
      <c r="A2891" s="372">
        <v>2885</v>
      </c>
      <c r="B2891" s="381">
        <v>1208.2585135535137</v>
      </c>
      <c r="C2891" s="381">
        <v>1941.189349818007</v>
      </c>
      <c r="D2891" s="382">
        <v>0.99014390709216138</v>
      </c>
      <c r="E2891" s="382">
        <v>1.0954892661099587</v>
      </c>
      <c r="F2891" s="382">
        <v>1.1941558321514294</v>
      </c>
      <c r="G2891" s="382">
        <v>1.2729820408158756</v>
      </c>
      <c r="H2891" s="382">
        <v>1.3324679210384589</v>
      </c>
      <c r="M2891" s="386">
        <v>0.57699999999999996</v>
      </c>
    </row>
    <row r="2892" spans="1:13" ht="11.65" customHeight="1">
      <c r="A2892" s="372">
        <v>2886</v>
      </c>
      <c r="B2892" s="381">
        <v>1208.3633830745821</v>
      </c>
      <c r="C2892" s="381">
        <v>1941.4432646992191</v>
      </c>
      <c r="D2892" s="382">
        <v>0.99019402228411602</v>
      </c>
      <c r="E2892" s="382">
        <v>1.0954993571111582</v>
      </c>
      <c r="F2892" s="382">
        <v>1.1941598574050296</v>
      </c>
      <c r="G2892" s="382">
        <v>1.2729916470287368</v>
      </c>
      <c r="H2892" s="382">
        <v>1.3324758656491469</v>
      </c>
      <c r="M2892" s="386">
        <v>0.57720000000000005</v>
      </c>
    </row>
    <row r="2893" spans="1:13" ht="11.65" customHeight="1">
      <c r="A2893" s="372">
        <v>2887</v>
      </c>
      <c r="B2893" s="381">
        <v>1209.7466548565844</v>
      </c>
      <c r="C2893" s="381">
        <v>1945.6959573988479</v>
      </c>
      <c r="D2893" s="382">
        <v>0.99020467650559107</v>
      </c>
      <c r="E2893" s="382">
        <v>1.0955142212013613</v>
      </c>
      <c r="F2893" s="382">
        <v>1.1942360572189552</v>
      </c>
      <c r="G2893" s="382">
        <v>1.2730266707283391</v>
      </c>
      <c r="H2893" s="382">
        <v>1.3324825130574669</v>
      </c>
      <c r="M2893" s="386">
        <v>0.57740000000000002</v>
      </c>
    </row>
    <row r="2894" spans="1:13" ht="11.65" customHeight="1">
      <c r="A2894" s="372">
        <v>2888</v>
      </c>
      <c r="B2894" s="381">
        <v>1209.9918801309614</v>
      </c>
      <c r="C2894" s="381">
        <v>1946.2371873893335</v>
      </c>
      <c r="D2894" s="382">
        <v>0.99024162168708052</v>
      </c>
      <c r="E2894" s="382">
        <v>1.0955201825322785</v>
      </c>
      <c r="F2894" s="382">
        <v>1.1942987698373844</v>
      </c>
      <c r="G2894" s="382">
        <v>1.2730292857837899</v>
      </c>
      <c r="H2894" s="382">
        <v>1.3326154595416246</v>
      </c>
      <c r="M2894" s="386">
        <v>0.5776</v>
      </c>
    </row>
    <row r="2895" spans="1:13" ht="11.65" customHeight="1">
      <c r="A2895" s="372">
        <v>2889</v>
      </c>
      <c r="B2895" s="381">
        <v>1210.0341667107987</v>
      </c>
      <c r="C2895" s="381">
        <v>1946.3310210020627</v>
      </c>
      <c r="D2895" s="382">
        <v>0.99027205371886806</v>
      </c>
      <c r="E2895" s="382">
        <v>1.0955368963947125</v>
      </c>
      <c r="F2895" s="382">
        <v>1.1943275126083341</v>
      </c>
      <c r="G2895" s="382">
        <v>1.2730354349495854</v>
      </c>
      <c r="H2895" s="382">
        <v>1.3326458000463273</v>
      </c>
      <c r="M2895" s="386">
        <v>0.57779999999999998</v>
      </c>
    </row>
    <row r="2896" spans="1:13" ht="11.65" customHeight="1">
      <c r="A2896" s="372">
        <v>2890</v>
      </c>
      <c r="B2896" s="381">
        <v>1210.3767867289462</v>
      </c>
      <c r="C2896" s="381">
        <v>1946.4603190928028</v>
      </c>
      <c r="D2896" s="382">
        <v>0.99027541788197437</v>
      </c>
      <c r="E2896" s="382">
        <v>1.095537180620622</v>
      </c>
      <c r="F2896" s="382">
        <v>1.1943461511931568</v>
      </c>
      <c r="G2896" s="382">
        <v>1.2730937206508044</v>
      </c>
      <c r="H2896" s="382">
        <v>1.3326491465522177</v>
      </c>
      <c r="M2896" s="386">
        <v>0.57799999999999996</v>
      </c>
    </row>
    <row r="2897" spans="1:13" ht="11.65" customHeight="1">
      <c r="A2897" s="372">
        <v>2891</v>
      </c>
      <c r="B2897" s="381">
        <v>1210.5774650690255</v>
      </c>
      <c r="C2897" s="381">
        <v>1946.7385610434976</v>
      </c>
      <c r="D2897" s="382">
        <v>0.9902996520692755</v>
      </c>
      <c r="E2897" s="382">
        <v>1.0955673792112832</v>
      </c>
      <c r="F2897" s="382">
        <v>1.1943596834390284</v>
      </c>
      <c r="G2897" s="382">
        <v>1.2731398235607996</v>
      </c>
      <c r="H2897" s="382">
        <v>1.3326839420556249</v>
      </c>
      <c r="M2897" s="386">
        <v>0.57820000000000005</v>
      </c>
    </row>
    <row r="2898" spans="1:13" ht="11.65" customHeight="1">
      <c r="A2898" s="372">
        <v>2892</v>
      </c>
      <c r="B2898" s="381">
        <v>1210.6382533424739</v>
      </c>
      <c r="C2898" s="381">
        <v>1947.8598005190561</v>
      </c>
      <c r="D2898" s="382">
        <v>0.99031457366456999</v>
      </c>
      <c r="E2898" s="382">
        <v>1.0955753248635074</v>
      </c>
      <c r="F2898" s="382">
        <v>1.1944003237014544</v>
      </c>
      <c r="G2898" s="382">
        <v>1.2731601690029102</v>
      </c>
      <c r="H2898" s="382">
        <v>1.3327044340284182</v>
      </c>
      <c r="M2898" s="386">
        <v>0.57840000000000003</v>
      </c>
    </row>
    <row r="2899" spans="1:13" ht="11.65" customHeight="1">
      <c r="A2899" s="372">
        <v>2893</v>
      </c>
      <c r="B2899" s="381">
        <v>1210.6628061462452</v>
      </c>
      <c r="C2899" s="381">
        <v>1948.7336362649476</v>
      </c>
      <c r="D2899" s="382">
        <v>0.99031643005777004</v>
      </c>
      <c r="E2899" s="382">
        <v>1.0955839794911528</v>
      </c>
      <c r="F2899" s="382">
        <v>1.194491611274477</v>
      </c>
      <c r="G2899" s="382">
        <v>1.2731705089716561</v>
      </c>
      <c r="H2899" s="382">
        <v>1.3327082205171195</v>
      </c>
      <c r="M2899" s="386">
        <v>0.5786</v>
      </c>
    </row>
    <row r="2900" spans="1:13" ht="11.65" customHeight="1">
      <c r="A2900" s="372">
        <v>2894</v>
      </c>
      <c r="B2900" s="381">
        <v>1210.790346398876</v>
      </c>
      <c r="C2900" s="381">
        <v>1948.7811625986815</v>
      </c>
      <c r="D2900" s="382">
        <v>0.99032563226494452</v>
      </c>
      <c r="E2900" s="382">
        <v>1.0956062731328315</v>
      </c>
      <c r="F2900" s="382">
        <v>1.194495098276537</v>
      </c>
      <c r="G2900" s="382">
        <v>1.2731812010293213</v>
      </c>
      <c r="H2900" s="382">
        <v>1.3327172304638129</v>
      </c>
      <c r="M2900" s="386">
        <v>0.57879999999999998</v>
      </c>
    </row>
    <row r="2901" spans="1:13" ht="11.65" customHeight="1">
      <c r="A2901" s="372">
        <v>2895</v>
      </c>
      <c r="B2901" s="381">
        <v>1211.0760149401758</v>
      </c>
      <c r="C2901" s="381">
        <v>1950.0572351458195</v>
      </c>
      <c r="D2901" s="382">
        <v>0.9903467886728794</v>
      </c>
      <c r="E2901" s="382">
        <v>1.0956289815844722</v>
      </c>
      <c r="F2901" s="382">
        <v>1.1945092707750973</v>
      </c>
      <c r="G2901" s="382">
        <v>1.2731826393807124</v>
      </c>
      <c r="H2901" s="382">
        <v>1.3327253824977952</v>
      </c>
      <c r="M2901" s="386">
        <v>0.57899999999999996</v>
      </c>
    </row>
    <row r="2902" spans="1:13" ht="11.65" customHeight="1">
      <c r="A2902" s="372">
        <v>2896</v>
      </c>
      <c r="B2902" s="381">
        <v>1211.5210952618327</v>
      </c>
      <c r="C2902" s="381">
        <v>1950.7840771377014</v>
      </c>
      <c r="D2902" s="382">
        <v>0.99034743852850859</v>
      </c>
      <c r="E2902" s="382">
        <v>1.0956456906905168</v>
      </c>
      <c r="F2902" s="382">
        <v>1.1945491659952752</v>
      </c>
      <c r="G2902" s="382">
        <v>1.2731955394146901</v>
      </c>
      <c r="H2902" s="382">
        <v>1.332801347962457</v>
      </c>
      <c r="M2902" s="386">
        <v>0.57920000000000005</v>
      </c>
    </row>
    <row r="2903" spans="1:13" ht="11.65" customHeight="1">
      <c r="A2903" s="372">
        <v>2897</v>
      </c>
      <c r="B2903" s="381">
        <v>1213.9317744006339</v>
      </c>
      <c r="C2903" s="381">
        <v>1950.8111704181447</v>
      </c>
      <c r="D2903" s="382">
        <v>0.9903578619493526</v>
      </c>
      <c r="E2903" s="382">
        <v>1.0956499992442077</v>
      </c>
      <c r="F2903" s="382">
        <v>1.194569896489146</v>
      </c>
      <c r="G2903" s="382">
        <v>1.2732184757736271</v>
      </c>
      <c r="H2903" s="382">
        <v>1.3328557251531048</v>
      </c>
      <c r="M2903" s="386">
        <v>0.57940000000000003</v>
      </c>
    </row>
    <row r="2904" spans="1:13" ht="11.65" customHeight="1">
      <c r="A2904" s="372">
        <v>2898</v>
      </c>
      <c r="B2904" s="381">
        <v>1213.9426789984727</v>
      </c>
      <c r="C2904" s="381">
        <v>1951.3568501253867</v>
      </c>
      <c r="D2904" s="382">
        <v>0.9903699354644796</v>
      </c>
      <c r="E2904" s="382">
        <v>1.0956890766298801</v>
      </c>
      <c r="F2904" s="382">
        <v>1.1945802528672431</v>
      </c>
      <c r="G2904" s="382">
        <v>1.2733302377011164</v>
      </c>
      <c r="H2904" s="382">
        <v>1.3329114834937401</v>
      </c>
      <c r="M2904" s="386">
        <v>0.5796</v>
      </c>
    </row>
    <row r="2905" spans="1:13" ht="11.65" customHeight="1">
      <c r="A2905" s="372">
        <v>2899</v>
      </c>
      <c r="B2905" s="381">
        <v>1214.1024162689773</v>
      </c>
      <c r="C2905" s="381">
        <v>1953.8017673824452</v>
      </c>
      <c r="D2905" s="382">
        <v>0.99039436421144555</v>
      </c>
      <c r="E2905" s="382">
        <v>1.0956943646549637</v>
      </c>
      <c r="F2905" s="382">
        <v>1.1945850309209056</v>
      </c>
      <c r="G2905" s="382">
        <v>1.2733491419683034</v>
      </c>
      <c r="H2905" s="382">
        <v>1.3329367112807795</v>
      </c>
      <c r="M2905" s="386">
        <v>0.57979999999999998</v>
      </c>
    </row>
    <row r="2906" spans="1:13" ht="11.65" customHeight="1">
      <c r="A2906" s="372">
        <v>2900</v>
      </c>
      <c r="B2906" s="381">
        <v>1214.4164338934615</v>
      </c>
      <c r="C2906" s="381">
        <v>1953.9486638026065</v>
      </c>
      <c r="D2906" s="382">
        <v>0.99044372900724797</v>
      </c>
      <c r="E2906" s="382">
        <v>1.0956991323780676</v>
      </c>
      <c r="F2906" s="382">
        <v>1.1946125479665841</v>
      </c>
      <c r="G2906" s="382">
        <v>1.2733721917056258</v>
      </c>
      <c r="H2906" s="382">
        <v>1.3330362313985533</v>
      </c>
      <c r="M2906" s="386">
        <v>0.57999999999999996</v>
      </c>
    </row>
    <row r="2907" spans="1:13" ht="11.65" customHeight="1">
      <c r="A2907" s="372">
        <v>2901</v>
      </c>
      <c r="B2907" s="381">
        <v>1214.7900133581188</v>
      </c>
      <c r="C2907" s="381">
        <v>1955.4118354571292</v>
      </c>
      <c r="D2907" s="382">
        <v>0.99046780303220905</v>
      </c>
      <c r="E2907" s="382">
        <v>1.0957189061240782</v>
      </c>
      <c r="F2907" s="382">
        <v>1.1946301261391372</v>
      </c>
      <c r="G2907" s="382">
        <v>1.2734148586342873</v>
      </c>
      <c r="H2907" s="382">
        <v>1.3330418094121341</v>
      </c>
      <c r="M2907" s="386">
        <v>0.58020000000000005</v>
      </c>
    </row>
    <row r="2908" spans="1:13" ht="11.65" customHeight="1">
      <c r="A2908" s="372">
        <v>2902</v>
      </c>
      <c r="B2908" s="381">
        <v>1214.9372314171969</v>
      </c>
      <c r="C2908" s="381">
        <v>1956.4433143916758</v>
      </c>
      <c r="D2908" s="382">
        <v>0.99052642066147079</v>
      </c>
      <c r="E2908" s="382">
        <v>1.0957283807538316</v>
      </c>
      <c r="F2908" s="382">
        <v>1.1946369142233915</v>
      </c>
      <c r="G2908" s="382">
        <v>1.2734760136893262</v>
      </c>
      <c r="H2908" s="382">
        <v>1.333079532089283</v>
      </c>
      <c r="M2908" s="386">
        <v>0.58040000000000003</v>
      </c>
    </row>
    <row r="2909" spans="1:13" ht="11.65" customHeight="1">
      <c r="A2909" s="372">
        <v>2903</v>
      </c>
      <c r="B2909" s="381">
        <v>1215.2220451403446</v>
      </c>
      <c r="C2909" s="381">
        <v>1956.7556739819775</v>
      </c>
      <c r="D2909" s="382">
        <v>0.99056998420378484</v>
      </c>
      <c r="E2909" s="382">
        <v>1.0957776638308556</v>
      </c>
      <c r="F2909" s="382">
        <v>1.1946784257495953</v>
      </c>
      <c r="G2909" s="382">
        <v>1.27347732827226</v>
      </c>
      <c r="H2909" s="382">
        <v>1.3330852434145455</v>
      </c>
      <c r="M2909" s="386">
        <v>0.5806</v>
      </c>
    </row>
    <row r="2910" spans="1:13" ht="11.65" customHeight="1">
      <c r="A2910" s="372">
        <v>2904</v>
      </c>
      <c r="B2910" s="381">
        <v>1215.9968718285227</v>
      </c>
      <c r="C2910" s="381">
        <v>1958.4872358623888</v>
      </c>
      <c r="D2910" s="382">
        <v>0.99057713748886722</v>
      </c>
      <c r="E2910" s="382">
        <v>1.0957838244062363</v>
      </c>
      <c r="F2910" s="382">
        <v>1.1947847984308713</v>
      </c>
      <c r="G2910" s="382">
        <v>1.2735145581849037</v>
      </c>
      <c r="H2910" s="382">
        <v>1.3331063429486036</v>
      </c>
      <c r="M2910" s="386">
        <v>0.58079999999999998</v>
      </c>
    </row>
    <row r="2911" spans="1:13" ht="11.65" customHeight="1">
      <c r="A2911" s="372">
        <v>2905</v>
      </c>
      <c r="B2911" s="381">
        <v>1216.7018067220533</v>
      </c>
      <c r="C2911" s="381">
        <v>1958.8214643658976</v>
      </c>
      <c r="D2911" s="382">
        <v>0.99058101217676398</v>
      </c>
      <c r="E2911" s="382">
        <v>1.0957839865496413</v>
      </c>
      <c r="F2911" s="382">
        <v>1.1947964176498278</v>
      </c>
      <c r="G2911" s="382">
        <v>1.2735299892017289</v>
      </c>
      <c r="H2911" s="382">
        <v>1.3331282985891817</v>
      </c>
      <c r="M2911" s="386">
        <v>0.58099999999999996</v>
      </c>
    </row>
    <row r="2912" spans="1:13" ht="11.65" customHeight="1">
      <c r="A2912" s="372">
        <v>2906</v>
      </c>
      <c r="B2912" s="381">
        <v>1217.2652926600695</v>
      </c>
      <c r="C2912" s="381">
        <v>1959.4479855028203</v>
      </c>
      <c r="D2912" s="382">
        <v>0.99058155513121704</v>
      </c>
      <c r="E2912" s="382">
        <v>1.0957914113248133</v>
      </c>
      <c r="F2912" s="382">
        <v>1.1948053735356805</v>
      </c>
      <c r="G2912" s="382">
        <v>1.2735755193341936</v>
      </c>
      <c r="H2912" s="382">
        <v>1.3331559577215872</v>
      </c>
      <c r="M2912" s="386">
        <v>0.58120000000000005</v>
      </c>
    </row>
    <row r="2913" spans="1:13" ht="11.65" customHeight="1">
      <c r="A2913" s="372">
        <v>2907</v>
      </c>
      <c r="B2913" s="381">
        <v>1217.4439275601299</v>
      </c>
      <c r="C2913" s="381">
        <v>1959.8433209643063</v>
      </c>
      <c r="D2913" s="382">
        <v>0.99060128897045785</v>
      </c>
      <c r="E2913" s="382">
        <v>1.0957922515030938</v>
      </c>
      <c r="F2913" s="382">
        <v>1.194844254324593</v>
      </c>
      <c r="G2913" s="382">
        <v>1.273625548449385</v>
      </c>
      <c r="H2913" s="382">
        <v>1.3332034322743092</v>
      </c>
      <c r="M2913" s="386">
        <v>0.58140000000000003</v>
      </c>
    </row>
    <row r="2914" spans="1:13" ht="11.65" customHeight="1">
      <c r="A2914" s="372">
        <v>2908</v>
      </c>
      <c r="B2914" s="381">
        <v>1217.4873022123384</v>
      </c>
      <c r="C2914" s="381">
        <v>1960.0078280889993</v>
      </c>
      <c r="D2914" s="382">
        <v>0.99060466360477506</v>
      </c>
      <c r="E2914" s="382">
        <v>1.0957968271901153</v>
      </c>
      <c r="F2914" s="382">
        <v>1.1948762418822532</v>
      </c>
      <c r="G2914" s="382">
        <v>1.2736340938088342</v>
      </c>
      <c r="H2914" s="382">
        <v>1.333211604741718</v>
      </c>
      <c r="M2914" s="386">
        <v>0.58160000000000001</v>
      </c>
    </row>
    <row r="2915" spans="1:13" ht="11.65" customHeight="1">
      <c r="A2915" s="372">
        <v>2909</v>
      </c>
      <c r="B2915" s="381">
        <v>1217.4949508670425</v>
      </c>
      <c r="C2915" s="381">
        <v>1960.0487688342746</v>
      </c>
      <c r="D2915" s="382">
        <v>0.99060921404026658</v>
      </c>
      <c r="E2915" s="382">
        <v>1.0958012003913347</v>
      </c>
      <c r="F2915" s="382">
        <v>1.1949016907156169</v>
      </c>
      <c r="G2915" s="382">
        <v>1.2736440324105327</v>
      </c>
      <c r="H2915" s="382">
        <v>1.3332161378408875</v>
      </c>
      <c r="M2915" s="386">
        <v>0.58179999999999998</v>
      </c>
    </row>
    <row r="2916" spans="1:13" ht="11.65" customHeight="1">
      <c r="A2916" s="372">
        <v>2910</v>
      </c>
      <c r="B2916" s="381">
        <v>1217.7087610564886</v>
      </c>
      <c r="C2916" s="381">
        <v>1960.4540280201218</v>
      </c>
      <c r="D2916" s="382">
        <v>0.99061456649168267</v>
      </c>
      <c r="E2916" s="382">
        <v>1.0958171297019874</v>
      </c>
      <c r="F2916" s="382">
        <v>1.1949406120779207</v>
      </c>
      <c r="G2916" s="382">
        <v>1.2736516797141615</v>
      </c>
      <c r="H2916" s="382">
        <v>1.3332837558114194</v>
      </c>
      <c r="M2916" s="386">
        <v>0.58199999999999996</v>
      </c>
    </row>
    <row r="2917" spans="1:13" ht="11.65" customHeight="1">
      <c r="A2917" s="372">
        <v>2911</v>
      </c>
      <c r="B2917" s="381">
        <v>1217.9764026115508</v>
      </c>
      <c r="C2917" s="381">
        <v>1960.6307483553737</v>
      </c>
      <c r="D2917" s="382">
        <v>0.99062088968945328</v>
      </c>
      <c r="E2917" s="382">
        <v>1.0958551408150945</v>
      </c>
      <c r="F2917" s="382">
        <v>1.1950109219551517</v>
      </c>
      <c r="G2917" s="382">
        <v>1.2736571197946021</v>
      </c>
      <c r="H2917" s="382">
        <v>1.3333012197189347</v>
      </c>
      <c r="M2917" s="386">
        <v>0.58220000000000005</v>
      </c>
    </row>
    <row r="2918" spans="1:13" ht="11.65" customHeight="1">
      <c r="A2918" s="372">
        <v>2912</v>
      </c>
      <c r="B2918" s="381">
        <v>1220.3773633584551</v>
      </c>
      <c r="C2918" s="381">
        <v>1960.7030647685515</v>
      </c>
      <c r="D2918" s="382">
        <v>0.99062446349827726</v>
      </c>
      <c r="E2918" s="382">
        <v>1.0958730234174738</v>
      </c>
      <c r="F2918" s="382">
        <v>1.1950398089965704</v>
      </c>
      <c r="G2918" s="382">
        <v>1.2737383762701855</v>
      </c>
      <c r="H2918" s="382">
        <v>1.3333380316599095</v>
      </c>
      <c r="M2918" s="386">
        <v>0.58240000000000003</v>
      </c>
    </row>
    <row r="2919" spans="1:13" ht="11.65" customHeight="1">
      <c r="A2919" s="372">
        <v>2913</v>
      </c>
      <c r="B2919" s="381">
        <v>1221.2619819611818</v>
      </c>
      <c r="C2919" s="381">
        <v>1961.0109276460571</v>
      </c>
      <c r="D2919" s="382">
        <v>0.99062790080948415</v>
      </c>
      <c r="E2919" s="382">
        <v>1.0959399467503383</v>
      </c>
      <c r="F2919" s="382">
        <v>1.1951149427614145</v>
      </c>
      <c r="G2919" s="382">
        <v>1.2737558873491068</v>
      </c>
      <c r="H2919" s="382">
        <v>1.3334224475546108</v>
      </c>
      <c r="M2919" s="386">
        <v>0.58260000000000001</v>
      </c>
    </row>
    <row r="2920" spans="1:13" ht="11.65" customHeight="1">
      <c r="A2920" s="372">
        <v>2914</v>
      </c>
      <c r="B2920" s="381">
        <v>1222.8984116523552</v>
      </c>
      <c r="C2920" s="381">
        <v>1962.0162028953964</v>
      </c>
      <c r="D2920" s="382">
        <v>0.99066503962233976</v>
      </c>
      <c r="E2920" s="382">
        <v>1.0959643171963978</v>
      </c>
      <c r="F2920" s="382">
        <v>1.1951434664882581</v>
      </c>
      <c r="G2920" s="382">
        <v>1.2738879680878654</v>
      </c>
      <c r="H2920" s="382">
        <v>1.3335669578316895</v>
      </c>
      <c r="M2920" s="386">
        <v>0.58279999999999998</v>
      </c>
    </row>
    <row r="2921" spans="1:13" ht="11.65" customHeight="1">
      <c r="A2921" s="372">
        <v>2915</v>
      </c>
      <c r="B2921" s="381">
        <v>1223.2211474993346</v>
      </c>
      <c r="C2921" s="381">
        <v>1964.252128744316</v>
      </c>
      <c r="D2921" s="382">
        <v>0.99068570629845154</v>
      </c>
      <c r="E2921" s="382">
        <v>1.0960144427054748</v>
      </c>
      <c r="F2921" s="382">
        <v>1.1951436929898114</v>
      </c>
      <c r="G2921" s="382">
        <v>1.2739341345567978</v>
      </c>
      <c r="H2921" s="382">
        <v>1.3335802258818679</v>
      </c>
      <c r="M2921" s="386">
        <v>0.58299999999999996</v>
      </c>
    </row>
    <row r="2922" spans="1:13" ht="11.65" customHeight="1">
      <c r="A2922" s="372">
        <v>2916</v>
      </c>
      <c r="B2922" s="381">
        <v>1223.6754795276447</v>
      </c>
      <c r="C2922" s="381">
        <v>1964.4458199491219</v>
      </c>
      <c r="D2922" s="382">
        <v>0.99072501420399994</v>
      </c>
      <c r="E2922" s="382">
        <v>1.0960249520236951</v>
      </c>
      <c r="F2922" s="382">
        <v>1.1951522791900282</v>
      </c>
      <c r="G2922" s="382">
        <v>1.2739685530809992</v>
      </c>
      <c r="H2922" s="382">
        <v>1.3335806962043184</v>
      </c>
      <c r="M2922" s="386">
        <v>0.58320000000000005</v>
      </c>
    </row>
    <row r="2923" spans="1:13" ht="11.65" customHeight="1">
      <c r="A2923" s="372">
        <v>2917</v>
      </c>
      <c r="B2923" s="381">
        <v>1223.6809721904046</v>
      </c>
      <c r="C2923" s="381">
        <v>1964.5081243639597</v>
      </c>
      <c r="D2923" s="382">
        <v>0.99073258970296407</v>
      </c>
      <c r="E2923" s="382">
        <v>1.0960559041608862</v>
      </c>
      <c r="F2923" s="382">
        <v>1.1951664951152454</v>
      </c>
      <c r="G2923" s="382">
        <v>1.2740320147950368</v>
      </c>
      <c r="H2923" s="382">
        <v>1.333633474597302</v>
      </c>
      <c r="M2923" s="386">
        <v>0.58340000000000003</v>
      </c>
    </row>
    <row r="2924" spans="1:13" ht="11.65" customHeight="1">
      <c r="A2924" s="372">
        <v>2918</v>
      </c>
      <c r="B2924" s="381">
        <v>1224.2148714392843</v>
      </c>
      <c r="C2924" s="381">
        <v>1964.5159928049397</v>
      </c>
      <c r="D2924" s="382">
        <v>0.99073720804446863</v>
      </c>
      <c r="E2924" s="382">
        <v>1.0960660983634538</v>
      </c>
      <c r="F2924" s="382">
        <v>1.1951726083091199</v>
      </c>
      <c r="G2924" s="382">
        <v>1.274048053765187</v>
      </c>
      <c r="H2924" s="382">
        <v>1.3337051534447169</v>
      </c>
      <c r="M2924" s="386">
        <v>0.58360000000000001</v>
      </c>
    </row>
    <row r="2925" spans="1:13" ht="11.65" customHeight="1">
      <c r="A2925" s="372">
        <v>2919</v>
      </c>
      <c r="B2925" s="381">
        <v>1224.2314062573105</v>
      </c>
      <c r="C2925" s="381">
        <v>1965.9074178583542</v>
      </c>
      <c r="D2925" s="382">
        <v>0.99073873994545569</v>
      </c>
      <c r="E2925" s="382">
        <v>1.0961214209303283</v>
      </c>
      <c r="F2925" s="382">
        <v>1.1952239247201721</v>
      </c>
      <c r="G2925" s="382">
        <v>1.2740808520320988</v>
      </c>
      <c r="H2925" s="382">
        <v>1.3337135990478186</v>
      </c>
      <c r="M2925" s="386">
        <v>0.58379999999999999</v>
      </c>
    </row>
    <row r="2926" spans="1:13" ht="11.65" customHeight="1">
      <c r="A2926" s="372">
        <v>2920</v>
      </c>
      <c r="B2926" s="381">
        <v>1224.5366147772429</v>
      </c>
      <c r="C2926" s="381">
        <v>1967.1718942205971</v>
      </c>
      <c r="D2926" s="382">
        <v>0.99074993393438726</v>
      </c>
      <c r="E2926" s="382">
        <v>1.0961728893640723</v>
      </c>
      <c r="F2926" s="382">
        <v>1.1952872668503556</v>
      </c>
      <c r="G2926" s="382">
        <v>1.2740929523084181</v>
      </c>
      <c r="H2926" s="382">
        <v>1.3337247723042291</v>
      </c>
      <c r="M2926" s="386">
        <v>0.58399999999999996</v>
      </c>
    </row>
    <row r="2927" spans="1:13" ht="11.65" customHeight="1">
      <c r="A2927" s="372">
        <v>2921</v>
      </c>
      <c r="B2927" s="381">
        <v>1225.1030097228686</v>
      </c>
      <c r="C2927" s="381">
        <v>1967.5191413597713</v>
      </c>
      <c r="D2927" s="382">
        <v>0.99077568524071624</v>
      </c>
      <c r="E2927" s="382">
        <v>1.0961836678744683</v>
      </c>
      <c r="F2927" s="382">
        <v>1.195301482033013</v>
      </c>
      <c r="G2927" s="382">
        <v>1.2741462133246457</v>
      </c>
      <c r="H2927" s="382">
        <v>1.3337339591375745</v>
      </c>
      <c r="M2927" s="386">
        <v>0.58420000000000005</v>
      </c>
    </row>
    <row r="2928" spans="1:13" ht="11.65" customHeight="1">
      <c r="A2928" s="372">
        <v>2922</v>
      </c>
      <c r="B2928" s="381">
        <v>1225.5827993457369</v>
      </c>
      <c r="C2928" s="381">
        <v>1968.5056692960989</v>
      </c>
      <c r="D2928" s="382">
        <v>0.99078136326519817</v>
      </c>
      <c r="E2928" s="382">
        <v>1.0962218180213488</v>
      </c>
      <c r="F2928" s="382">
        <v>1.1953200280931302</v>
      </c>
      <c r="G2928" s="382">
        <v>1.2741660019872361</v>
      </c>
      <c r="H2928" s="382">
        <v>1.3339108103750339</v>
      </c>
      <c r="M2928" s="386">
        <v>0.58440000000000003</v>
      </c>
    </row>
    <row r="2929" spans="1:13" ht="11.65" customHeight="1">
      <c r="A2929" s="372">
        <v>2923</v>
      </c>
      <c r="B2929" s="381">
        <v>1225.6317268912044</v>
      </c>
      <c r="C2929" s="381">
        <v>1968.5293357040082</v>
      </c>
      <c r="D2929" s="382">
        <v>0.99081185523300164</v>
      </c>
      <c r="E2929" s="382">
        <v>1.0962514224361339</v>
      </c>
      <c r="F2929" s="382">
        <v>1.1953311698874447</v>
      </c>
      <c r="G2929" s="382">
        <v>1.2741870759793517</v>
      </c>
      <c r="H2929" s="382">
        <v>1.3339333172625476</v>
      </c>
      <c r="M2929" s="386">
        <v>0.58460000000000001</v>
      </c>
    </row>
    <row r="2930" spans="1:13" ht="11.65" customHeight="1">
      <c r="A2930" s="372">
        <v>2924</v>
      </c>
      <c r="B2930" s="381">
        <v>1226.302031836588</v>
      </c>
      <c r="C2930" s="381">
        <v>1968.5828569579407</v>
      </c>
      <c r="D2930" s="382">
        <v>0.990818193259274</v>
      </c>
      <c r="E2930" s="382">
        <v>1.0962762999191968</v>
      </c>
      <c r="F2930" s="382">
        <v>1.1954015428398499</v>
      </c>
      <c r="G2930" s="382">
        <v>1.2741992250548091</v>
      </c>
      <c r="H2930" s="382">
        <v>1.3339551344244815</v>
      </c>
      <c r="M2930" s="386">
        <v>0.58479999999999999</v>
      </c>
    </row>
    <row r="2931" spans="1:13" ht="11.65" customHeight="1">
      <c r="A2931" s="372">
        <v>2925</v>
      </c>
      <c r="B2931" s="381">
        <v>1227.0545632584053</v>
      </c>
      <c r="C2931" s="381">
        <v>1968.9738807201102</v>
      </c>
      <c r="D2931" s="382">
        <v>0.99082455626249588</v>
      </c>
      <c r="E2931" s="382">
        <v>1.096313414973358</v>
      </c>
      <c r="F2931" s="382">
        <v>1.1954035880579734</v>
      </c>
      <c r="G2931" s="382">
        <v>1.2742217472596933</v>
      </c>
      <c r="H2931" s="382">
        <v>1.3339774367330324</v>
      </c>
      <c r="M2931" s="386">
        <v>0.58499999999999996</v>
      </c>
    </row>
    <row r="2932" spans="1:13" ht="11.65" customHeight="1">
      <c r="A2932" s="372">
        <v>2926</v>
      </c>
      <c r="B2932" s="381">
        <v>1227.2279950524808</v>
      </c>
      <c r="C2932" s="381">
        <v>1969.6830669616738</v>
      </c>
      <c r="D2932" s="382">
        <v>0.99083900589884322</v>
      </c>
      <c r="E2932" s="382">
        <v>1.0963687704393441</v>
      </c>
      <c r="F2932" s="382">
        <v>1.1954311278775589</v>
      </c>
      <c r="G2932" s="382">
        <v>1.2742261436742472</v>
      </c>
      <c r="H2932" s="382">
        <v>1.3340145599305453</v>
      </c>
      <c r="M2932" s="386">
        <v>0.58520000000000005</v>
      </c>
    </row>
    <row r="2933" spans="1:13" ht="11.65" customHeight="1">
      <c r="A2933" s="372">
        <v>2927</v>
      </c>
      <c r="B2933" s="381">
        <v>1227.2292819502709</v>
      </c>
      <c r="C2933" s="381">
        <v>1969.6837179395206</v>
      </c>
      <c r="D2933" s="382">
        <v>0.99085578584289469</v>
      </c>
      <c r="E2933" s="382">
        <v>1.0963706356671863</v>
      </c>
      <c r="F2933" s="382">
        <v>1.1954401049014618</v>
      </c>
      <c r="G2933" s="382">
        <v>1.2742701747437746</v>
      </c>
      <c r="H2933" s="382">
        <v>1.3340321666364106</v>
      </c>
      <c r="M2933" s="386">
        <v>0.58540000000000003</v>
      </c>
    </row>
    <row r="2934" spans="1:13" ht="11.65" customHeight="1">
      <c r="A2934" s="372">
        <v>2928</v>
      </c>
      <c r="B2934" s="381">
        <v>1228.9102571003496</v>
      </c>
      <c r="C2934" s="381">
        <v>1969.8642620342616</v>
      </c>
      <c r="D2934" s="382">
        <v>0.99087332376410331</v>
      </c>
      <c r="E2934" s="382">
        <v>1.0963816915825839</v>
      </c>
      <c r="F2934" s="382">
        <v>1.1954612616005267</v>
      </c>
      <c r="G2934" s="382">
        <v>1.2743180226082014</v>
      </c>
      <c r="H2934" s="382">
        <v>1.3340508119651082</v>
      </c>
      <c r="M2934" s="386">
        <v>0.58560000000000001</v>
      </c>
    </row>
    <row r="2935" spans="1:13" ht="11.65" customHeight="1">
      <c r="A2935" s="372">
        <v>2929</v>
      </c>
      <c r="B2935" s="381">
        <v>1229.305427645666</v>
      </c>
      <c r="C2935" s="381">
        <v>1971.1882976501583</v>
      </c>
      <c r="D2935" s="382">
        <v>0.99087525300728829</v>
      </c>
      <c r="E2935" s="382">
        <v>1.0964044442513485</v>
      </c>
      <c r="F2935" s="382">
        <v>1.1954659107055088</v>
      </c>
      <c r="G2935" s="382">
        <v>1.2743521613823146</v>
      </c>
      <c r="H2935" s="382">
        <v>1.3340780949254212</v>
      </c>
      <c r="M2935" s="386">
        <v>0.58579999999999999</v>
      </c>
    </row>
    <row r="2936" spans="1:13" ht="11.65" customHeight="1">
      <c r="A2936" s="372">
        <v>2930</v>
      </c>
      <c r="B2936" s="381">
        <v>1229.7011912570342</v>
      </c>
      <c r="C2936" s="381">
        <v>1971.3115374513382</v>
      </c>
      <c r="D2936" s="382">
        <v>0.99088573834483107</v>
      </c>
      <c r="E2936" s="382">
        <v>1.0964322846184</v>
      </c>
      <c r="F2936" s="382">
        <v>1.1954929837834463</v>
      </c>
      <c r="G2936" s="382">
        <v>1.2744113921258922</v>
      </c>
      <c r="H2936" s="382">
        <v>1.3340997195274973</v>
      </c>
      <c r="M2936" s="386">
        <v>0.58599999999999997</v>
      </c>
    </row>
    <row r="2937" spans="1:13" ht="11.65" customHeight="1">
      <c r="A2937" s="372">
        <v>2931</v>
      </c>
      <c r="B2937" s="381">
        <v>1231.0384939427549</v>
      </c>
      <c r="C2937" s="381">
        <v>1971.5553422669727</v>
      </c>
      <c r="D2937" s="382">
        <v>0.99090833364345066</v>
      </c>
      <c r="E2937" s="382">
        <v>1.0964361444035218</v>
      </c>
      <c r="F2937" s="382">
        <v>1.1955370955220475</v>
      </c>
      <c r="G2937" s="382">
        <v>1.2744168015477324</v>
      </c>
      <c r="H2937" s="382">
        <v>1.334100937403166</v>
      </c>
      <c r="M2937" s="386">
        <v>0.58620000000000005</v>
      </c>
    </row>
    <row r="2938" spans="1:13" ht="11.65" customHeight="1">
      <c r="A2938" s="372">
        <v>2932</v>
      </c>
      <c r="B2938" s="381">
        <v>1231.2649106800236</v>
      </c>
      <c r="C2938" s="381">
        <v>1972.1146136946991</v>
      </c>
      <c r="D2938" s="382">
        <v>0.99091373289935769</v>
      </c>
      <c r="E2938" s="382">
        <v>1.0964384976969435</v>
      </c>
      <c r="F2938" s="382">
        <v>1.1955800510550769</v>
      </c>
      <c r="G2938" s="382">
        <v>1.2744337143526621</v>
      </c>
      <c r="H2938" s="382">
        <v>1.3341015702392411</v>
      </c>
      <c r="M2938" s="386">
        <v>0.58640000000000003</v>
      </c>
    </row>
    <row r="2939" spans="1:13" ht="11.65" customHeight="1">
      <c r="A2939" s="372">
        <v>2933</v>
      </c>
      <c r="B2939" s="381">
        <v>1231.7320159231431</v>
      </c>
      <c r="C2939" s="381">
        <v>1973.1482560390032</v>
      </c>
      <c r="D2939" s="382">
        <v>0.99092073516202328</v>
      </c>
      <c r="E2939" s="382">
        <v>1.0964492520194482</v>
      </c>
      <c r="F2939" s="382">
        <v>1.1955847601334675</v>
      </c>
      <c r="G2939" s="382">
        <v>1.274455449077027</v>
      </c>
      <c r="H2939" s="382">
        <v>1.3341466713532473</v>
      </c>
      <c r="M2939" s="386">
        <v>0.58660000000000001</v>
      </c>
    </row>
    <row r="2940" spans="1:13" ht="11.65" customHeight="1">
      <c r="A2940" s="372">
        <v>2934</v>
      </c>
      <c r="B2940" s="381">
        <v>1232.2963900799587</v>
      </c>
      <c r="C2940" s="381">
        <v>1974.2993988124108</v>
      </c>
      <c r="D2940" s="382">
        <v>0.99092881924994425</v>
      </c>
      <c r="E2940" s="382">
        <v>1.0964808261848324</v>
      </c>
      <c r="F2940" s="382">
        <v>1.1956583880514686</v>
      </c>
      <c r="G2940" s="382">
        <v>1.2744970778231293</v>
      </c>
      <c r="H2940" s="382">
        <v>1.3341619543916132</v>
      </c>
      <c r="M2940" s="386">
        <v>0.58679999999999999</v>
      </c>
    </row>
    <row r="2941" spans="1:13" ht="11.65" customHeight="1">
      <c r="A2941" s="372">
        <v>2935</v>
      </c>
      <c r="B2941" s="381">
        <v>1233.1029990874949</v>
      </c>
      <c r="C2941" s="381">
        <v>1974.5946629456084</v>
      </c>
      <c r="D2941" s="382">
        <v>0.99094720182708929</v>
      </c>
      <c r="E2941" s="382">
        <v>1.0965316189140268</v>
      </c>
      <c r="F2941" s="382">
        <v>1.1956805082510782</v>
      </c>
      <c r="G2941" s="382">
        <v>1.274539045287008</v>
      </c>
      <c r="H2941" s="382">
        <v>1.3341647817698874</v>
      </c>
      <c r="M2941" s="386">
        <v>0.58699999999999997</v>
      </c>
    </row>
    <row r="2942" spans="1:13" ht="11.65" customHeight="1">
      <c r="A2942" s="372">
        <v>2936</v>
      </c>
      <c r="B2942" s="381">
        <v>1233.3784560512859</v>
      </c>
      <c r="C2942" s="381">
        <v>1974.7975790892124</v>
      </c>
      <c r="D2942" s="382">
        <v>0.99096654132590734</v>
      </c>
      <c r="E2942" s="382">
        <v>1.0965369551130419</v>
      </c>
      <c r="F2942" s="382">
        <v>1.1957168680249688</v>
      </c>
      <c r="G2942" s="382">
        <v>1.274646851575979</v>
      </c>
      <c r="H2942" s="382">
        <v>1.3341663430584176</v>
      </c>
      <c r="M2942" s="386">
        <v>0.58720000000000006</v>
      </c>
    </row>
    <row r="2943" spans="1:13" ht="11.65" customHeight="1">
      <c r="A2943" s="372">
        <v>2937</v>
      </c>
      <c r="B2943" s="381">
        <v>1234.180157808988</v>
      </c>
      <c r="C2943" s="381">
        <v>1975.5112506762162</v>
      </c>
      <c r="D2943" s="382">
        <v>0.99100946252982158</v>
      </c>
      <c r="E2943" s="382">
        <v>1.0965504133784572</v>
      </c>
      <c r="F2943" s="382">
        <v>1.1957493813755826</v>
      </c>
      <c r="G2943" s="382">
        <v>1.2746971262467595</v>
      </c>
      <c r="H2943" s="382">
        <v>1.3341754382338951</v>
      </c>
      <c r="M2943" s="386">
        <v>0.58740000000000003</v>
      </c>
    </row>
    <row r="2944" spans="1:13" ht="11.65" customHeight="1">
      <c r="A2944" s="372">
        <v>2938</v>
      </c>
      <c r="B2944" s="381">
        <v>1234.2328166873622</v>
      </c>
      <c r="C2944" s="381">
        <v>1976.3928887200782</v>
      </c>
      <c r="D2944" s="382">
        <v>0.99105679545080183</v>
      </c>
      <c r="E2944" s="382">
        <v>1.0965517662178608</v>
      </c>
      <c r="F2944" s="382">
        <v>1.1957883074189393</v>
      </c>
      <c r="G2944" s="382">
        <v>1.2747270131892925</v>
      </c>
      <c r="H2944" s="382">
        <v>1.334209771170406</v>
      </c>
      <c r="M2944" s="386">
        <v>0.58760000000000001</v>
      </c>
    </row>
    <row r="2945" spans="1:13" ht="11.65" customHeight="1">
      <c r="A2945" s="372">
        <v>2939</v>
      </c>
      <c r="B2945" s="381">
        <v>1234.232936685914</v>
      </c>
      <c r="C2945" s="381">
        <v>1976.7021743553469</v>
      </c>
      <c r="D2945" s="382">
        <v>0.99107301052040719</v>
      </c>
      <c r="E2945" s="382">
        <v>1.0965613688121947</v>
      </c>
      <c r="F2945" s="382">
        <v>1.1958055223572495</v>
      </c>
      <c r="G2945" s="382">
        <v>1.2748709441276804</v>
      </c>
      <c r="H2945" s="382">
        <v>1.3342637620118003</v>
      </c>
      <c r="M2945" s="386">
        <v>0.58779999999999999</v>
      </c>
    </row>
    <row r="2946" spans="1:13" ht="11.65" customHeight="1">
      <c r="A2946" s="372">
        <v>2940</v>
      </c>
      <c r="B2946" s="381">
        <v>1234.6437981940398</v>
      </c>
      <c r="C2946" s="381">
        <v>1977.2841856935756</v>
      </c>
      <c r="D2946" s="382">
        <v>0.99107588217212417</v>
      </c>
      <c r="E2946" s="382">
        <v>1.0965635461880976</v>
      </c>
      <c r="F2946" s="382">
        <v>1.1958419071318012</v>
      </c>
      <c r="G2946" s="382">
        <v>1.275027285511096</v>
      </c>
      <c r="H2946" s="382">
        <v>1.3343231576641057</v>
      </c>
      <c r="M2946" s="386">
        <v>0.58799999999999997</v>
      </c>
    </row>
    <row r="2947" spans="1:13" ht="11.65" customHeight="1">
      <c r="A2947" s="372">
        <v>2941</v>
      </c>
      <c r="B2947" s="381">
        <v>1236.3280395850952</v>
      </c>
      <c r="C2947" s="381">
        <v>1977.5947341306546</v>
      </c>
      <c r="D2947" s="382">
        <v>0.99109922724601118</v>
      </c>
      <c r="E2947" s="382">
        <v>1.0965872021650003</v>
      </c>
      <c r="F2947" s="382">
        <v>1.1958535883906645</v>
      </c>
      <c r="G2947" s="382">
        <v>1.2750347742242272</v>
      </c>
      <c r="H2947" s="382">
        <v>1.3343260619772956</v>
      </c>
      <c r="M2947" s="386">
        <v>0.58819999999999995</v>
      </c>
    </row>
    <row r="2948" spans="1:13" ht="11.65" customHeight="1">
      <c r="A2948" s="372">
        <v>2942</v>
      </c>
      <c r="B2948" s="381">
        <v>1236.4324245645257</v>
      </c>
      <c r="C2948" s="381">
        <v>1978.3803042246036</v>
      </c>
      <c r="D2948" s="382">
        <v>0.99110567527194771</v>
      </c>
      <c r="E2948" s="382">
        <v>1.0966104782026884</v>
      </c>
      <c r="F2948" s="382">
        <v>1.195877576724683</v>
      </c>
      <c r="G2948" s="382">
        <v>1.2750602322725468</v>
      </c>
      <c r="H2948" s="382">
        <v>1.334331489368455</v>
      </c>
      <c r="M2948" s="386">
        <v>0.58840000000000003</v>
      </c>
    </row>
    <row r="2949" spans="1:13" ht="11.65" customHeight="1">
      <c r="A2949" s="372">
        <v>2943</v>
      </c>
      <c r="B2949" s="381">
        <v>1237.4556076949448</v>
      </c>
      <c r="C2949" s="381">
        <v>1978.4301331452243</v>
      </c>
      <c r="D2949" s="382">
        <v>0.99112044576424063</v>
      </c>
      <c r="E2949" s="382">
        <v>1.0966370863417472</v>
      </c>
      <c r="F2949" s="382">
        <v>1.1960043888952343</v>
      </c>
      <c r="G2949" s="382">
        <v>1.2750952302678262</v>
      </c>
      <c r="H2949" s="382">
        <v>1.334450741858201</v>
      </c>
      <c r="M2949" s="386">
        <v>0.58860000000000001</v>
      </c>
    </row>
    <row r="2950" spans="1:13" ht="11.65" customHeight="1">
      <c r="A2950" s="372">
        <v>2944</v>
      </c>
      <c r="B2950" s="381">
        <v>1237.5716527593868</v>
      </c>
      <c r="C2950" s="381">
        <v>1978.4829108143858</v>
      </c>
      <c r="D2950" s="382">
        <v>0.99112702649529671</v>
      </c>
      <c r="E2950" s="382">
        <v>1.0966621057946169</v>
      </c>
      <c r="F2950" s="382">
        <v>1.1960172591832774</v>
      </c>
      <c r="G2950" s="382">
        <v>1.2750984025918102</v>
      </c>
      <c r="H2950" s="382">
        <v>1.3345063209617105</v>
      </c>
      <c r="M2950" s="386">
        <v>0.58879999999999999</v>
      </c>
    </row>
    <row r="2951" spans="1:13" ht="11.65" customHeight="1">
      <c r="A2951" s="372">
        <v>2945</v>
      </c>
      <c r="B2951" s="381">
        <v>1237.6003366698751</v>
      </c>
      <c r="C2951" s="381">
        <v>1978.7062583022216</v>
      </c>
      <c r="D2951" s="382">
        <v>0.99113210492581627</v>
      </c>
      <c r="E2951" s="382">
        <v>1.0967015763467425</v>
      </c>
      <c r="F2951" s="382">
        <v>1.1960193733351636</v>
      </c>
      <c r="G2951" s="382">
        <v>1.2751547969060548</v>
      </c>
      <c r="H2951" s="382">
        <v>1.3345207428413726</v>
      </c>
      <c r="M2951" s="386">
        <v>0.58899999999999997</v>
      </c>
    </row>
    <row r="2952" spans="1:13" ht="11.65" customHeight="1">
      <c r="A2952" s="372">
        <v>2946</v>
      </c>
      <c r="B2952" s="381">
        <v>1237.6978084117409</v>
      </c>
      <c r="C2952" s="381">
        <v>1979.0549033938278</v>
      </c>
      <c r="D2952" s="382">
        <v>0.99113631706157612</v>
      </c>
      <c r="E2952" s="382">
        <v>1.0967156176926283</v>
      </c>
      <c r="F2952" s="382">
        <v>1.196022858730607</v>
      </c>
      <c r="G2952" s="382">
        <v>1.2752903590427764</v>
      </c>
      <c r="H2952" s="382">
        <v>1.334550259937656</v>
      </c>
      <c r="M2952" s="386">
        <v>0.58919999999999995</v>
      </c>
    </row>
    <row r="2953" spans="1:13" ht="11.65" customHeight="1">
      <c r="A2953" s="372">
        <v>2947</v>
      </c>
      <c r="B2953" s="381">
        <v>1238.0747371648149</v>
      </c>
      <c r="C2953" s="381">
        <v>1979.2792664923454</v>
      </c>
      <c r="D2953" s="382">
        <v>0.99116827202016533</v>
      </c>
      <c r="E2953" s="382">
        <v>1.0967651481733285</v>
      </c>
      <c r="F2953" s="382">
        <v>1.1960371004887316</v>
      </c>
      <c r="G2953" s="382">
        <v>1.2753454825688038</v>
      </c>
      <c r="H2953" s="382">
        <v>1.3346080965484206</v>
      </c>
      <c r="M2953" s="386">
        <v>0.58940000000000003</v>
      </c>
    </row>
    <row r="2954" spans="1:13" ht="11.65" customHeight="1">
      <c r="A2954" s="372">
        <v>2948</v>
      </c>
      <c r="B2954" s="381">
        <v>1238.3308449484721</v>
      </c>
      <c r="C2954" s="381">
        <v>1979.4841299970885</v>
      </c>
      <c r="D2954" s="382">
        <v>0.99120597115585451</v>
      </c>
      <c r="E2954" s="382">
        <v>1.0967666255143367</v>
      </c>
      <c r="F2954" s="382">
        <v>1.1960695486011568</v>
      </c>
      <c r="G2954" s="382">
        <v>1.2754094433245602</v>
      </c>
      <c r="H2954" s="382">
        <v>1.3346197830582553</v>
      </c>
      <c r="M2954" s="386">
        <v>0.58960000000000001</v>
      </c>
    </row>
    <row r="2955" spans="1:13" ht="11.65" customHeight="1">
      <c r="A2955" s="372">
        <v>2949</v>
      </c>
      <c r="B2955" s="381">
        <v>1238.509305487577</v>
      </c>
      <c r="C2955" s="381">
        <v>1980.4232157118586</v>
      </c>
      <c r="D2955" s="382">
        <v>0.99120955507922215</v>
      </c>
      <c r="E2955" s="382">
        <v>1.0968231462868905</v>
      </c>
      <c r="F2955" s="382">
        <v>1.1960993978374967</v>
      </c>
      <c r="G2955" s="382">
        <v>1.2754256128999577</v>
      </c>
      <c r="H2955" s="382">
        <v>1.3346403114485637</v>
      </c>
      <c r="M2955" s="386">
        <v>0.58979999999999999</v>
      </c>
    </row>
    <row r="2956" spans="1:13" ht="11.65" customHeight="1">
      <c r="A2956" s="372">
        <v>2950</v>
      </c>
      <c r="B2956" s="381">
        <v>1239.305919717297</v>
      </c>
      <c r="C2956" s="381">
        <v>1980.9834496770945</v>
      </c>
      <c r="D2956" s="382">
        <v>0.99121610719612585</v>
      </c>
      <c r="E2956" s="382">
        <v>1.0968593852808626</v>
      </c>
      <c r="F2956" s="382">
        <v>1.1961076132567525</v>
      </c>
      <c r="G2956" s="382">
        <v>1.2754414696354794</v>
      </c>
      <c r="H2956" s="382">
        <v>1.3346897426010782</v>
      </c>
      <c r="M2956" s="386">
        <v>0.59</v>
      </c>
    </row>
    <row r="2957" spans="1:13" ht="11.65" customHeight="1">
      <c r="A2957" s="372">
        <v>2951</v>
      </c>
      <c r="B2957" s="381">
        <v>1239.3925216969737</v>
      </c>
      <c r="C2957" s="381">
        <v>1981.5972853630992</v>
      </c>
      <c r="D2957" s="382">
        <v>0.99122407428748227</v>
      </c>
      <c r="E2957" s="382">
        <v>1.0969177685850533</v>
      </c>
      <c r="F2957" s="382">
        <v>1.1961357670051105</v>
      </c>
      <c r="G2957" s="382">
        <v>1.2754449383625535</v>
      </c>
      <c r="H2957" s="382">
        <v>1.33470873115593</v>
      </c>
      <c r="M2957" s="386">
        <v>0.59019999999999995</v>
      </c>
    </row>
    <row r="2958" spans="1:13" ht="11.65" customHeight="1">
      <c r="A2958" s="372">
        <v>2952</v>
      </c>
      <c r="B2958" s="381">
        <v>1239.9392765983876</v>
      </c>
      <c r="C2958" s="381">
        <v>1982.8917569943278</v>
      </c>
      <c r="D2958" s="382">
        <v>0.99128748407466938</v>
      </c>
      <c r="E2958" s="382">
        <v>1.0969501992084665</v>
      </c>
      <c r="F2958" s="382">
        <v>1.1961385090801104</v>
      </c>
      <c r="G2958" s="382">
        <v>1.2754653267328027</v>
      </c>
      <c r="H2958" s="382">
        <v>1.3347317618122576</v>
      </c>
      <c r="M2958" s="386">
        <v>0.59040000000000004</v>
      </c>
    </row>
    <row r="2959" spans="1:13" ht="11.65" customHeight="1">
      <c r="A2959" s="372">
        <v>2953</v>
      </c>
      <c r="B2959" s="381">
        <v>1240.0064608940584</v>
      </c>
      <c r="C2959" s="381">
        <v>1982.9072168588318</v>
      </c>
      <c r="D2959" s="382">
        <v>0.99129890268656407</v>
      </c>
      <c r="E2959" s="382">
        <v>1.0969559090394554</v>
      </c>
      <c r="F2959" s="382">
        <v>1.1961498797977375</v>
      </c>
      <c r="G2959" s="382">
        <v>1.2754788157620429</v>
      </c>
      <c r="H2959" s="382">
        <v>1.3347699247642619</v>
      </c>
      <c r="M2959" s="386">
        <v>0.59060000000000001</v>
      </c>
    </row>
    <row r="2960" spans="1:13" ht="11.65" customHeight="1">
      <c r="A2960" s="372">
        <v>2954</v>
      </c>
      <c r="B2960" s="381">
        <v>1240.3752755586465</v>
      </c>
      <c r="C2960" s="381">
        <v>1983.4160119285971</v>
      </c>
      <c r="D2960" s="382">
        <v>0.99133801787458797</v>
      </c>
      <c r="E2960" s="382">
        <v>1.0969698233477569</v>
      </c>
      <c r="F2960" s="382">
        <v>1.1962000494997882</v>
      </c>
      <c r="G2960" s="382">
        <v>1.2755658903931351</v>
      </c>
      <c r="H2960" s="382">
        <v>1.3348168930824484</v>
      </c>
      <c r="M2960" s="386">
        <v>0.59079999999999999</v>
      </c>
    </row>
    <row r="2961" spans="1:13" ht="11.65" customHeight="1">
      <c r="A2961" s="372">
        <v>2955</v>
      </c>
      <c r="B2961" s="381">
        <v>1240.7396172584013</v>
      </c>
      <c r="C2961" s="381">
        <v>1983.9206890102141</v>
      </c>
      <c r="D2961" s="382">
        <v>0.99135785635716689</v>
      </c>
      <c r="E2961" s="382">
        <v>1.0969728824687599</v>
      </c>
      <c r="F2961" s="382">
        <v>1.1962732977058659</v>
      </c>
      <c r="G2961" s="382">
        <v>1.2755724827280659</v>
      </c>
      <c r="H2961" s="382">
        <v>1.3349091522539778</v>
      </c>
      <c r="M2961" s="386">
        <v>0.59099999999999997</v>
      </c>
    </row>
    <row r="2962" spans="1:13" ht="11.65" customHeight="1">
      <c r="A2962" s="372">
        <v>2956</v>
      </c>
      <c r="B2962" s="381">
        <v>1241.411207385031</v>
      </c>
      <c r="C2962" s="381">
        <v>1983.923322063798</v>
      </c>
      <c r="D2962" s="382">
        <v>0.99143467758714765</v>
      </c>
      <c r="E2962" s="382">
        <v>1.0970458465619406</v>
      </c>
      <c r="F2962" s="382">
        <v>1.1962812752687022</v>
      </c>
      <c r="G2962" s="382">
        <v>1.2755988587720126</v>
      </c>
      <c r="H2962" s="382">
        <v>1.334932255154303</v>
      </c>
      <c r="M2962" s="386">
        <v>0.59119999999999995</v>
      </c>
    </row>
    <row r="2963" spans="1:13" ht="11.65" customHeight="1">
      <c r="A2963" s="372">
        <v>2957</v>
      </c>
      <c r="B2963" s="381">
        <v>1241.9087789574605</v>
      </c>
      <c r="C2963" s="381">
        <v>1984.6275489465042</v>
      </c>
      <c r="D2963" s="382">
        <v>0.99143896495254014</v>
      </c>
      <c r="E2963" s="382">
        <v>1.0970519502195755</v>
      </c>
      <c r="F2963" s="382">
        <v>1.1962985457154811</v>
      </c>
      <c r="G2963" s="382">
        <v>1.2756719276891133</v>
      </c>
      <c r="H2963" s="382">
        <v>1.334936520926592</v>
      </c>
      <c r="M2963" s="386">
        <v>0.59140000000000004</v>
      </c>
    </row>
    <row r="2964" spans="1:13" ht="11.65" customHeight="1">
      <c r="A2964" s="372">
        <v>2958</v>
      </c>
      <c r="B2964" s="381">
        <v>1242.0936983324927</v>
      </c>
      <c r="C2964" s="381">
        <v>1984.9952145478583</v>
      </c>
      <c r="D2964" s="382">
        <v>0.99144033364943185</v>
      </c>
      <c r="E2964" s="382">
        <v>1.0970564259013553</v>
      </c>
      <c r="F2964" s="382">
        <v>1.1963361968842385</v>
      </c>
      <c r="G2964" s="382">
        <v>1.2756799347409102</v>
      </c>
      <c r="H2964" s="382">
        <v>1.3349891656202175</v>
      </c>
      <c r="M2964" s="386">
        <v>0.59160000000000001</v>
      </c>
    </row>
    <row r="2965" spans="1:13" ht="11.65" customHeight="1">
      <c r="A2965" s="372">
        <v>2959</v>
      </c>
      <c r="B2965" s="381">
        <v>1242.7065180236468</v>
      </c>
      <c r="C2965" s="381">
        <v>1985.4183837195415</v>
      </c>
      <c r="D2965" s="382">
        <v>0.99146325418857795</v>
      </c>
      <c r="E2965" s="382">
        <v>1.0970950855933281</v>
      </c>
      <c r="F2965" s="382">
        <v>1.1963389440415495</v>
      </c>
      <c r="G2965" s="382">
        <v>1.2757075817782209</v>
      </c>
      <c r="H2965" s="382">
        <v>1.3350183047096678</v>
      </c>
      <c r="M2965" s="386">
        <v>0.59179999999999999</v>
      </c>
    </row>
    <row r="2966" spans="1:13" ht="11.65" customHeight="1">
      <c r="A2966" s="372">
        <v>2960</v>
      </c>
      <c r="B2966" s="381">
        <v>1242.809670771062</v>
      </c>
      <c r="C2966" s="381">
        <v>1986.0632063694648</v>
      </c>
      <c r="D2966" s="382">
        <v>0.9914796987989507</v>
      </c>
      <c r="E2966" s="382">
        <v>1.0971091329172171</v>
      </c>
      <c r="F2966" s="382">
        <v>1.1963589480735279</v>
      </c>
      <c r="G2966" s="382">
        <v>1.2757507230703049</v>
      </c>
      <c r="H2966" s="382">
        <v>1.3350201275204532</v>
      </c>
      <c r="M2966" s="386">
        <v>0.59199999999999997</v>
      </c>
    </row>
    <row r="2967" spans="1:13" ht="11.65" customHeight="1">
      <c r="A2967" s="372">
        <v>2961</v>
      </c>
      <c r="B2967" s="381">
        <v>1243.2002754461673</v>
      </c>
      <c r="C2967" s="381">
        <v>1986.3514552732122</v>
      </c>
      <c r="D2967" s="382">
        <v>0.99148690223573355</v>
      </c>
      <c r="E2967" s="382">
        <v>1.0971186292207242</v>
      </c>
      <c r="F2967" s="382">
        <v>1.1963620932785148</v>
      </c>
      <c r="G2967" s="382">
        <v>1.2757641125903287</v>
      </c>
      <c r="H2967" s="382">
        <v>1.3350345697708788</v>
      </c>
      <c r="M2967" s="386">
        <v>0.59219999999999995</v>
      </c>
    </row>
    <row r="2968" spans="1:13" ht="11.65" customHeight="1">
      <c r="A2968" s="372">
        <v>2962</v>
      </c>
      <c r="B2968" s="381">
        <v>1243.4045856901794</v>
      </c>
      <c r="C2968" s="381">
        <v>1986.5538936280445</v>
      </c>
      <c r="D2968" s="382">
        <v>0.99149570738641291</v>
      </c>
      <c r="E2968" s="382">
        <v>1.0971376658500662</v>
      </c>
      <c r="F2968" s="382">
        <v>1.1964216695494074</v>
      </c>
      <c r="G2968" s="382">
        <v>1.2758006502563222</v>
      </c>
      <c r="H2968" s="382">
        <v>1.3350842262574496</v>
      </c>
      <c r="M2968" s="386">
        <v>0.59240000000000004</v>
      </c>
    </row>
    <row r="2969" spans="1:13" ht="11.65" customHeight="1">
      <c r="A2969" s="372">
        <v>2963</v>
      </c>
      <c r="B2969" s="381">
        <v>1243.5755087868265</v>
      </c>
      <c r="C2969" s="381">
        <v>1987.026872817878</v>
      </c>
      <c r="D2969" s="382">
        <v>0.99151754715375917</v>
      </c>
      <c r="E2969" s="382">
        <v>1.0971771015822269</v>
      </c>
      <c r="F2969" s="382">
        <v>1.1964448430021373</v>
      </c>
      <c r="G2969" s="382">
        <v>1.2758173263552797</v>
      </c>
      <c r="H2969" s="382">
        <v>1.3351678419601065</v>
      </c>
      <c r="M2969" s="386">
        <v>0.59260000000000002</v>
      </c>
    </row>
    <row r="2970" spans="1:13" ht="11.65" customHeight="1">
      <c r="A2970" s="372">
        <v>2964</v>
      </c>
      <c r="B2970" s="381">
        <v>1243.930216415928</v>
      </c>
      <c r="C2970" s="381">
        <v>1987.1808452865062</v>
      </c>
      <c r="D2970" s="382">
        <v>0.99152965513588032</v>
      </c>
      <c r="E2970" s="382">
        <v>1.0972007738524221</v>
      </c>
      <c r="F2970" s="382">
        <v>1.1964457763862486</v>
      </c>
      <c r="G2970" s="382">
        <v>1.2758430907319762</v>
      </c>
      <c r="H2970" s="382">
        <v>1.3352759319696756</v>
      </c>
      <c r="M2970" s="386">
        <v>0.59279999999999999</v>
      </c>
    </row>
    <row r="2971" spans="1:13" ht="11.65" customHeight="1">
      <c r="A2971" s="372">
        <v>2965</v>
      </c>
      <c r="B2971" s="381">
        <v>1243.9745964003296</v>
      </c>
      <c r="C2971" s="381">
        <v>1987.3139929508325</v>
      </c>
      <c r="D2971" s="382">
        <v>0.99153667013398605</v>
      </c>
      <c r="E2971" s="382">
        <v>1.0972084181050721</v>
      </c>
      <c r="F2971" s="382">
        <v>1.1964617782548141</v>
      </c>
      <c r="G2971" s="382">
        <v>1.2758518364337692</v>
      </c>
      <c r="H2971" s="382">
        <v>1.3352913699035232</v>
      </c>
      <c r="M2971" s="386">
        <v>0.59299999999999997</v>
      </c>
    </row>
    <row r="2972" spans="1:13" ht="11.65" customHeight="1">
      <c r="A2972" s="372">
        <v>2966</v>
      </c>
      <c r="B2972" s="381">
        <v>1244.3899724622106</v>
      </c>
      <c r="C2972" s="381">
        <v>1988.1071798713238</v>
      </c>
      <c r="D2972" s="382">
        <v>0.99153803378782135</v>
      </c>
      <c r="E2972" s="382">
        <v>1.0972568965719474</v>
      </c>
      <c r="F2972" s="382">
        <v>1.1964784627283898</v>
      </c>
      <c r="G2972" s="382">
        <v>1.2759059835169582</v>
      </c>
      <c r="H2972" s="382">
        <v>1.335292418682019</v>
      </c>
      <c r="M2972" s="386">
        <v>0.59319999999999995</v>
      </c>
    </row>
    <row r="2973" spans="1:13" ht="11.65" customHeight="1">
      <c r="A2973" s="372">
        <v>2967</v>
      </c>
      <c r="B2973" s="381">
        <v>1244.6629278190967</v>
      </c>
      <c r="C2973" s="381">
        <v>1990.1457237811301</v>
      </c>
      <c r="D2973" s="382">
        <v>0.99154646563909332</v>
      </c>
      <c r="E2973" s="382">
        <v>1.0972871636882289</v>
      </c>
      <c r="F2973" s="382">
        <v>1.1964792627795535</v>
      </c>
      <c r="G2973" s="382">
        <v>1.2759566180009287</v>
      </c>
      <c r="H2973" s="382">
        <v>1.3353274539496329</v>
      </c>
      <c r="M2973" s="386">
        <v>0.59340000000000004</v>
      </c>
    </row>
    <row r="2974" spans="1:13" ht="11.65" customHeight="1">
      <c r="A2974" s="372">
        <v>2968</v>
      </c>
      <c r="B2974" s="381">
        <v>1244.6839664696536</v>
      </c>
      <c r="C2974" s="381">
        <v>1990.3930965031159</v>
      </c>
      <c r="D2974" s="382">
        <v>0.99155549342129756</v>
      </c>
      <c r="E2974" s="382">
        <v>1.0973493415581317</v>
      </c>
      <c r="F2974" s="382">
        <v>1.1964941284642889</v>
      </c>
      <c r="G2974" s="382">
        <v>1.2759788296275225</v>
      </c>
      <c r="H2974" s="382">
        <v>1.3353315543632072</v>
      </c>
      <c r="M2974" s="386">
        <v>0.59360000000000002</v>
      </c>
    </row>
    <row r="2975" spans="1:13" ht="11.65" customHeight="1">
      <c r="A2975" s="372">
        <v>2969</v>
      </c>
      <c r="B2975" s="381">
        <v>1245.2449056730793</v>
      </c>
      <c r="C2975" s="381">
        <v>1990.8922693232889</v>
      </c>
      <c r="D2975" s="382">
        <v>0.99157659522555752</v>
      </c>
      <c r="E2975" s="382">
        <v>1.0973601800587509</v>
      </c>
      <c r="F2975" s="382">
        <v>1.1965097501932058</v>
      </c>
      <c r="G2975" s="382">
        <v>1.2760136762539549</v>
      </c>
      <c r="H2975" s="382">
        <v>1.3353627631610068</v>
      </c>
      <c r="M2975" s="386">
        <v>0.59379999999999999</v>
      </c>
    </row>
    <row r="2976" spans="1:13" ht="11.65" customHeight="1">
      <c r="A2976" s="372">
        <v>2970</v>
      </c>
      <c r="B2976" s="381">
        <v>1245.3731532111196</v>
      </c>
      <c r="C2976" s="381">
        <v>1991.545793914107</v>
      </c>
      <c r="D2976" s="382">
        <v>0.99158982575056243</v>
      </c>
      <c r="E2976" s="382">
        <v>1.0974000950146268</v>
      </c>
      <c r="F2976" s="382">
        <v>1.1965211935953453</v>
      </c>
      <c r="G2976" s="382">
        <v>1.2760173095534624</v>
      </c>
      <c r="H2976" s="382">
        <v>1.3354125540630888</v>
      </c>
      <c r="M2976" s="386">
        <v>0.59399999999999997</v>
      </c>
    </row>
    <row r="2977" spans="1:13" ht="11.65" customHeight="1">
      <c r="A2977" s="372">
        <v>2971</v>
      </c>
      <c r="B2977" s="381">
        <v>1245.7310814433276</v>
      </c>
      <c r="C2977" s="381">
        <v>1991.5904797566072</v>
      </c>
      <c r="D2977" s="382">
        <v>0.99162260564414373</v>
      </c>
      <c r="E2977" s="382">
        <v>1.097429892384773</v>
      </c>
      <c r="F2977" s="382">
        <v>1.1966197336715489</v>
      </c>
      <c r="G2977" s="382">
        <v>1.276039141961872</v>
      </c>
      <c r="H2977" s="382">
        <v>1.3354450502573791</v>
      </c>
      <c r="M2977" s="386">
        <v>0.59419999999999995</v>
      </c>
    </row>
    <row r="2978" spans="1:13" ht="11.65" customHeight="1">
      <c r="A2978" s="372">
        <v>2972</v>
      </c>
      <c r="B2978" s="381">
        <v>1245.7328447211958</v>
      </c>
      <c r="C2978" s="381">
        <v>1991.6737445873332</v>
      </c>
      <c r="D2978" s="382">
        <v>0.9916407655653251</v>
      </c>
      <c r="E2978" s="382">
        <v>1.0974340607698108</v>
      </c>
      <c r="F2978" s="382">
        <v>1.1966361708877831</v>
      </c>
      <c r="G2978" s="382">
        <v>1.2760568301212638</v>
      </c>
      <c r="H2978" s="382">
        <v>1.3355207293442033</v>
      </c>
      <c r="M2978" s="386">
        <v>0.59440000000000004</v>
      </c>
    </row>
    <row r="2979" spans="1:13" ht="11.65" customHeight="1">
      <c r="A2979" s="372">
        <v>2973</v>
      </c>
      <c r="B2979" s="381">
        <v>1246.0309437583173</v>
      </c>
      <c r="C2979" s="381">
        <v>1991.8653115376255</v>
      </c>
      <c r="D2979" s="382">
        <v>0.99164556881395494</v>
      </c>
      <c r="E2979" s="382">
        <v>1.0974353325974635</v>
      </c>
      <c r="F2979" s="382">
        <v>1.1966644442854966</v>
      </c>
      <c r="G2979" s="382">
        <v>1.2761092270136434</v>
      </c>
      <c r="H2979" s="382">
        <v>1.3355458034506034</v>
      </c>
      <c r="M2979" s="386">
        <v>0.59460000000000002</v>
      </c>
    </row>
    <row r="2980" spans="1:13" ht="11.65" customHeight="1">
      <c r="A2980" s="372">
        <v>2974</v>
      </c>
      <c r="B2980" s="381">
        <v>1246.7903183968774</v>
      </c>
      <c r="C2980" s="381">
        <v>1991.954303789078</v>
      </c>
      <c r="D2980" s="382">
        <v>0.99169553781591213</v>
      </c>
      <c r="E2980" s="382">
        <v>1.0974428728024463</v>
      </c>
      <c r="F2980" s="382">
        <v>1.1967153714002667</v>
      </c>
      <c r="G2980" s="382">
        <v>1.2761172728388099</v>
      </c>
      <c r="H2980" s="382">
        <v>1.3357085380137184</v>
      </c>
      <c r="M2980" s="386">
        <v>0.5948</v>
      </c>
    </row>
    <row r="2981" spans="1:13" ht="11.65" customHeight="1">
      <c r="A2981" s="372">
        <v>2975</v>
      </c>
      <c r="B2981" s="381">
        <v>1247.3182680618247</v>
      </c>
      <c r="C2981" s="381">
        <v>1992.0535512487513</v>
      </c>
      <c r="D2981" s="382">
        <v>0.99172653173968306</v>
      </c>
      <c r="E2981" s="382">
        <v>1.0974447915077075</v>
      </c>
      <c r="F2981" s="382">
        <v>1.1967853847971528</v>
      </c>
      <c r="G2981" s="382">
        <v>1.2761385787508672</v>
      </c>
      <c r="H2981" s="382">
        <v>1.3357293808432342</v>
      </c>
      <c r="M2981" s="386">
        <v>0.59499999999999997</v>
      </c>
    </row>
    <row r="2982" spans="1:13" ht="11.65" customHeight="1">
      <c r="A2982" s="372">
        <v>2976</v>
      </c>
      <c r="B2982" s="381">
        <v>1249.2321927569083</v>
      </c>
      <c r="C2982" s="381">
        <v>1992.8786282947585</v>
      </c>
      <c r="D2982" s="382">
        <v>0.99177260951050439</v>
      </c>
      <c r="E2982" s="382">
        <v>1.0974865033465999</v>
      </c>
      <c r="F2982" s="382">
        <v>1.1967886079998564</v>
      </c>
      <c r="G2982" s="382">
        <v>1.2761837022369436</v>
      </c>
      <c r="H2982" s="382">
        <v>1.3357306524149808</v>
      </c>
      <c r="M2982" s="386">
        <v>0.59519999999999995</v>
      </c>
    </row>
    <row r="2983" spans="1:13" ht="11.65" customHeight="1">
      <c r="A2983" s="372">
        <v>2977</v>
      </c>
      <c r="B2983" s="381">
        <v>1249.3157160023247</v>
      </c>
      <c r="C2983" s="381">
        <v>1992.941431809093</v>
      </c>
      <c r="D2983" s="382">
        <v>0.99181449414732792</v>
      </c>
      <c r="E2983" s="382">
        <v>1.097513045161155</v>
      </c>
      <c r="F2983" s="382">
        <v>1.1967910936419566</v>
      </c>
      <c r="G2983" s="382">
        <v>1.2763293925477341</v>
      </c>
      <c r="H2983" s="382">
        <v>1.3357507265841952</v>
      </c>
      <c r="M2983" s="386">
        <v>0.59540000000000004</v>
      </c>
    </row>
    <row r="2984" spans="1:13" ht="11.65" customHeight="1">
      <c r="A2984" s="372">
        <v>2978</v>
      </c>
      <c r="B2984" s="381">
        <v>1249.450673734973</v>
      </c>
      <c r="C2984" s="381">
        <v>1993.6832744623043</v>
      </c>
      <c r="D2984" s="382">
        <v>0.99181688938800372</v>
      </c>
      <c r="E2984" s="382">
        <v>1.0975224956715703</v>
      </c>
      <c r="F2984" s="382">
        <v>1.1968209533860101</v>
      </c>
      <c r="G2984" s="382">
        <v>1.2763312901734132</v>
      </c>
      <c r="H2984" s="382">
        <v>1.3357984557710625</v>
      </c>
      <c r="M2984" s="386">
        <v>0.59560000000000002</v>
      </c>
    </row>
    <row r="2985" spans="1:13" ht="11.65" customHeight="1">
      <c r="A2985" s="372">
        <v>2979</v>
      </c>
      <c r="B2985" s="381">
        <v>1249.5274283368881</v>
      </c>
      <c r="C2985" s="381">
        <v>1993.8995030251172</v>
      </c>
      <c r="D2985" s="382">
        <v>0.99181811829734856</v>
      </c>
      <c r="E2985" s="382">
        <v>1.0975303049095491</v>
      </c>
      <c r="F2985" s="382">
        <v>1.1968959821102203</v>
      </c>
      <c r="G2985" s="382">
        <v>1.2763822559841331</v>
      </c>
      <c r="H2985" s="382">
        <v>1.3357992977928885</v>
      </c>
      <c r="M2985" s="386">
        <v>0.5958</v>
      </c>
    </row>
    <row r="2986" spans="1:13" ht="11.65" customHeight="1">
      <c r="A2986" s="372">
        <v>2980</v>
      </c>
      <c r="B2986" s="381">
        <v>1251.3481726033333</v>
      </c>
      <c r="C2986" s="381">
        <v>1993.9337537894589</v>
      </c>
      <c r="D2986" s="382">
        <v>0.99185395729376824</v>
      </c>
      <c r="E2986" s="382">
        <v>1.0975342405161352</v>
      </c>
      <c r="F2986" s="382">
        <v>1.1969477968645212</v>
      </c>
      <c r="G2986" s="382">
        <v>1.2764303416999954</v>
      </c>
      <c r="H2986" s="382">
        <v>1.3358053988796741</v>
      </c>
      <c r="M2986" s="386">
        <v>0.59599999999999997</v>
      </c>
    </row>
    <row r="2987" spans="1:13" ht="11.65" customHeight="1">
      <c r="A2987" s="372">
        <v>2981</v>
      </c>
      <c r="B2987" s="381">
        <v>1251.7430751946595</v>
      </c>
      <c r="C2987" s="381">
        <v>1994.5882554478358</v>
      </c>
      <c r="D2987" s="382">
        <v>0.99186391188471112</v>
      </c>
      <c r="E2987" s="382">
        <v>1.0975542048040698</v>
      </c>
      <c r="F2987" s="382">
        <v>1.1969638362027284</v>
      </c>
      <c r="G2987" s="382">
        <v>1.2764767085703164</v>
      </c>
      <c r="H2987" s="382">
        <v>1.33584572267193</v>
      </c>
      <c r="M2987" s="386">
        <v>0.59619999999999995</v>
      </c>
    </row>
    <row r="2988" spans="1:13" ht="11.65" customHeight="1">
      <c r="A2988" s="372">
        <v>2982</v>
      </c>
      <c r="B2988" s="381">
        <v>1252.081615456802</v>
      </c>
      <c r="C2988" s="381">
        <v>1994.7681766248606</v>
      </c>
      <c r="D2988" s="382">
        <v>0.9918706400936792</v>
      </c>
      <c r="E2988" s="382">
        <v>1.0975999485091017</v>
      </c>
      <c r="F2988" s="382">
        <v>1.1970148001066203</v>
      </c>
      <c r="G2988" s="382">
        <v>1.2765389217319223</v>
      </c>
      <c r="H2988" s="382">
        <v>1.3358606683045124</v>
      </c>
      <c r="M2988" s="386">
        <v>0.59640000000000004</v>
      </c>
    </row>
    <row r="2989" spans="1:13" ht="11.65" customHeight="1">
      <c r="A2989" s="372">
        <v>2983</v>
      </c>
      <c r="B2989" s="381">
        <v>1252.1937603530223</v>
      </c>
      <c r="C2989" s="381">
        <v>1995.2129078296184</v>
      </c>
      <c r="D2989" s="382">
        <v>0.99188222834400452</v>
      </c>
      <c r="E2989" s="382">
        <v>1.0976140637779108</v>
      </c>
      <c r="F2989" s="382">
        <v>1.1970318528090167</v>
      </c>
      <c r="G2989" s="382">
        <v>1.2765473287791533</v>
      </c>
      <c r="H2989" s="382">
        <v>1.3358608189752994</v>
      </c>
      <c r="M2989" s="386">
        <v>0.59660000000000002</v>
      </c>
    </row>
    <row r="2990" spans="1:13" ht="11.65" customHeight="1">
      <c r="A2990" s="372">
        <v>2984</v>
      </c>
      <c r="B2990" s="381">
        <v>1253.2709465030721</v>
      </c>
      <c r="C2990" s="381">
        <v>1995.3233284140751</v>
      </c>
      <c r="D2990" s="382">
        <v>0.99188683883343631</v>
      </c>
      <c r="E2990" s="382">
        <v>1.0976477543620233</v>
      </c>
      <c r="F2990" s="382">
        <v>1.1970548589883039</v>
      </c>
      <c r="G2990" s="382">
        <v>1.2765924567624547</v>
      </c>
      <c r="H2990" s="382">
        <v>1.3358614490090224</v>
      </c>
      <c r="M2990" s="386">
        <v>0.5968</v>
      </c>
    </row>
    <row r="2991" spans="1:13" ht="11.65" customHeight="1">
      <c r="A2991" s="372">
        <v>2985</v>
      </c>
      <c r="B2991" s="381">
        <v>1253.7898327641606</v>
      </c>
      <c r="C2991" s="381">
        <v>1995.5906818890289</v>
      </c>
      <c r="D2991" s="382">
        <v>0.99188794164948801</v>
      </c>
      <c r="E2991" s="382">
        <v>1.0976765266407447</v>
      </c>
      <c r="F2991" s="382">
        <v>1.1970640909137265</v>
      </c>
      <c r="G2991" s="382">
        <v>1.2766082815710036</v>
      </c>
      <c r="H2991" s="382">
        <v>1.3359118044865448</v>
      </c>
      <c r="M2991" s="386">
        <v>0.59699999999999998</v>
      </c>
    </row>
    <row r="2992" spans="1:13" ht="11.65" customHeight="1">
      <c r="A2992" s="372">
        <v>2986</v>
      </c>
      <c r="B2992" s="381">
        <v>1254.9489375786952</v>
      </c>
      <c r="C2992" s="381">
        <v>1996.6101828069168</v>
      </c>
      <c r="D2992" s="382">
        <v>0.99189137086895451</v>
      </c>
      <c r="E2992" s="382">
        <v>1.0977291108909093</v>
      </c>
      <c r="F2992" s="382">
        <v>1.197166816954647</v>
      </c>
      <c r="G2992" s="382">
        <v>1.2766214310471751</v>
      </c>
      <c r="H2992" s="382">
        <v>1.3359148109402144</v>
      </c>
      <c r="M2992" s="386">
        <v>0.59719999999999995</v>
      </c>
    </row>
    <row r="2993" spans="1:13" ht="11.65" customHeight="1">
      <c r="A2993" s="372">
        <v>2987</v>
      </c>
      <c r="B2993" s="381">
        <v>1255.7721040483648</v>
      </c>
      <c r="C2993" s="381">
        <v>1996.6665234396551</v>
      </c>
      <c r="D2993" s="382">
        <v>0.99189930261738668</v>
      </c>
      <c r="E2993" s="382">
        <v>1.0977323471480733</v>
      </c>
      <c r="F2993" s="382">
        <v>1.1972082484274675</v>
      </c>
      <c r="G2993" s="382">
        <v>1.2766259572684691</v>
      </c>
      <c r="H2993" s="382">
        <v>1.3359820147828163</v>
      </c>
      <c r="M2993" s="386">
        <v>0.59740000000000004</v>
      </c>
    </row>
    <row r="2994" spans="1:13" ht="11.65" customHeight="1">
      <c r="A2994" s="372">
        <v>2988</v>
      </c>
      <c r="B2994" s="381">
        <v>1255.8542483639267</v>
      </c>
      <c r="C2994" s="381">
        <v>1996.7676564526319</v>
      </c>
      <c r="D2994" s="382">
        <v>0.99190540727560494</v>
      </c>
      <c r="E2994" s="382">
        <v>1.0977815015147863</v>
      </c>
      <c r="F2994" s="382">
        <v>1.1972139482405839</v>
      </c>
      <c r="G2994" s="382">
        <v>1.27669587694178</v>
      </c>
      <c r="H2994" s="382">
        <v>1.3361137391519793</v>
      </c>
      <c r="M2994" s="386">
        <v>0.59760000000000002</v>
      </c>
    </row>
    <row r="2995" spans="1:13" ht="11.65" customHeight="1">
      <c r="A2995" s="372">
        <v>2989</v>
      </c>
      <c r="B2995" s="381">
        <v>1256.9480970245395</v>
      </c>
      <c r="C2995" s="381">
        <v>1998.1636631927104</v>
      </c>
      <c r="D2995" s="382">
        <v>0.99192048217567341</v>
      </c>
      <c r="E2995" s="382">
        <v>1.0977868202990417</v>
      </c>
      <c r="F2995" s="382">
        <v>1.1972781318834462</v>
      </c>
      <c r="G2995" s="382">
        <v>1.2766993716140345</v>
      </c>
      <c r="H2995" s="382">
        <v>1.3361178688766862</v>
      </c>
      <c r="M2995" s="386">
        <v>0.5978</v>
      </c>
    </row>
    <row r="2996" spans="1:13" ht="11.65" customHeight="1">
      <c r="A2996" s="372">
        <v>2990</v>
      </c>
      <c r="B2996" s="381">
        <v>1256.9732314613775</v>
      </c>
      <c r="C2996" s="381">
        <v>1998.5733342473595</v>
      </c>
      <c r="D2996" s="382">
        <v>0.99192504669870918</v>
      </c>
      <c r="E2996" s="382">
        <v>1.0978040446395545</v>
      </c>
      <c r="F2996" s="382">
        <v>1.1972791491795893</v>
      </c>
      <c r="G2996" s="382">
        <v>1.2767468239616899</v>
      </c>
      <c r="H2996" s="382">
        <v>1.3361335508804115</v>
      </c>
      <c r="M2996" s="386">
        <v>0.59799999999999998</v>
      </c>
    </row>
    <row r="2997" spans="1:13" ht="11.65" customHeight="1">
      <c r="A2997" s="372">
        <v>2991</v>
      </c>
      <c r="B2997" s="381">
        <v>1256.9808827155603</v>
      </c>
      <c r="C2997" s="381">
        <v>1998.9311231749361</v>
      </c>
      <c r="D2997" s="382">
        <v>0.99195601240554276</v>
      </c>
      <c r="E2997" s="382">
        <v>1.097826135946073</v>
      </c>
      <c r="F2997" s="382">
        <v>1.1972873726508717</v>
      </c>
      <c r="G2997" s="382">
        <v>1.2768312508792261</v>
      </c>
      <c r="H2997" s="382">
        <v>1.3362014604403163</v>
      </c>
      <c r="M2997" s="386">
        <v>0.59819999999999995</v>
      </c>
    </row>
    <row r="2998" spans="1:13" ht="11.65" customHeight="1">
      <c r="A2998" s="372">
        <v>2992</v>
      </c>
      <c r="B2998" s="381">
        <v>1256.9926975113813</v>
      </c>
      <c r="C2998" s="381">
        <v>1999.0753850513138</v>
      </c>
      <c r="D2998" s="382">
        <v>0.99196464194721923</v>
      </c>
      <c r="E2998" s="382">
        <v>1.0978377015497898</v>
      </c>
      <c r="F2998" s="382">
        <v>1.1973931958370585</v>
      </c>
      <c r="G2998" s="382">
        <v>1.2769081327283216</v>
      </c>
      <c r="H2998" s="382">
        <v>1.3362197998919993</v>
      </c>
      <c r="M2998" s="386">
        <v>0.59840000000000004</v>
      </c>
    </row>
    <row r="2999" spans="1:13" ht="11.65" customHeight="1">
      <c r="A2999" s="372">
        <v>2993</v>
      </c>
      <c r="B2999" s="381">
        <v>1257.0392607534313</v>
      </c>
      <c r="C2999" s="381">
        <v>1999.7053932032031</v>
      </c>
      <c r="D2999" s="382">
        <v>0.99197445442704046</v>
      </c>
      <c r="E2999" s="382">
        <v>1.0978634730040511</v>
      </c>
      <c r="F2999" s="382">
        <v>1.1974082974709777</v>
      </c>
      <c r="G2999" s="382">
        <v>1.2769161200264962</v>
      </c>
      <c r="H2999" s="382">
        <v>1.3363453764029165</v>
      </c>
      <c r="M2999" s="386">
        <v>0.59860000000000002</v>
      </c>
    </row>
    <row r="3000" spans="1:13" ht="11.65" customHeight="1">
      <c r="A3000" s="372">
        <v>2994</v>
      </c>
      <c r="B3000" s="381">
        <v>1257.5644520985597</v>
      </c>
      <c r="C3000" s="381">
        <v>1999.7486106183387</v>
      </c>
      <c r="D3000" s="382">
        <v>0.99199227721219696</v>
      </c>
      <c r="E3000" s="382">
        <v>1.097872226547348</v>
      </c>
      <c r="F3000" s="382">
        <v>1.1974140938201858</v>
      </c>
      <c r="G3000" s="382">
        <v>1.2769237351114411</v>
      </c>
      <c r="H3000" s="382">
        <v>1.3363495751077212</v>
      </c>
      <c r="M3000" s="386">
        <v>0.5988</v>
      </c>
    </row>
    <row r="3001" spans="1:13" ht="11.65" customHeight="1">
      <c r="A3001" s="372">
        <v>2995</v>
      </c>
      <c r="B3001" s="381">
        <v>1257.8616246762313</v>
      </c>
      <c r="C3001" s="381">
        <v>2001.9839584543188</v>
      </c>
      <c r="D3001" s="382">
        <v>0.99200997538391467</v>
      </c>
      <c r="E3001" s="382">
        <v>1.0979138173003202</v>
      </c>
      <c r="F3001" s="382">
        <v>1.1974394589576636</v>
      </c>
      <c r="G3001" s="382">
        <v>1.2769414187995025</v>
      </c>
      <c r="H3001" s="382">
        <v>1.3363753603045645</v>
      </c>
      <c r="M3001" s="386">
        <v>0.59899999999999998</v>
      </c>
    </row>
    <row r="3002" spans="1:13" ht="11.65" customHeight="1">
      <c r="A3002" s="372">
        <v>2996</v>
      </c>
      <c r="B3002" s="381">
        <v>1258.0499697560281</v>
      </c>
      <c r="C3002" s="381">
        <v>2002.8756738947341</v>
      </c>
      <c r="D3002" s="382">
        <v>0.99201607315682838</v>
      </c>
      <c r="E3002" s="382">
        <v>1.0979176060830567</v>
      </c>
      <c r="F3002" s="382">
        <v>1.1974563184262623</v>
      </c>
      <c r="G3002" s="382">
        <v>1.2769690386112362</v>
      </c>
      <c r="H3002" s="382">
        <v>1.336411138218115</v>
      </c>
      <c r="M3002" s="386">
        <v>0.59919999999999995</v>
      </c>
    </row>
    <row r="3003" spans="1:13" ht="11.65" customHeight="1">
      <c r="A3003" s="372">
        <v>2997</v>
      </c>
      <c r="B3003" s="381">
        <v>1258.1153778593016</v>
      </c>
      <c r="C3003" s="381">
        <v>2003.9760537821421</v>
      </c>
      <c r="D3003" s="382">
        <v>0.99203188159959721</v>
      </c>
      <c r="E3003" s="382">
        <v>1.0979190649491208</v>
      </c>
      <c r="F3003" s="382">
        <v>1.1975086741850434</v>
      </c>
      <c r="G3003" s="382">
        <v>1.2770255167033386</v>
      </c>
      <c r="H3003" s="382">
        <v>1.3364282983794284</v>
      </c>
      <c r="M3003" s="386">
        <v>0.59940000000000004</v>
      </c>
    </row>
    <row r="3004" spans="1:13" ht="11.65" customHeight="1">
      <c r="A3004" s="372">
        <v>2998</v>
      </c>
      <c r="B3004" s="381">
        <v>1258.2678691743831</v>
      </c>
      <c r="C3004" s="381">
        <v>2004.6573918810482</v>
      </c>
      <c r="D3004" s="382">
        <v>0.99204986045447197</v>
      </c>
      <c r="E3004" s="382">
        <v>1.0979546536039422</v>
      </c>
      <c r="F3004" s="382">
        <v>1.1975639703512408</v>
      </c>
      <c r="G3004" s="382">
        <v>1.2770507641273414</v>
      </c>
      <c r="H3004" s="382">
        <v>1.3365249604766918</v>
      </c>
      <c r="M3004" s="386">
        <v>0.59960000000000002</v>
      </c>
    </row>
    <row r="3005" spans="1:13" ht="11.65" customHeight="1">
      <c r="A3005" s="372">
        <v>2999</v>
      </c>
      <c r="B3005" s="381">
        <v>1259.3329276866079</v>
      </c>
      <c r="C3005" s="381">
        <v>2005.9804340008213</v>
      </c>
      <c r="D3005" s="382">
        <v>0.99205842885899176</v>
      </c>
      <c r="E3005" s="382">
        <v>1.0979633536739353</v>
      </c>
      <c r="F3005" s="382">
        <v>1.1975718107257407</v>
      </c>
      <c r="G3005" s="382">
        <v>1.277117811166403</v>
      </c>
      <c r="H3005" s="382">
        <v>1.3365758789355999</v>
      </c>
      <c r="M3005" s="386">
        <v>0.5998</v>
      </c>
    </row>
    <row r="3006" spans="1:13" ht="11.65" customHeight="1">
      <c r="A3006" s="372">
        <v>3000</v>
      </c>
      <c r="B3006" s="381">
        <v>1259.4495788347967</v>
      </c>
      <c r="C3006" s="381">
        <v>2006.3791046650131</v>
      </c>
      <c r="D3006" s="382">
        <v>0.99206823414133882</v>
      </c>
      <c r="E3006" s="382">
        <v>1.0980611549512604</v>
      </c>
      <c r="F3006" s="382">
        <v>1.19757938595876</v>
      </c>
      <c r="G3006" s="382">
        <v>1.2771512315490723</v>
      </c>
      <c r="H3006" s="382">
        <v>1.3365845228071498</v>
      </c>
      <c r="M3006" s="386">
        <v>0.6</v>
      </c>
    </row>
    <row r="3007" spans="1:13" ht="11.65" customHeight="1">
      <c r="A3007" s="372">
        <v>3001</v>
      </c>
      <c r="B3007" s="381">
        <v>1259.5331780113474</v>
      </c>
      <c r="C3007" s="381">
        <v>2006.5411329911094</v>
      </c>
      <c r="D3007" s="382">
        <v>0.99210339458647046</v>
      </c>
      <c r="E3007" s="382">
        <v>1.0981152364648779</v>
      </c>
      <c r="F3007" s="382">
        <v>1.1976128625052009</v>
      </c>
      <c r="G3007" s="382">
        <v>1.2771635112326889</v>
      </c>
      <c r="H3007" s="382">
        <v>1.3365974966975018</v>
      </c>
      <c r="M3007" s="386">
        <v>0.60019999999999996</v>
      </c>
    </row>
    <row r="3008" spans="1:13" ht="11.65" customHeight="1">
      <c r="A3008" s="372">
        <v>3002</v>
      </c>
      <c r="B3008" s="381">
        <v>1259.7528661801734</v>
      </c>
      <c r="C3008" s="381">
        <v>2006.8239182291018</v>
      </c>
      <c r="D3008" s="382">
        <v>0.99213564804368115</v>
      </c>
      <c r="E3008" s="382">
        <v>1.0981544255981763</v>
      </c>
      <c r="F3008" s="382">
        <v>1.1976402990890913</v>
      </c>
      <c r="G3008" s="382">
        <v>1.2771651574206275</v>
      </c>
      <c r="H3008" s="382">
        <v>1.3366770259353475</v>
      </c>
      <c r="M3008" s="386">
        <v>0.60040000000000004</v>
      </c>
    </row>
    <row r="3009" spans="1:13" ht="11.65" customHeight="1">
      <c r="A3009" s="372">
        <v>3003</v>
      </c>
      <c r="B3009" s="381">
        <v>1259.8237944820667</v>
      </c>
      <c r="C3009" s="381">
        <v>2008.5569724258839</v>
      </c>
      <c r="D3009" s="382">
        <v>0.99215372486148146</v>
      </c>
      <c r="E3009" s="382">
        <v>1.0981754492144329</v>
      </c>
      <c r="F3009" s="382">
        <v>1.1976563879977777</v>
      </c>
      <c r="G3009" s="382">
        <v>1.2771950814027677</v>
      </c>
      <c r="H3009" s="382">
        <v>1.3366916766304624</v>
      </c>
      <c r="M3009" s="386">
        <v>0.60060000000000002</v>
      </c>
    </row>
    <row r="3010" spans="1:13" ht="11.65" customHeight="1">
      <c r="A3010" s="372">
        <v>3004</v>
      </c>
      <c r="B3010" s="381">
        <v>1260.8081750080446</v>
      </c>
      <c r="C3010" s="381">
        <v>2008.6182440836528</v>
      </c>
      <c r="D3010" s="382">
        <v>0.99215701543365309</v>
      </c>
      <c r="E3010" s="382">
        <v>1.09818861937601</v>
      </c>
      <c r="F3010" s="382">
        <v>1.19765815942187</v>
      </c>
      <c r="G3010" s="382">
        <v>1.2772398552696043</v>
      </c>
      <c r="H3010" s="382">
        <v>1.3367828738184915</v>
      </c>
      <c r="M3010" s="386">
        <v>0.6008</v>
      </c>
    </row>
    <row r="3011" spans="1:13" ht="11.65" customHeight="1">
      <c r="A3011" s="372">
        <v>3005</v>
      </c>
      <c r="B3011" s="381">
        <v>1262.6233433335874</v>
      </c>
      <c r="C3011" s="381">
        <v>2008.8459203990151</v>
      </c>
      <c r="D3011" s="382">
        <v>0.99219426200629635</v>
      </c>
      <c r="E3011" s="382">
        <v>1.0982387272620253</v>
      </c>
      <c r="F3011" s="382">
        <v>1.1976666863139129</v>
      </c>
      <c r="G3011" s="382">
        <v>1.2773240235811674</v>
      </c>
      <c r="H3011" s="382">
        <v>1.3367868023343072</v>
      </c>
      <c r="M3011" s="386">
        <v>0.60099999999999998</v>
      </c>
    </row>
    <row r="3012" spans="1:13" ht="11.65" customHeight="1">
      <c r="A3012" s="372">
        <v>3006</v>
      </c>
      <c r="B3012" s="381">
        <v>1263.0140784192408</v>
      </c>
      <c r="C3012" s="381">
        <v>2009.5179168494669</v>
      </c>
      <c r="D3012" s="382">
        <v>0.99223189504923337</v>
      </c>
      <c r="E3012" s="382">
        <v>1.0982633922319913</v>
      </c>
      <c r="F3012" s="382">
        <v>1.1977070554973297</v>
      </c>
      <c r="G3012" s="382">
        <v>1.2773746121806837</v>
      </c>
      <c r="H3012" s="382">
        <v>1.3368229443432977</v>
      </c>
      <c r="M3012" s="386">
        <v>0.60119999999999996</v>
      </c>
    </row>
    <row r="3013" spans="1:13" ht="11.65" customHeight="1">
      <c r="A3013" s="372">
        <v>3007</v>
      </c>
      <c r="B3013" s="381">
        <v>1263.0831760039455</v>
      </c>
      <c r="C3013" s="381">
        <v>2009.6097026198859</v>
      </c>
      <c r="D3013" s="382">
        <v>0.99225186614594785</v>
      </c>
      <c r="E3013" s="382">
        <v>1.0982807676860808</v>
      </c>
      <c r="F3013" s="382">
        <v>1.1977351278981356</v>
      </c>
      <c r="G3013" s="382">
        <v>1.27740130575999</v>
      </c>
      <c r="H3013" s="382">
        <v>1.336845023839774</v>
      </c>
      <c r="M3013" s="386">
        <v>0.60140000000000005</v>
      </c>
    </row>
    <row r="3014" spans="1:13" ht="11.65" customHeight="1">
      <c r="A3014" s="372">
        <v>3008</v>
      </c>
      <c r="B3014" s="381">
        <v>1263.731138959597</v>
      </c>
      <c r="C3014" s="381">
        <v>2010.4005950080282</v>
      </c>
      <c r="D3014" s="382">
        <v>0.99228183781613888</v>
      </c>
      <c r="E3014" s="382">
        <v>1.0982841985095462</v>
      </c>
      <c r="F3014" s="382">
        <v>1.1977370412779427</v>
      </c>
      <c r="G3014" s="382">
        <v>1.2774178338467177</v>
      </c>
      <c r="H3014" s="382">
        <v>1.3369237666509382</v>
      </c>
      <c r="M3014" s="386">
        <v>0.60160000000000002</v>
      </c>
    </row>
    <row r="3015" spans="1:13" ht="11.65" customHeight="1">
      <c r="A3015" s="372">
        <v>3009</v>
      </c>
      <c r="B3015" s="381">
        <v>1265.2062060419166</v>
      </c>
      <c r="C3015" s="381">
        <v>2010.5979561257482</v>
      </c>
      <c r="D3015" s="382">
        <v>0.99229565401379138</v>
      </c>
      <c r="E3015" s="382">
        <v>1.0983235960431028</v>
      </c>
      <c r="F3015" s="382">
        <v>1.197741699231897</v>
      </c>
      <c r="G3015" s="382">
        <v>1.2776717601019545</v>
      </c>
      <c r="H3015" s="382">
        <v>1.3369587877874693</v>
      </c>
      <c r="M3015" s="386">
        <v>0.6018</v>
      </c>
    </row>
    <row r="3016" spans="1:13" ht="11.65" customHeight="1">
      <c r="A3016" s="372">
        <v>3010</v>
      </c>
      <c r="B3016" s="381">
        <v>1265.8451383892261</v>
      </c>
      <c r="C3016" s="381">
        <v>2010.6679517108496</v>
      </c>
      <c r="D3016" s="382">
        <v>0.99229682171491507</v>
      </c>
      <c r="E3016" s="382">
        <v>1.0983441555745197</v>
      </c>
      <c r="F3016" s="382">
        <v>1.1977564548584247</v>
      </c>
      <c r="G3016" s="382">
        <v>1.2776809955219881</v>
      </c>
      <c r="H3016" s="382">
        <v>1.3369846598654329</v>
      </c>
      <c r="M3016" s="386">
        <v>0.60199999999999998</v>
      </c>
    </row>
    <row r="3017" spans="1:13" ht="11.65" customHeight="1">
      <c r="A3017" s="372">
        <v>3011</v>
      </c>
      <c r="B3017" s="381">
        <v>1265.9697617501852</v>
      </c>
      <c r="C3017" s="381">
        <v>2010.8545609038956</v>
      </c>
      <c r="D3017" s="382">
        <v>0.99230069895807749</v>
      </c>
      <c r="E3017" s="382">
        <v>1.0983699422789743</v>
      </c>
      <c r="F3017" s="382">
        <v>1.1977575012573145</v>
      </c>
      <c r="G3017" s="382">
        <v>1.2777511815185882</v>
      </c>
      <c r="H3017" s="382">
        <v>1.3369885288667287</v>
      </c>
      <c r="M3017" s="386">
        <v>0.60219999999999996</v>
      </c>
    </row>
    <row r="3018" spans="1:13" ht="11.65" customHeight="1">
      <c r="A3018" s="372">
        <v>3012</v>
      </c>
      <c r="B3018" s="381">
        <v>1266.2473951209513</v>
      </c>
      <c r="C3018" s="381">
        <v>2011.2745547763752</v>
      </c>
      <c r="D3018" s="382">
        <v>0.99230731636669889</v>
      </c>
      <c r="E3018" s="382">
        <v>1.0983740909414106</v>
      </c>
      <c r="F3018" s="382">
        <v>1.1978141014046937</v>
      </c>
      <c r="G3018" s="382">
        <v>1.277775573738283</v>
      </c>
      <c r="H3018" s="382">
        <v>1.3370314138347408</v>
      </c>
      <c r="M3018" s="386">
        <v>0.60240000000000005</v>
      </c>
    </row>
    <row r="3019" spans="1:13" ht="11.65" customHeight="1">
      <c r="A3019" s="372">
        <v>3013</v>
      </c>
      <c r="B3019" s="381">
        <v>1266.929317950834</v>
      </c>
      <c r="C3019" s="381">
        <v>2011.8772709704062</v>
      </c>
      <c r="D3019" s="382">
        <v>0.99232398908838571</v>
      </c>
      <c r="E3019" s="382">
        <v>1.0985051119229623</v>
      </c>
      <c r="F3019" s="382">
        <v>1.1978247342146326</v>
      </c>
      <c r="G3019" s="382">
        <v>1.277810153953898</v>
      </c>
      <c r="H3019" s="382">
        <v>1.3370913617547824</v>
      </c>
      <c r="M3019" s="386">
        <v>0.60260000000000002</v>
      </c>
    </row>
    <row r="3020" spans="1:13" ht="11.65" customHeight="1">
      <c r="A3020" s="372">
        <v>3014</v>
      </c>
      <c r="B3020" s="381">
        <v>1267.7838451239531</v>
      </c>
      <c r="C3020" s="381">
        <v>2012.1158469560924</v>
      </c>
      <c r="D3020" s="382">
        <v>0.99234700502030959</v>
      </c>
      <c r="E3020" s="382">
        <v>1.0985159112461129</v>
      </c>
      <c r="F3020" s="382">
        <v>1.1978403874519821</v>
      </c>
      <c r="G3020" s="382">
        <v>1.277845377671361</v>
      </c>
      <c r="H3020" s="382">
        <v>1.3371602499325901</v>
      </c>
      <c r="M3020" s="386">
        <v>0.6028</v>
      </c>
    </row>
    <row r="3021" spans="1:13" ht="11.65" customHeight="1">
      <c r="A3021" s="372">
        <v>3015</v>
      </c>
      <c r="B3021" s="381">
        <v>1267.8957599296973</v>
      </c>
      <c r="C3021" s="381">
        <v>2012.3945657726399</v>
      </c>
      <c r="D3021" s="382">
        <v>0.99235389236769656</v>
      </c>
      <c r="E3021" s="382">
        <v>1.0985200132982029</v>
      </c>
      <c r="F3021" s="382">
        <v>1.1978525788336127</v>
      </c>
      <c r="G3021" s="382">
        <v>1.2778801314373625</v>
      </c>
      <c r="H3021" s="382">
        <v>1.3371934330492494</v>
      </c>
      <c r="M3021" s="386">
        <v>0.60299999999999998</v>
      </c>
    </row>
    <row r="3022" spans="1:13" ht="11.65" customHeight="1">
      <c r="A3022" s="372">
        <v>3016</v>
      </c>
      <c r="B3022" s="381">
        <v>1267.9012517407882</v>
      </c>
      <c r="C3022" s="381">
        <v>2013.2978581627613</v>
      </c>
      <c r="D3022" s="382">
        <v>0.99237680043130216</v>
      </c>
      <c r="E3022" s="382">
        <v>1.0985221495631772</v>
      </c>
      <c r="F3022" s="382">
        <v>1.197856933898966</v>
      </c>
      <c r="G3022" s="382">
        <v>1.277947202308958</v>
      </c>
      <c r="H3022" s="382">
        <v>1.3372007893221134</v>
      </c>
      <c r="M3022" s="386">
        <v>0.60319999999999996</v>
      </c>
    </row>
    <row r="3023" spans="1:13" ht="11.65" customHeight="1">
      <c r="A3023" s="372">
        <v>3017</v>
      </c>
      <c r="B3023" s="381">
        <v>1268.0143198105243</v>
      </c>
      <c r="C3023" s="381">
        <v>2013.4218504968358</v>
      </c>
      <c r="D3023" s="382">
        <v>0.99237715424620021</v>
      </c>
      <c r="E3023" s="382">
        <v>1.0985544840214683</v>
      </c>
      <c r="F3023" s="382">
        <v>1.1978775869780047</v>
      </c>
      <c r="G3023" s="382">
        <v>1.2779797435015419</v>
      </c>
      <c r="H3023" s="382">
        <v>1.3372181249788997</v>
      </c>
      <c r="M3023" s="386">
        <v>0.60340000000000005</v>
      </c>
    </row>
    <row r="3024" spans="1:13" ht="11.65" customHeight="1">
      <c r="A3024" s="372">
        <v>3018</v>
      </c>
      <c r="B3024" s="381">
        <v>1268.2296372942519</v>
      </c>
      <c r="C3024" s="381">
        <v>2013.7269997988315</v>
      </c>
      <c r="D3024" s="382">
        <v>0.99237780144280796</v>
      </c>
      <c r="E3024" s="382">
        <v>1.0985782409333342</v>
      </c>
      <c r="F3024" s="382">
        <v>1.1979051550812949</v>
      </c>
      <c r="G3024" s="382">
        <v>1.2779861131904757</v>
      </c>
      <c r="H3024" s="382">
        <v>1.3372603111653518</v>
      </c>
      <c r="M3024" s="386">
        <v>0.60360000000000003</v>
      </c>
    </row>
    <row r="3025" spans="1:13" ht="11.65" customHeight="1">
      <c r="A3025" s="372">
        <v>3019</v>
      </c>
      <c r="B3025" s="381">
        <v>1268.2726421303196</v>
      </c>
      <c r="C3025" s="381">
        <v>2013.823515326374</v>
      </c>
      <c r="D3025" s="382">
        <v>0.99240261329251234</v>
      </c>
      <c r="E3025" s="382">
        <v>1.0985908859276623</v>
      </c>
      <c r="F3025" s="382">
        <v>1.1979279713691429</v>
      </c>
      <c r="G3025" s="382">
        <v>1.2780332241410797</v>
      </c>
      <c r="H3025" s="382">
        <v>1.3372857167640384</v>
      </c>
      <c r="M3025" s="386">
        <v>0.6038</v>
      </c>
    </row>
    <row r="3026" spans="1:13" ht="11.65" customHeight="1">
      <c r="A3026" s="372">
        <v>3020</v>
      </c>
      <c r="B3026" s="381">
        <v>1268.32722983856</v>
      </c>
      <c r="C3026" s="381">
        <v>2014.8480357526441</v>
      </c>
      <c r="D3026" s="382">
        <v>0.9924446265522594</v>
      </c>
      <c r="E3026" s="382">
        <v>1.0986496766504448</v>
      </c>
      <c r="F3026" s="382">
        <v>1.1979326612845158</v>
      </c>
      <c r="G3026" s="382">
        <v>1.2780587724469867</v>
      </c>
      <c r="H3026" s="382">
        <v>1.3372905262598211</v>
      </c>
      <c r="M3026" s="386">
        <v>0.60399999999999998</v>
      </c>
    </row>
    <row r="3027" spans="1:13" ht="11.65" customHeight="1">
      <c r="A3027" s="372">
        <v>3021</v>
      </c>
      <c r="B3027" s="381">
        <v>1269.0953134332913</v>
      </c>
      <c r="C3027" s="381">
        <v>2015.8138880349652</v>
      </c>
      <c r="D3027" s="382">
        <v>0.99245476318993731</v>
      </c>
      <c r="E3027" s="382">
        <v>1.0986642092371621</v>
      </c>
      <c r="F3027" s="382">
        <v>1.19794351452623</v>
      </c>
      <c r="G3027" s="382">
        <v>1.2780656813014359</v>
      </c>
      <c r="H3027" s="382">
        <v>1.3373188542548919</v>
      </c>
      <c r="M3027" s="386">
        <v>0.60419999999999996</v>
      </c>
    </row>
    <row r="3028" spans="1:13" ht="11.65" customHeight="1">
      <c r="A3028" s="372">
        <v>3022</v>
      </c>
      <c r="B3028" s="381">
        <v>1269.5000273838259</v>
      </c>
      <c r="C3028" s="381">
        <v>2016.3012273000568</v>
      </c>
      <c r="D3028" s="382">
        <v>0.99247223758945458</v>
      </c>
      <c r="E3028" s="382">
        <v>1.0986813179977839</v>
      </c>
      <c r="F3028" s="382">
        <v>1.1979894777951099</v>
      </c>
      <c r="G3028" s="382">
        <v>1.2780711142247618</v>
      </c>
      <c r="H3028" s="382">
        <v>1.3373202053583499</v>
      </c>
      <c r="M3028" s="386">
        <v>0.60440000000000005</v>
      </c>
    </row>
    <row r="3029" spans="1:13" ht="11.65" customHeight="1">
      <c r="A3029" s="372">
        <v>3023</v>
      </c>
      <c r="B3029" s="381">
        <v>1269.5996344747027</v>
      </c>
      <c r="C3029" s="381">
        <v>2016.751664571977</v>
      </c>
      <c r="D3029" s="382">
        <v>0.99247691580002151</v>
      </c>
      <c r="E3029" s="382">
        <v>1.0986884952005749</v>
      </c>
      <c r="F3029" s="382">
        <v>1.1980047143427168</v>
      </c>
      <c r="G3029" s="382">
        <v>1.2781600854720185</v>
      </c>
      <c r="H3029" s="382">
        <v>1.3373275012769605</v>
      </c>
      <c r="M3029" s="386">
        <v>0.60460000000000003</v>
      </c>
    </row>
    <row r="3030" spans="1:13" ht="11.65" customHeight="1">
      <c r="A3030" s="372">
        <v>3024</v>
      </c>
      <c r="B3030" s="381">
        <v>1269.7499079099716</v>
      </c>
      <c r="C3030" s="381">
        <v>2017.3216675719104</v>
      </c>
      <c r="D3030" s="382">
        <v>0.99248175631747881</v>
      </c>
      <c r="E3030" s="382">
        <v>1.098732226965462</v>
      </c>
      <c r="F3030" s="382">
        <v>1.1980316318908508</v>
      </c>
      <c r="G3030" s="382">
        <v>1.2782403849117432</v>
      </c>
      <c r="H3030" s="382">
        <v>1.3373449113905598</v>
      </c>
      <c r="M3030" s="386">
        <v>0.6048</v>
      </c>
    </row>
    <row r="3031" spans="1:13" ht="11.65" customHeight="1">
      <c r="A3031" s="372">
        <v>3025</v>
      </c>
      <c r="B3031" s="381">
        <v>1269.8057427814128</v>
      </c>
      <c r="C3031" s="381">
        <v>2017.3714030184947</v>
      </c>
      <c r="D3031" s="382">
        <v>0.99249654991987601</v>
      </c>
      <c r="E3031" s="382">
        <v>1.0987430492451331</v>
      </c>
      <c r="F3031" s="382">
        <v>1.1981234810171293</v>
      </c>
      <c r="G3031" s="382">
        <v>1.2782739412985997</v>
      </c>
      <c r="H3031" s="382">
        <v>1.3373478464648634</v>
      </c>
      <c r="M3031" s="386">
        <v>0.60499999999999998</v>
      </c>
    </row>
    <row r="3032" spans="1:13" ht="11.65" customHeight="1">
      <c r="A3032" s="372">
        <v>3026</v>
      </c>
      <c r="B3032" s="381">
        <v>1269.822280680015</v>
      </c>
      <c r="C3032" s="381">
        <v>2017.700392398956</v>
      </c>
      <c r="D3032" s="382">
        <v>0.99249884525499643</v>
      </c>
      <c r="E3032" s="382">
        <v>1.0987615685237084</v>
      </c>
      <c r="F3032" s="382">
        <v>1.1981340241100249</v>
      </c>
      <c r="G3032" s="382">
        <v>1.2782896776069765</v>
      </c>
      <c r="H3032" s="382">
        <v>1.3373981363709784</v>
      </c>
      <c r="M3032" s="386">
        <v>0.60519999999999996</v>
      </c>
    </row>
    <row r="3033" spans="1:13" ht="11.65" customHeight="1">
      <c r="A3033" s="372">
        <v>3027</v>
      </c>
      <c r="B3033" s="381">
        <v>1270.1031837846804</v>
      </c>
      <c r="C3033" s="381">
        <v>2017.7327531623196</v>
      </c>
      <c r="D3033" s="382">
        <v>0.99249908457425418</v>
      </c>
      <c r="E3033" s="382">
        <v>1.0987732714639997</v>
      </c>
      <c r="F3033" s="382">
        <v>1.1981375805516445</v>
      </c>
      <c r="G3033" s="382">
        <v>1.2783231344120707</v>
      </c>
      <c r="H3033" s="382">
        <v>1.3374328056662348</v>
      </c>
      <c r="M3033" s="386">
        <v>0.60540000000000005</v>
      </c>
    </row>
    <row r="3034" spans="1:13" ht="11.65" customHeight="1">
      <c r="A3034" s="372">
        <v>3028</v>
      </c>
      <c r="B3034" s="381">
        <v>1270.5653593883435</v>
      </c>
      <c r="C3034" s="381">
        <v>2017.8760977202728</v>
      </c>
      <c r="D3034" s="382">
        <v>0.99253435544847024</v>
      </c>
      <c r="E3034" s="382">
        <v>1.0987914869284237</v>
      </c>
      <c r="F3034" s="382">
        <v>1.1982255554972208</v>
      </c>
      <c r="G3034" s="382">
        <v>1.2784014085718238</v>
      </c>
      <c r="H3034" s="382">
        <v>1.3375249269810494</v>
      </c>
      <c r="M3034" s="386">
        <v>0.60560000000000003</v>
      </c>
    </row>
    <row r="3035" spans="1:13" ht="11.65" customHeight="1">
      <c r="A3035" s="372">
        <v>3029</v>
      </c>
      <c r="B3035" s="381">
        <v>1270.6486420644778</v>
      </c>
      <c r="C3035" s="381">
        <v>2018.6970781520395</v>
      </c>
      <c r="D3035" s="382">
        <v>0.99256873210112151</v>
      </c>
      <c r="E3035" s="382">
        <v>1.0988128099263816</v>
      </c>
      <c r="F3035" s="382">
        <v>1.1982439096412845</v>
      </c>
      <c r="G3035" s="382">
        <v>1.2784318690326073</v>
      </c>
      <c r="H3035" s="382">
        <v>1.337542915748577</v>
      </c>
      <c r="M3035" s="386">
        <v>0.60580000000000001</v>
      </c>
    </row>
    <row r="3036" spans="1:13" ht="11.65" customHeight="1">
      <c r="A3036" s="372">
        <v>3030</v>
      </c>
      <c r="B3036" s="381">
        <v>1270.7978244273691</v>
      </c>
      <c r="C3036" s="381">
        <v>2018.7099841302625</v>
      </c>
      <c r="D3036" s="382">
        <v>0.99257045117380671</v>
      </c>
      <c r="E3036" s="382">
        <v>1.0988283231110336</v>
      </c>
      <c r="F3036" s="382">
        <v>1.1982539834336294</v>
      </c>
      <c r="G3036" s="382">
        <v>1.2784618741956812</v>
      </c>
      <c r="H3036" s="382">
        <v>1.3375577611467095</v>
      </c>
      <c r="M3036" s="386">
        <v>0.60599999999999998</v>
      </c>
    </row>
    <row r="3037" spans="1:13" ht="11.65" customHeight="1">
      <c r="A3037" s="372">
        <v>3031</v>
      </c>
      <c r="B3037" s="381">
        <v>1271.2311496327793</v>
      </c>
      <c r="C3037" s="381">
        <v>2018.8803429496529</v>
      </c>
      <c r="D3037" s="382">
        <v>0.99261371229897588</v>
      </c>
      <c r="E3037" s="382">
        <v>1.0988296072010584</v>
      </c>
      <c r="F3037" s="382">
        <v>1.1982941478068254</v>
      </c>
      <c r="G3037" s="382">
        <v>1.2784763451077976</v>
      </c>
      <c r="H3037" s="382">
        <v>1.3375825661641871</v>
      </c>
      <c r="M3037" s="386">
        <v>0.60619999999999996</v>
      </c>
    </row>
    <row r="3038" spans="1:13" ht="11.65" customHeight="1">
      <c r="A3038" s="372">
        <v>3032</v>
      </c>
      <c r="B3038" s="381">
        <v>1271.6146706697173</v>
      </c>
      <c r="C3038" s="381">
        <v>2019.1403100969546</v>
      </c>
      <c r="D3038" s="382">
        <v>0.99261792368441915</v>
      </c>
      <c r="E3038" s="382">
        <v>1.0988460408953626</v>
      </c>
      <c r="F3038" s="382">
        <v>1.198385330302534</v>
      </c>
      <c r="G3038" s="382">
        <v>1.2784814702683183</v>
      </c>
      <c r="H3038" s="382">
        <v>1.337619193009391</v>
      </c>
      <c r="M3038" s="386">
        <v>0.60640000000000005</v>
      </c>
    </row>
    <row r="3039" spans="1:13" ht="11.65" customHeight="1">
      <c r="A3039" s="372">
        <v>3033</v>
      </c>
      <c r="B3039" s="381">
        <v>1271.8053488610167</v>
      </c>
      <c r="C3039" s="381">
        <v>2019.6665032594356</v>
      </c>
      <c r="D3039" s="382">
        <v>0.99262648077091953</v>
      </c>
      <c r="E3039" s="382">
        <v>1.0988475145784118</v>
      </c>
      <c r="F3039" s="382">
        <v>1.1983934618234122</v>
      </c>
      <c r="G3039" s="382">
        <v>1.278510842113326</v>
      </c>
      <c r="H3039" s="382">
        <v>1.3376969822691975</v>
      </c>
      <c r="M3039" s="386">
        <v>0.60660000000000003</v>
      </c>
    </row>
    <row r="3040" spans="1:13" ht="11.65" customHeight="1">
      <c r="A3040" s="372">
        <v>3034</v>
      </c>
      <c r="B3040" s="381">
        <v>1272.5953407524667</v>
      </c>
      <c r="C3040" s="381">
        <v>2019.7556536739048</v>
      </c>
      <c r="D3040" s="382">
        <v>0.9926646349234084</v>
      </c>
      <c r="E3040" s="382">
        <v>1.0988497002992021</v>
      </c>
      <c r="F3040" s="382">
        <v>1.1984116621128409</v>
      </c>
      <c r="G3040" s="382">
        <v>1.2785229026568494</v>
      </c>
      <c r="H3040" s="382">
        <v>1.3376984597809085</v>
      </c>
      <c r="M3040" s="386">
        <v>0.60680000000000001</v>
      </c>
    </row>
    <row r="3041" spans="1:13" ht="11.65" customHeight="1">
      <c r="A3041" s="372">
        <v>3035</v>
      </c>
      <c r="B3041" s="381">
        <v>1273.0443334290439</v>
      </c>
      <c r="C3041" s="381">
        <v>2020.014487187369</v>
      </c>
      <c r="D3041" s="382">
        <v>0.99267698483396816</v>
      </c>
      <c r="E3041" s="382">
        <v>1.0988669252334133</v>
      </c>
      <c r="F3041" s="382">
        <v>1.1984828476308385</v>
      </c>
      <c r="G3041" s="382">
        <v>1.2785431857672223</v>
      </c>
      <c r="H3041" s="382">
        <v>1.3378663805218494</v>
      </c>
      <c r="M3041" s="386">
        <v>0.60699999999999998</v>
      </c>
    </row>
    <row r="3042" spans="1:13" ht="11.65" customHeight="1">
      <c r="A3042" s="372">
        <v>3036</v>
      </c>
      <c r="B3042" s="381">
        <v>1273.1048341281612</v>
      </c>
      <c r="C3042" s="381">
        <v>2020.0989501081021</v>
      </c>
      <c r="D3042" s="382">
        <v>0.99271440104707376</v>
      </c>
      <c r="E3042" s="382">
        <v>1.0988730789361483</v>
      </c>
      <c r="F3042" s="382">
        <v>1.1985188598563783</v>
      </c>
      <c r="G3042" s="382">
        <v>1.2785439181346967</v>
      </c>
      <c r="H3042" s="382">
        <v>1.3379085421453851</v>
      </c>
      <c r="M3042" s="386">
        <v>0.60719999999999996</v>
      </c>
    </row>
    <row r="3043" spans="1:13" ht="11.65" customHeight="1">
      <c r="A3043" s="372">
        <v>3037</v>
      </c>
      <c r="B3043" s="381">
        <v>1273.2530508412656</v>
      </c>
      <c r="C3043" s="381">
        <v>2021.025067818091</v>
      </c>
      <c r="D3043" s="382">
        <v>0.99272022755070277</v>
      </c>
      <c r="E3043" s="382">
        <v>1.0988991450346393</v>
      </c>
      <c r="F3043" s="382">
        <v>1.1985284304387669</v>
      </c>
      <c r="G3043" s="382">
        <v>1.2785797815575322</v>
      </c>
      <c r="H3043" s="382">
        <v>1.3379120730765492</v>
      </c>
      <c r="M3043" s="386">
        <v>0.60740000000000005</v>
      </c>
    </row>
    <row r="3044" spans="1:13" ht="11.65" customHeight="1">
      <c r="A3044" s="372">
        <v>3038</v>
      </c>
      <c r="B3044" s="381">
        <v>1273.4426301285166</v>
      </c>
      <c r="C3044" s="381">
        <v>2021.184095386423</v>
      </c>
      <c r="D3044" s="382">
        <v>0.99273840658522339</v>
      </c>
      <c r="E3044" s="382">
        <v>1.0989204759776907</v>
      </c>
      <c r="F3044" s="382">
        <v>1.1985917459956703</v>
      </c>
      <c r="G3044" s="382">
        <v>1.278611212344011</v>
      </c>
      <c r="H3044" s="382">
        <v>1.3379760728867998</v>
      </c>
      <c r="M3044" s="386">
        <v>0.60760000000000003</v>
      </c>
    </row>
    <row r="3045" spans="1:13" ht="11.65" customHeight="1">
      <c r="A3045" s="372">
        <v>3039</v>
      </c>
      <c r="B3045" s="381">
        <v>1274.0485397191824</v>
      </c>
      <c r="C3045" s="381">
        <v>2021.3335174783861</v>
      </c>
      <c r="D3045" s="382">
        <v>0.99274499643568137</v>
      </c>
      <c r="E3045" s="382">
        <v>1.0989454185814596</v>
      </c>
      <c r="F3045" s="382">
        <v>1.1986173216257068</v>
      </c>
      <c r="G3045" s="382">
        <v>1.2786679139040276</v>
      </c>
      <c r="H3045" s="382">
        <v>1.3380858470282617</v>
      </c>
      <c r="M3045" s="386">
        <v>0.60780000000000001</v>
      </c>
    </row>
    <row r="3046" spans="1:13" ht="11.65" customHeight="1">
      <c r="A3046" s="372">
        <v>3040</v>
      </c>
      <c r="B3046" s="381">
        <v>1274.5075567464373</v>
      </c>
      <c r="C3046" s="381">
        <v>2024.0312847751138</v>
      </c>
      <c r="D3046" s="382">
        <v>0.99275072465397074</v>
      </c>
      <c r="E3046" s="382">
        <v>1.0989621738776414</v>
      </c>
      <c r="F3046" s="382">
        <v>1.1986483490084627</v>
      </c>
      <c r="G3046" s="382">
        <v>1.2786860446492059</v>
      </c>
      <c r="H3046" s="382">
        <v>1.3381093978146579</v>
      </c>
      <c r="M3046" s="386">
        <v>0.60799999999999998</v>
      </c>
    </row>
    <row r="3047" spans="1:13" ht="11.65" customHeight="1">
      <c r="A3047" s="372">
        <v>3041</v>
      </c>
      <c r="B3047" s="381">
        <v>1274.7220027665508</v>
      </c>
      <c r="C3047" s="381">
        <v>2024.6029793452562</v>
      </c>
      <c r="D3047" s="382">
        <v>0.99275185232396501</v>
      </c>
      <c r="E3047" s="382">
        <v>1.0989737720625248</v>
      </c>
      <c r="F3047" s="382">
        <v>1.1986507357559244</v>
      </c>
      <c r="G3047" s="382">
        <v>1.278760926692502</v>
      </c>
      <c r="H3047" s="382">
        <v>1.3381748873840846</v>
      </c>
      <c r="M3047" s="386">
        <v>0.60819999999999996</v>
      </c>
    </row>
    <row r="3048" spans="1:13" ht="11.65" customHeight="1">
      <c r="A3048" s="372">
        <v>3042</v>
      </c>
      <c r="B3048" s="381">
        <v>1274.7805905736668</v>
      </c>
      <c r="C3048" s="381">
        <v>2025.1651713242827</v>
      </c>
      <c r="D3048" s="382">
        <v>0.99275357183247981</v>
      </c>
      <c r="E3048" s="382">
        <v>1.0989923849352186</v>
      </c>
      <c r="F3048" s="382">
        <v>1.1986690574928212</v>
      </c>
      <c r="G3048" s="382">
        <v>1.2787616020816048</v>
      </c>
      <c r="H3048" s="382">
        <v>1.3382459422708641</v>
      </c>
      <c r="M3048" s="386">
        <v>0.60840000000000005</v>
      </c>
    </row>
    <row r="3049" spans="1:13" ht="11.65" customHeight="1">
      <c r="A3049" s="372">
        <v>3043</v>
      </c>
      <c r="B3049" s="381">
        <v>1275.240782234564</v>
      </c>
      <c r="C3049" s="381">
        <v>2025.2407314031025</v>
      </c>
      <c r="D3049" s="382">
        <v>0.99277600305495828</v>
      </c>
      <c r="E3049" s="382">
        <v>1.0991154143891788</v>
      </c>
      <c r="F3049" s="382">
        <v>1.1986872558215835</v>
      </c>
      <c r="G3049" s="382">
        <v>1.2787828932902769</v>
      </c>
      <c r="H3049" s="382">
        <v>1.3383484395888228</v>
      </c>
      <c r="M3049" s="386">
        <v>0.60860000000000003</v>
      </c>
    </row>
    <row r="3050" spans="1:13" ht="11.65" customHeight="1">
      <c r="A3050" s="372">
        <v>3044</v>
      </c>
      <c r="B3050" s="381">
        <v>1275.5639644693483</v>
      </c>
      <c r="C3050" s="381">
        <v>2025.3274832853622</v>
      </c>
      <c r="D3050" s="382">
        <v>0.99278296748678407</v>
      </c>
      <c r="E3050" s="382">
        <v>1.099165123285812</v>
      </c>
      <c r="F3050" s="382">
        <v>1.1987964442603536</v>
      </c>
      <c r="G3050" s="382">
        <v>1.2788440909422862</v>
      </c>
      <c r="H3050" s="382">
        <v>1.3384923559744659</v>
      </c>
      <c r="M3050" s="386">
        <v>0.60880000000000001</v>
      </c>
    </row>
    <row r="3051" spans="1:13" ht="11.65" customHeight="1">
      <c r="A3051" s="372">
        <v>3045</v>
      </c>
      <c r="B3051" s="381">
        <v>1276.6098202014091</v>
      </c>
      <c r="C3051" s="381">
        <v>2025.3717594455411</v>
      </c>
      <c r="D3051" s="382">
        <v>0.99278337068455136</v>
      </c>
      <c r="E3051" s="382">
        <v>1.099165988018878</v>
      </c>
      <c r="F3051" s="382">
        <v>1.1988094141643566</v>
      </c>
      <c r="G3051" s="382">
        <v>1.278860506366289</v>
      </c>
      <c r="H3051" s="382">
        <v>1.3386353055599256</v>
      </c>
      <c r="M3051" s="386">
        <v>0.60899999999999999</v>
      </c>
    </row>
    <row r="3052" spans="1:13" ht="11.65" customHeight="1">
      <c r="A3052" s="372">
        <v>3046</v>
      </c>
      <c r="B3052" s="381">
        <v>1276.7815971310765</v>
      </c>
      <c r="C3052" s="381">
        <v>2025.4131403659794</v>
      </c>
      <c r="D3052" s="382">
        <v>0.9927865480276834</v>
      </c>
      <c r="E3052" s="382">
        <v>1.099171137898441</v>
      </c>
      <c r="F3052" s="382">
        <v>1.1989145917288804</v>
      </c>
      <c r="G3052" s="382">
        <v>1.2788746493005316</v>
      </c>
      <c r="H3052" s="382">
        <v>1.3386391744542594</v>
      </c>
      <c r="M3052" s="386">
        <v>0.60919999999999996</v>
      </c>
    </row>
    <row r="3053" spans="1:13" ht="11.65" customHeight="1">
      <c r="A3053" s="372">
        <v>3047</v>
      </c>
      <c r="B3053" s="381">
        <v>1276.907956738024</v>
      </c>
      <c r="C3053" s="381">
        <v>2025.7433429251905</v>
      </c>
      <c r="D3053" s="382">
        <v>0.99279623971564324</v>
      </c>
      <c r="E3053" s="382">
        <v>1.0991963634555664</v>
      </c>
      <c r="F3053" s="382">
        <v>1.1989619624663306</v>
      </c>
      <c r="G3053" s="382">
        <v>1.2788808079207661</v>
      </c>
      <c r="H3053" s="382">
        <v>1.3386431233222882</v>
      </c>
      <c r="M3053" s="386">
        <v>0.60940000000000005</v>
      </c>
    </row>
    <row r="3054" spans="1:13" ht="11.65" customHeight="1">
      <c r="A3054" s="372">
        <v>3048</v>
      </c>
      <c r="B3054" s="381">
        <v>1277.1573014571168</v>
      </c>
      <c r="C3054" s="381">
        <v>2026.5875955434149</v>
      </c>
      <c r="D3054" s="382">
        <v>0.99279688928569265</v>
      </c>
      <c r="E3054" s="382">
        <v>1.0992009671529519</v>
      </c>
      <c r="F3054" s="382">
        <v>1.1990373998110524</v>
      </c>
      <c r="G3054" s="382">
        <v>1.2788989664597652</v>
      </c>
      <c r="H3054" s="382">
        <v>1.3388586379809022</v>
      </c>
      <c r="M3054" s="386">
        <v>0.60960000000000003</v>
      </c>
    </row>
    <row r="3055" spans="1:13" ht="11.65" customHeight="1">
      <c r="A3055" s="372">
        <v>3049</v>
      </c>
      <c r="B3055" s="381">
        <v>1277.1881513560029</v>
      </c>
      <c r="C3055" s="381">
        <v>2026.9497393576494</v>
      </c>
      <c r="D3055" s="382">
        <v>0.99280794070560485</v>
      </c>
      <c r="E3055" s="382">
        <v>1.0992025112451635</v>
      </c>
      <c r="F3055" s="382">
        <v>1.1990490410270638</v>
      </c>
      <c r="G3055" s="382">
        <v>1.2788989867758289</v>
      </c>
      <c r="H3055" s="382">
        <v>1.3388592176295697</v>
      </c>
      <c r="M3055" s="386">
        <v>0.60980000000000001</v>
      </c>
    </row>
    <row r="3056" spans="1:13" ht="11.65" customHeight="1">
      <c r="A3056" s="372">
        <v>3050</v>
      </c>
      <c r="B3056" s="381">
        <v>1277.4480002217269</v>
      </c>
      <c r="C3056" s="381">
        <v>2027.1809741977868</v>
      </c>
      <c r="D3056" s="382">
        <v>0.99286585963339757</v>
      </c>
      <c r="E3056" s="382">
        <v>1.0992178577146738</v>
      </c>
      <c r="F3056" s="382">
        <v>1.1990907254355121</v>
      </c>
      <c r="G3056" s="382">
        <v>1.2789043186563902</v>
      </c>
      <c r="H3056" s="382">
        <v>1.338888633742078</v>
      </c>
      <c r="M3056" s="386">
        <v>0.61</v>
      </c>
    </row>
    <row r="3057" spans="1:13" ht="11.65" customHeight="1">
      <c r="A3057" s="372">
        <v>3051</v>
      </c>
      <c r="B3057" s="381">
        <v>1278.9007444926247</v>
      </c>
      <c r="C3057" s="381">
        <v>2027.3904777299704</v>
      </c>
      <c r="D3057" s="382">
        <v>0.99287266972425714</v>
      </c>
      <c r="E3057" s="382">
        <v>1.0992235233881047</v>
      </c>
      <c r="F3057" s="382">
        <v>1.1991231919643601</v>
      </c>
      <c r="G3057" s="382">
        <v>1.2789723805238615</v>
      </c>
      <c r="H3057" s="382">
        <v>1.3388982245239125</v>
      </c>
      <c r="M3057" s="386">
        <v>0.61019999999999996</v>
      </c>
    </row>
    <row r="3058" spans="1:13" ht="11.65" customHeight="1">
      <c r="A3058" s="372">
        <v>3052</v>
      </c>
      <c r="B3058" s="381">
        <v>1280.018393825756</v>
      </c>
      <c r="C3058" s="381">
        <v>2027.39099238177</v>
      </c>
      <c r="D3058" s="382">
        <v>0.99287987450122328</v>
      </c>
      <c r="E3058" s="382">
        <v>1.0992633956015054</v>
      </c>
      <c r="F3058" s="382">
        <v>1.199124243246652</v>
      </c>
      <c r="G3058" s="382">
        <v>1.2790014878575457</v>
      </c>
      <c r="H3058" s="382">
        <v>1.3389432980698892</v>
      </c>
      <c r="M3058" s="386">
        <v>0.61040000000000005</v>
      </c>
    </row>
    <row r="3059" spans="1:13" ht="11.65" customHeight="1">
      <c r="A3059" s="372">
        <v>3053</v>
      </c>
      <c r="B3059" s="381">
        <v>1280.281849573902</v>
      </c>
      <c r="C3059" s="381">
        <v>2028.0202492528169</v>
      </c>
      <c r="D3059" s="382">
        <v>0.99288202531423431</v>
      </c>
      <c r="E3059" s="382">
        <v>1.0992672055535311</v>
      </c>
      <c r="F3059" s="382">
        <v>1.1991263531872061</v>
      </c>
      <c r="G3059" s="382">
        <v>1.2790069537291866</v>
      </c>
      <c r="H3059" s="382">
        <v>1.3389488820706121</v>
      </c>
      <c r="M3059" s="386">
        <v>0.61060000000000003</v>
      </c>
    </row>
    <row r="3060" spans="1:13" ht="11.65" customHeight="1">
      <c r="A3060" s="372">
        <v>3054</v>
      </c>
      <c r="B3060" s="381">
        <v>1281.0913724663114</v>
      </c>
      <c r="C3060" s="381">
        <v>2029.2964767889989</v>
      </c>
      <c r="D3060" s="382">
        <v>0.99292043444424738</v>
      </c>
      <c r="E3060" s="382">
        <v>1.09927474710072</v>
      </c>
      <c r="F3060" s="382">
        <v>1.1991536835917538</v>
      </c>
      <c r="G3060" s="382">
        <v>1.2790341154998544</v>
      </c>
      <c r="H3060" s="382">
        <v>1.3389650819756163</v>
      </c>
      <c r="M3060" s="386">
        <v>0.61080000000000001</v>
      </c>
    </row>
    <row r="3061" spans="1:13" ht="11.65" customHeight="1">
      <c r="A3061" s="372">
        <v>3055</v>
      </c>
      <c r="B3061" s="381">
        <v>1281.2540687784631</v>
      </c>
      <c r="C3061" s="381">
        <v>2029.4667341067234</v>
      </c>
      <c r="D3061" s="382">
        <v>0.99295041982663312</v>
      </c>
      <c r="E3061" s="382">
        <v>1.0993025939109951</v>
      </c>
      <c r="F3061" s="382">
        <v>1.1992206529146636</v>
      </c>
      <c r="G3061" s="382">
        <v>1.2790398308784057</v>
      </c>
      <c r="H3061" s="382">
        <v>1.3389747698527255</v>
      </c>
      <c r="M3061" s="386">
        <v>0.61099999999999999</v>
      </c>
    </row>
    <row r="3062" spans="1:13" ht="11.65" customHeight="1">
      <c r="A3062" s="372">
        <v>3056</v>
      </c>
      <c r="B3062" s="381">
        <v>1281.7454658769047</v>
      </c>
      <c r="C3062" s="381">
        <v>2030.0230120606248</v>
      </c>
      <c r="D3062" s="382">
        <v>0.99295402296757262</v>
      </c>
      <c r="E3062" s="382">
        <v>1.0993091271995559</v>
      </c>
      <c r="F3062" s="382">
        <v>1.1992541963027898</v>
      </c>
      <c r="G3062" s="382">
        <v>1.2790538587756533</v>
      </c>
      <c r="H3062" s="382">
        <v>1.3389799263191122</v>
      </c>
      <c r="M3062" s="386">
        <v>0.61119999999999997</v>
      </c>
    </row>
    <row r="3063" spans="1:13" ht="11.65" customHeight="1">
      <c r="A3063" s="372">
        <v>3057</v>
      </c>
      <c r="B3063" s="381">
        <v>1281.8314697262258</v>
      </c>
      <c r="C3063" s="381">
        <v>2030.139554774596</v>
      </c>
      <c r="D3063" s="382">
        <v>0.99297490990361614</v>
      </c>
      <c r="E3063" s="382">
        <v>1.0993442528957267</v>
      </c>
      <c r="F3063" s="382">
        <v>1.1993161415914271</v>
      </c>
      <c r="G3063" s="382">
        <v>1.2790755188351579</v>
      </c>
      <c r="H3063" s="382">
        <v>1.3390563944695151</v>
      </c>
      <c r="M3063" s="386">
        <v>0.61140000000000005</v>
      </c>
    </row>
    <row r="3064" spans="1:13" ht="11.65" customHeight="1">
      <c r="A3064" s="372">
        <v>3058</v>
      </c>
      <c r="B3064" s="381">
        <v>1283.301190291033</v>
      </c>
      <c r="C3064" s="381">
        <v>2030.3341886579219</v>
      </c>
      <c r="D3064" s="382">
        <v>0.99299270078641866</v>
      </c>
      <c r="E3064" s="382">
        <v>1.0994224258343253</v>
      </c>
      <c r="F3064" s="382">
        <v>1.1993349819596439</v>
      </c>
      <c r="G3064" s="382">
        <v>1.2792271790263612</v>
      </c>
      <c r="H3064" s="382">
        <v>1.3390564084656065</v>
      </c>
      <c r="M3064" s="386">
        <v>0.61160000000000003</v>
      </c>
    </row>
    <row r="3065" spans="1:13" ht="11.65" customHeight="1">
      <c r="A3065" s="372">
        <v>3059</v>
      </c>
      <c r="B3065" s="381">
        <v>1285.0335398775105</v>
      </c>
      <c r="C3065" s="381">
        <v>2030.3798970237676</v>
      </c>
      <c r="D3065" s="382">
        <v>0.99301649149162241</v>
      </c>
      <c r="E3065" s="382">
        <v>1.0994610461819947</v>
      </c>
      <c r="F3065" s="382">
        <v>1.199394451628476</v>
      </c>
      <c r="G3065" s="382">
        <v>1.2792423908334269</v>
      </c>
      <c r="H3065" s="382">
        <v>1.3390588543669928</v>
      </c>
      <c r="M3065" s="386">
        <v>0.61180000000000001</v>
      </c>
    </row>
    <row r="3066" spans="1:13" ht="11.65" customHeight="1">
      <c r="A3066" s="372">
        <v>3060</v>
      </c>
      <c r="B3066" s="381">
        <v>1285.5052189937032</v>
      </c>
      <c r="C3066" s="381">
        <v>2030.5179912837866</v>
      </c>
      <c r="D3066" s="382">
        <v>0.99304995621579428</v>
      </c>
      <c r="E3066" s="382">
        <v>1.0994800335660844</v>
      </c>
      <c r="F3066" s="382">
        <v>1.19943588896904</v>
      </c>
      <c r="G3066" s="382">
        <v>1.2792547778640515</v>
      </c>
      <c r="H3066" s="382">
        <v>1.3391188281555857</v>
      </c>
      <c r="M3066" s="386">
        <v>0.61199999999999999</v>
      </c>
    </row>
    <row r="3067" spans="1:13" ht="11.65" customHeight="1">
      <c r="A3067" s="372">
        <v>3061</v>
      </c>
      <c r="B3067" s="381">
        <v>1286.6247217139253</v>
      </c>
      <c r="C3067" s="381">
        <v>2030.9295167826058</v>
      </c>
      <c r="D3067" s="382">
        <v>0.99308145801342962</v>
      </c>
      <c r="E3067" s="382">
        <v>1.0995587820732713</v>
      </c>
      <c r="F3067" s="382">
        <v>1.1994479524386723</v>
      </c>
      <c r="G3067" s="382">
        <v>1.279256670157332</v>
      </c>
      <c r="H3067" s="382">
        <v>1.3391271906585611</v>
      </c>
      <c r="M3067" s="386">
        <v>0.61219999999999997</v>
      </c>
    </row>
    <row r="3068" spans="1:13" ht="11.65" customHeight="1">
      <c r="A3068" s="372">
        <v>3062</v>
      </c>
      <c r="B3068" s="381">
        <v>1286.7681640709061</v>
      </c>
      <c r="C3068" s="381">
        <v>2031.3105048638554</v>
      </c>
      <c r="D3068" s="382">
        <v>0.99308146193199953</v>
      </c>
      <c r="E3068" s="382">
        <v>1.0995593266360346</v>
      </c>
      <c r="F3068" s="382">
        <v>1.1995293765150246</v>
      </c>
      <c r="G3068" s="382">
        <v>1.2792998942118972</v>
      </c>
      <c r="H3068" s="382">
        <v>1.3391405839390775</v>
      </c>
      <c r="M3068" s="386">
        <v>0.61240000000000006</v>
      </c>
    </row>
    <row r="3069" spans="1:13" ht="11.65" customHeight="1">
      <c r="A3069" s="372">
        <v>3063</v>
      </c>
      <c r="B3069" s="381">
        <v>1287.1949209531595</v>
      </c>
      <c r="C3069" s="381">
        <v>2031.6086577047554</v>
      </c>
      <c r="D3069" s="382">
        <v>0.99308372179755899</v>
      </c>
      <c r="E3069" s="382">
        <v>1.0995672709834865</v>
      </c>
      <c r="F3069" s="382">
        <v>1.1995422264571824</v>
      </c>
      <c r="G3069" s="382">
        <v>1.2793077548715299</v>
      </c>
      <c r="H3069" s="382">
        <v>1.3392662876220931</v>
      </c>
      <c r="M3069" s="386">
        <v>0.61260000000000003</v>
      </c>
    </row>
    <row r="3070" spans="1:13" ht="11.65" customHeight="1">
      <c r="A3070" s="372">
        <v>3064</v>
      </c>
      <c r="B3070" s="381">
        <v>1287.4700406933771</v>
      </c>
      <c r="C3070" s="381">
        <v>2032.0795984586784</v>
      </c>
      <c r="D3070" s="382">
        <v>0.99309641726642561</v>
      </c>
      <c r="E3070" s="382">
        <v>1.0995710272274308</v>
      </c>
      <c r="F3070" s="382">
        <v>1.1995684061593717</v>
      </c>
      <c r="G3070" s="382">
        <v>1.279314879046715</v>
      </c>
      <c r="H3070" s="382">
        <v>1.3393062575867982</v>
      </c>
      <c r="M3070" s="386">
        <v>0.61280000000000001</v>
      </c>
    </row>
    <row r="3071" spans="1:13" ht="11.65" customHeight="1">
      <c r="A3071" s="372">
        <v>3065</v>
      </c>
      <c r="B3071" s="381">
        <v>1288.1091206400715</v>
      </c>
      <c r="C3071" s="381">
        <v>2032.097526780135</v>
      </c>
      <c r="D3071" s="382">
        <v>0.99310183402550534</v>
      </c>
      <c r="E3071" s="382">
        <v>1.0995788789827565</v>
      </c>
      <c r="F3071" s="382">
        <v>1.1995855173524712</v>
      </c>
      <c r="G3071" s="382">
        <v>1.2793544104387506</v>
      </c>
      <c r="H3071" s="382">
        <v>1.3393739714420261</v>
      </c>
      <c r="M3071" s="386">
        <v>0.61299999999999999</v>
      </c>
    </row>
    <row r="3072" spans="1:13" ht="11.65" customHeight="1">
      <c r="A3072" s="372">
        <v>3066</v>
      </c>
      <c r="B3072" s="381">
        <v>1288.1791045103464</v>
      </c>
      <c r="C3072" s="381">
        <v>2032.2786445838592</v>
      </c>
      <c r="D3072" s="382">
        <v>0.9931163492667352</v>
      </c>
      <c r="E3072" s="382">
        <v>1.0996066682032892</v>
      </c>
      <c r="F3072" s="382">
        <v>1.199587614080132</v>
      </c>
      <c r="G3072" s="382">
        <v>1.2793756439213244</v>
      </c>
      <c r="H3072" s="382">
        <v>1.3394025865166694</v>
      </c>
      <c r="M3072" s="386">
        <v>0.61319999999999997</v>
      </c>
    </row>
    <row r="3073" spans="1:13" ht="11.65" customHeight="1">
      <c r="A3073" s="372">
        <v>3067</v>
      </c>
      <c r="B3073" s="381">
        <v>1288.7131615080543</v>
      </c>
      <c r="C3073" s="381">
        <v>2033.8292151951409</v>
      </c>
      <c r="D3073" s="382">
        <v>0.99316618755613095</v>
      </c>
      <c r="E3073" s="382">
        <v>1.0996202306363065</v>
      </c>
      <c r="F3073" s="382">
        <v>1.1996120564918675</v>
      </c>
      <c r="G3073" s="382">
        <v>1.2793780512245414</v>
      </c>
      <c r="H3073" s="382">
        <v>1.3394454704744339</v>
      </c>
      <c r="M3073" s="386">
        <v>0.61339999999999995</v>
      </c>
    </row>
    <row r="3074" spans="1:13" ht="11.65" customHeight="1">
      <c r="A3074" s="372">
        <v>3068</v>
      </c>
      <c r="B3074" s="381">
        <v>1288.9378025893857</v>
      </c>
      <c r="C3074" s="381">
        <v>2034.2115808303188</v>
      </c>
      <c r="D3074" s="382">
        <v>0.99317045779152224</v>
      </c>
      <c r="E3074" s="382">
        <v>1.0996547810641943</v>
      </c>
      <c r="F3074" s="382">
        <v>1.1996159156088513</v>
      </c>
      <c r="G3074" s="382">
        <v>1.2794170787345114</v>
      </c>
      <c r="H3074" s="382">
        <v>1.3394588818307416</v>
      </c>
      <c r="M3074" s="386">
        <v>0.61360000000000003</v>
      </c>
    </row>
    <row r="3075" spans="1:13" ht="11.65" customHeight="1">
      <c r="A3075" s="372">
        <v>3069</v>
      </c>
      <c r="B3075" s="381">
        <v>1289.1355049238728</v>
      </c>
      <c r="C3075" s="381">
        <v>2034.2391814502334</v>
      </c>
      <c r="D3075" s="382">
        <v>0.99317720389803876</v>
      </c>
      <c r="E3075" s="382">
        <v>1.0996651486256015</v>
      </c>
      <c r="F3075" s="382">
        <v>1.1997018108888386</v>
      </c>
      <c r="G3075" s="382">
        <v>1.2794397839942484</v>
      </c>
      <c r="H3075" s="382">
        <v>1.3394895396296849</v>
      </c>
      <c r="M3075" s="386">
        <v>0.61380000000000001</v>
      </c>
    </row>
    <row r="3076" spans="1:13" ht="11.65" customHeight="1">
      <c r="A3076" s="372">
        <v>3070</v>
      </c>
      <c r="B3076" s="381">
        <v>1289.5725288911499</v>
      </c>
      <c r="C3076" s="381">
        <v>2035.7047763839601</v>
      </c>
      <c r="D3076" s="382">
        <v>0.99319083587350643</v>
      </c>
      <c r="E3076" s="382">
        <v>1.099721249458794</v>
      </c>
      <c r="F3076" s="382">
        <v>1.1997620384634253</v>
      </c>
      <c r="G3076" s="382">
        <v>1.2794478617338474</v>
      </c>
      <c r="H3076" s="382">
        <v>1.339557144542443</v>
      </c>
      <c r="M3076" s="386">
        <v>0.61399999999999999</v>
      </c>
    </row>
    <row r="3077" spans="1:13" ht="11.65" customHeight="1">
      <c r="A3077" s="372">
        <v>3071</v>
      </c>
      <c r="B3077" s="381">
        <v>1290.1435531724001</v>
      </c>
      <c r="C3077" s="381">
        <v>2036.1890160222829</v>
      </c>
      <c r="D3077" s="382">
        <v>0.99319335943012921</v>
      </c>
      <c r="E3077" s="382">
        <v>1.0997407057160156</v>
      </c>
      <c r="F3077" s="382">
        <v>1.1997706793358138</v>
      </c>
      <c r="G3077" s="382">
        <v>1.2794554246161294</v>
      </c>
      <c r="H3077" s="382">
        <v>1.3396008835923197</v>
      </c>
      <c r="M3077" s="386">
        <v>0.61419999999999997</v>
      </c>
    </row>
    <row r="3078" spans="1:13" ht="11.65" customHeight="1">
      <c r="A3078" s="372">
        <v>3072</v>
      </c>
      <c r="B3078" s="381">
        <v>1290.1800073588993</v>
      </c>
      <c r="C3078" s="381">
        <v>2036.4806403905168</v>
      </c>
      <c r="D3078" s="382">
        <v>0.99320041223813404</v>
      </c>
      <c r="E3078" s="382">
        <v>1.0997414787300042</v>
      </c>
      <c r="F3078" s="382">
        <v>1.1997708398413809</v>
      </c>
      <c r="G3078" s="382">
        <v>1.2795561432669067</v>
      </c>
      <c r="H3078" s="382">
        <v>1.3396061415684231</v>
      </c>
      <c r="M3078" s="386">
        <v>0.61439999999999995</v>
      </c>
    </row>
    <row r="3079" spans="1:13" ht="11.65" customHeight="1">
      <c r="A3079" s="372">
        <v>3073</v>
      </c>
      <c r="B3079" s="381">
        <v>1290.7513619174679</v>
      </c>
      <c r="C3079" s="381">
        <v>2036.7909323167642</v>
      </c>
      <c r="D3079" s="382">
        <v>0.99321628975135134</v>
      </c>
      <c r="E3079" s="382">
        <v>1.0997425825019076</v>
      </c>
      <c r="F3079" s="382">
        <v>1.1997778977102929</v>
      </c>
      <c r="G3079" s="382">
        <v>1.2796127994555266</v>
      </c>
      <c r="H3079" s="382">
        <v>1.3396524184622889</v>
      </c>
      <c r="M3079" s="386">
        <v>0.61460000000000004</v>
      </c>
    </row>
    <row r="3080" spans="1:13" ht="11.65" customHeight="1">
      <c r="A3080" s="372">
        <v>3074</v>
      </c>
      <c r="B3080" s="381">
        <v>1290.853496595817</v>
      </c>
      <c r="C3080" s="381">
        <v>2038.2409892117357</v>
      </c>
      <c r="D3080" s="382">
        <v>0.99321997360519709</v>
      </c>
      <c r="E3080" s="382">
        <v>1.0997435702244605</v>
      </c>
      <c r="F3080" s="382">
        <v>1.1997821686995438</v>
      </c>
      <c r="G3080" s="382">
        <v>1.2797151988214965</v>
      </c>
      <c r="H3080" s="382">
        <v>1.3396752816552795</v>
      </c>
      <c r="M3080" s="386">
        <v>0.61480000000000001</v>
      </c>
    </row>
    <row r="3081" spans="1:13" ht="11.65" customHeight="1">
      <c r="A3081" s="372">
        <v>3075</v>
      </c>
      <c r="B3081" s="381">
        <v>1291.2525123245377</v>
      </c>
      <c r="C3081" s="381">
        <v>2038.3083154967408</v>
      </c>
      <c r="D3081" s="382">
        <v>0.99323978108067446</v>
      </c>
      <c r="E3081" s="382">
        <v>1.0997499101880921</v>
      </c>
      <c r="F3081" s="382">
        <v>1.1998446531661944</v>
      </c>
      <c r="G3081" s="382">
        <v>1.2798336590929669</v>
      </c>
      <c r="H3081" s="382">
        <v>1.3397342964850831</v>
      </c>
      <c r="M3081" s="386">
        <v>0.61499999999999999</v>
      </c>
    </row>
    <row r="3082" spans="1:13" ht="11.65" customHeight="1">
      <c r="A3082" s="372">
        <v>3076</v>
      </c>
      <c r="B3082" s="381">
        <v>1291.2949640661946</v>
      </c>
      <c r="C3082" s="381">
        <v>2038.5117582804141</v>
      </c>
      <c r="D3082" s="382">
        <v>0.99328224081758576</v>
      </c>
      <c r="E3082" s="382">
        <v>1.099763625992392</v>
      </c>
      <c r="F3082" s="382">
        <v>1.1998957815382729</v>
      </c>
      <c r="G3082" s="382">
        <v>1.2799122676708798</v>
      </c>
      <c r="H3082" s="382">
        <v>1.3397558631817716</v>
      </c>
      <c r="M3082" s="386">
        <v>0.61519999999999997</v>
      </c>
    </row>
    <row r="3083" spans="1:13" ht="11.65" customHeight="1">
      <c r="A3083" s="372">
        <v>3077</v>
      </c>
      <c r="B3083" s="381">
        <v>1292.1710268363177</v>
      </c>
      <c r="C3083" s="381">
        <v>2038.5576936059842</v>
      </c>
      <c r="D3083" s="382">
        <v>0.99329050216009218</v>
      </c>
      <c r="E3083" s="382">
        <v>1.0998034551583864</v>
      </c>
      <c r="F3083" s="382">
        <v>1.1999672100820635</v>
      </c>
      <c r="G3083" s="382">
        <v>1.2799582484163334</v>
      </c>
      <c r="H3083" s="382">
        <v>1.3397627716958138</v>
      </c>
      <c r="M3083" s="386">
        <v>0.61539999999999995</v>
      </c>
    </row>
    <row r="3084" spans="1:13" ht="11.65" customHeight="1">
      <c r="A3084" s="372">
        <v>3078</v>
      </c>
      <c r="B3084" s="381">
        <v>1292.2506261527196</v>
      </c>
      <c r="C3084" s="381">
        <v>2038.8099943796078</v>
      </c>
      <c r="D3084" s="382">
        <v>0.99331376106035985</v>
      </c>
      <c r="E3084" s="382">
        <v>1.0998041061122705</v>
      </c>
      <c r="F3084" s="382">
        <v>1.200043754155028</v>
      </c>
      <c r="G3084" s="382">
        <v>1.2799675113293061</v>
      </c>
      <c r="H3084" s="382">
        <v>1.3397643743573524</v>
      </c>
      <c r="M3084" s="386">
        <v>0.61560000000000004</v>
      </c>
    </row>
    <row r="3085" spans="1:13" ht="11.65" customHeight="1">
      <c r="A3085" s="372">
        <v>3079</v>
      </c>
      <c r="B3085" s="381">
        <v>1292.6341911055597</v>
      </c>
      <c r="C3085" s="381">
        <v>2039.6535651739341</v>
      </c>
      <c r="D3085" s="382">
        <v>0.99332657322077356</v>
      </c>
      <c r="E3085" s="382">
        <v>1.1000133464639994</v>
      </c>
      <c r="F3085" s="382">
        <v>1.2000747599990522</v>
      </c>
      <c r="G3085" s="382">
        <v>1.2799840186441971</v>
      </c>
      <c r="H3085" s="382">
        <v>1.3398280311523114</v>
      </c>
      <c r="M3085" s="386">
        <v>0.61580000000000001</v>
      </c>
    </row>
    <row r="3086" spans="1:13" ht="11.65" customHeight="1">
      <c r="A3086" s="372">
        <v>3080</v>
      </c>
      <c r="B3086" s="381">
        <v>1293.1009456476759</v>
      </c>
      <c r="C3086" s="381">
        <v>2040.1160115826933</v>
      </c>
      <c r="D3086" s="382">
        <v>0.99335564542946664</v>
      </c>
      <c r="E3086" s="382">
        <v>1.1000700995803663</v>
      </c>
      <c r="F3086" s="382">
        <v>1.2001344387354356</v>
      </c>
      <c r="G3086" s="382">
        <v>1.2800216341978352</v>
      </c>
      <c r="H3086" s="382">
        <v>1.3398407946625979</v>
      </c>
      <c r="M3086" s="386">
        <v>0.61599999999999999</v>
      </c>
    </row>
    <row r="3087" spans="1:13" ht="11.65" customHeight="1">
      <c r="A3087" s="372">
        <v>3081</v>
      </c>
      <c r="B3087" s="381">
        <v>1293.3417398112015</v>
      </c>
      <c r="C3087" s="381">
        <v>2040.1607879078147</v>
      </c>
      <c r="D3087" s="382">
        <v>0.99336965163905377</v>
      </c>
      <c r="E3087" s="382">
        <v>1.1000770453247624</v>
      </c>
      <c r="F3087" s="382">
        <v>1.200178363631915</v>
      </c>
      <c r="G3087" s="382">
        <v>1.2800475070823862</v>
      </c>
      <c r="H3087" s="382">
        <v>1.3398870198328825</v>
      </c>
      <c r="M3087" s="386">
        <v>0.61619999999999997</v>
      </c>
    </row>
    <row r="3088" spans="1:13" ht="11.65" customHeight="1">
      <c r="A3088" s="372">
        <v>3082</v>
      </c>
      <c r="B3088" s="381">
        <v>1293.3995453913749</v>
      </c>
      <c r="C3088" s="381">
        <v>2040.6484301754626</v>
      </c>
      <c r="D3088" s="382">
        <v>0.9933702084104038</v>
      </c>
      <c r="E3088" s="382">
        <v>1.1000869270678699</v>
      </c>
      <c r="F3088" s="382">
        <v>1.2001792958994038</v>
      </c>
      <c r="G3088" s="382">
        <v>1.2801401146018727</v>
      </c>
      <c r="H3088" s="382">
        <v>1.3399729991073168</v>
      </c>
      <c r="M3088" s="386">
        <v>0.61639999999999995</v>
      </c>
    </row>
    <row r="3089" spans="1:13" ht="11.65" customHeight="1">
      <c r="A3089" s="372">
        <v>3083</v>
      </c>
      <c r="B3089" s="381">
        <v>1293.8793857429228</v>
      </c>
      <c r="C3089" s="381">
        <v>2040.7776490091364</v>
      </c>
      <c r="D3089" s="382">
        <v>0.99338396984177646</v>
      </c>
      <c r="E3089" s="382">
        <v>1.100110410272477</v>
      </c>
      <c r="F3089" s="382">
        <v>1.2001878389460467</v>
      </c>
      <c r="G3089" s="382">
        <v>1.280155967739895</v>
      </c>
      <c r="H3089" s="382">
        <v>1.3400151751685661</v>
      </c>
      <c r="M3089" s="386">
        <v>0.61660000000000004</v>
      </c>
    </row>
    <row r="3090" spans="1:13" ht="11.65" customHeight="1">
      <c r="A3090" s="372">
        <v>3084</v>
      </c>
      <c r="B3090" s="381">
        <v>1294.3459737704397</v>
      </c>
      <c r="C3090" s="381">
        <v>2040.8396665000273</v>
      </c>
      <c r="D3090" s="382">
        <v>0.99339144226836718</v>
      </c>
      <c r="E3090" s="382">
        <v>1.1001512790495387</v>
      </c>
      <c r="F3090" s="382">
        <v>1.2002123891699346</v>
      </c>
      <c r="G3090" s="382">
        <v>1.2802102696056175</v>
      </c>
      <c r="H3090" s="382">
        <v>1.3400397364511722</v>
      </c>
      <c r="M3090" s="386">
        <v>0.61680000000000001</v>
      </c>
    </row>
    <row r="3091" spans="1:13" ht="11.65" customHeight="1">
      <c r="A3091" s="372">
        <v>3085</v>
      </c>
      <c r="B3091" s="381">
        <v>1294.5717054374209</v>
      </c>
      <c r="C3091" s="381">
        <v>2041.3932192660159</v>
      </c>
      <c r="D3091" s="382">
        <v>0.99339330494785938</v>
      </c>
      <c r="E3091" s="382">
        <v>1.1001892129252753</v>
      </c>
      <c r="F3091" s="382">
        <v>1.2002401409067482</v>
      </c>
      <c r="G3091" s="382">
        <v>1.2802113886555724</v>
      </c>
      <c r="H3091" s="382">
        <v>1.3400500897716288</v>
      </c>
      <c r="M3091" s="386">
        <v>0.61699999999999999</v>
      </c>
    </row>
    <row r="3092" spans="1:13" ht="11.65" customHeight="1">
      <c r="A3092" s="372">
        <v>3086</v>
      </c>
      <c r="B3092" s="381">
        <v>1295.1602168425161</v>
      </c>
      <c r="C3092" s="381">
        <v>2042.5206789936092</v>
      </c>
      <c r="D3092" s="382">
        <v>0.99339372040525464</v>
      </c>
      <c r="E3092" s="382">
        <v>1.1001945627540737</v>
      </c>
      <c r="F3092" s="382">
        <v>1.2002824570982311</v>
      </c>
      <c r="G3092" s="382">
        <v>1.2802623968234317</v>
      </c>
      <c r="H3092" s="382">
        <v>1.3400675832234281</v>
      </c>
      <c r="M3092" s="386">
        <v>0.61719999999999997</v>
      </c>
    </row>
    <row r="3093" spans="1:13" ht="11.65" customHeight="1">
      <c r="A3093" s="372">
        <v>3087</v>
      </c>
      <c r="B3093" s="381">
        <v>1295.359720749535</v>
      </c>
      <c r="C3093" s="381">
        <v>2042.9914489569092</v>
      </c>
      <c r="D3093" s="382">
        <v>0.9934069122407907</v>
      </c>
      <c r="E3093" s="382">
        <v>1.1002605412534023</v>
      </c>
      <c r="F3093" s="382">
        <v>1.2003536073761083</v>
      </c>
      <c r="G3093" s="382">
        <v>1.2802738347595859</v>
      </c>
      <c r="H3093" s="382">
        <v>1.3400773360311833</v>
      </c>
      <c r="M3093" s="386">
        <v>0.61739999999999995</v>
      </c>
    </row>
    <row r="3094" spans="1:13" ht="11.65" customHeight="1">
      <c r="A3094" s="372">
        <v>3088</v>
      </c>
      <c r="B3094" s="381">
        <v>1295.4204769873859</v>
      </c>
      <c r="C3094" s="381">
        <v>2043.1916957879366</v>
      </c>
      <c r="D3094" s="382">
        <v>0.99341558343303848</v>
      </c>
      <c r="E3094" s="382">
        <v>1.1002838894276437</v>
      </c>
      <c r="F3094" s="382">
        <v>1.2003933167384917</v>
      </c>
      <c r="G3094" s="382">
        <v>1.2803684793919801</v>
      </c>
      <c r="H3094" s="382">
        <v>1.3400918667908204</v>
      </c>
      <c r="M3094" s="386">
        <v>0.61760000000000004</v>
      </c>
    </row>
    <row r="3095" spans="1:13" ht="11.65" customHeight="1">
      <c r="A3095" s="372">
        <v>3089</v>
      </c>
      <c r="B3095" s="381">
        <v>1296.4028778251904</v>
      </c>
      <c r="C3095" s="381">
        <v>2044.4144562046513</v>
      </c>
      <c r="D3095" s="382">
        <v>0.99343266488688842</v>
      </c>
      <c r="E3095" s="382">
        <v>1.1003722397685305</v>
      </c>
      <c r="F3095" s="382">
        <v>1.2004636933552779</v>
      </c>
      <c r="G3095" s="382">
        <v>1.280375921502491</v>
      </c>
      <c r="H3095" s="382">
        <v>1.3400998574011527</v>
      </c>
      <c r="M3095" s="386">
        <v>0.61780000000000002</v>
      </c>
    </row>
    <row r="3096" spans="1:13" ht="11.65" customHeight="1">
      <c r="A3096" s="372">
        <v>3090</v>
      </c>
      <c r="B3096" s="381">
        <v>1296.5271880331657</v>
      </c>
      <c r="C3096" s="381">
        <v>2045.1469683467894</v>
      </c>
      <c r="D3096" s="382">
        <v>0.9934367664740239</v>
      </c>
      <c r="E3096" s="382">
        <v>1.1003855657400514</v>
      </c>
      <c r="F3096" s="382">
        <v>1.2004806655943803</v>
      </c>
      <c r="G3096" s="382">
        <v>1.2803804502867508</v>
      </c>
      <c r="H3096" s="382">
        <v>1.3401592383852698</v>
      </c>
      <c r="M3096" s="386">
        <v>0.61799999999999999</v>
      </c>
    </row>
    <row r="3097" spans="1:13" ht="11.65" customHeight="1">
      <c r="A3097" s="372">
        <v>3091</v>
      </c>
      <c r="B3097" s="381">
        <v>1296.9859147379148</v>
      </c>
      <c r="C3097" s="381">
        <v>2045.550293818178</v>
      </c>
      <c r="D3097" s="382">
        <v>0.99345279773891948</v>
      </c>
      <c r="E3097" s="382">
        <v>1.1003908703568037</v>
      </c>
      <c r="F3097" s="382">
        <v>1.2004946472846549</v>
      </c>
      <c r="G3097" s="382">
        <v>1.2803823509020404</v>
      </c>
      <c r="H3097" s="382">
        <v>1.3401643415793949</v>
      </c>
      <c r="M3097" s="386">
        <v>0.61819999999999997</v>
      </c>
    </row>
    <row r="3098" spans="1:13" ht="11.65" customHeight="1">
      <c r="A3098" s="372">
        <v>3092</v>
      </c>
      <c r="B3098" s="381">
        <v>1297.846388254995</v>
      </c>
      <c r="C3098" s="381">
        <v>2046.5126552527254</v>
      </c>
      <c r="D3098" s="382">
        <v>0.99345803342532568</v>
      </c>
      <c r="E3098" s="382">
        <v>1.1004386315236787</v>
      </c>
      <c r="F3098" s="382">
        <v>1.2005130224782654</v>
      </c>
      <c r="G3098" s="382">
        <v>1.2803929819701119</v>
      </c>
      <c r="H3098" s="382">
        <v>1.340185412481204</v>
      </c>
      <c r="M3098" s="386">
        <v>0.61839999999999995</v>
      </c>
    </row>
    <row r="3099" spans="1:13" ht="11.65" customHeight="1">
      <c r="A3099" s="372">
        <v>3093</v>
      </c>
      <c r="B3099" s="381">
        <v>1297.9532413297211</v>
      </c>
      <c r="C3099" s="381">
        <v>2047.7995632353141</v>
      </c>
      <c r="D3099" s="382">
        <v>0.99346196069338177</v>
      </c>
      <c r="E3099" s="382">
        <v>1.1004444420938155</v>
      </c>
      <c r="F3099" s="382">
        <v>1.2005350682948859</v>
      </c>
      <c r="G3099" s="382">
        <v>1.2804668211129424</v>
      </c>
      <c r="H3099" s="382">
        <v>1.34021953421034</v>
      </c>
      <c r="M3099" s="386">
        <v>0.61860000000000004</v>
      </c>
    </row>
    <row r="3100" spans="1:13" ht="11.65" customHeight="1">
      <c r="A3100" s="372">
        <v>3094</v>
      </c>
      <c r="B3100" s="381">
        <v>1298.060468416923</v>
      </c>
      <c r="C3100" s="381">
        <v>2048.6138796884879</v>
      </c>
      <c r="D3100" s="382">
        <v>0.99346976930045983</v>
      </c>
      <c r="E3100" s="382">
        <v>1.1004590817868998</v>
      </c>
      <c r="F3100" s="382">
        <v>1.2006117597259525</v>
      </c>
      <c r="G3100" s="382">
        <v>1.2804978960570195</v>
      </c>
      <c r="H3100" s="382">
        <v>1.3403858474450652</v>
      </c>
      <c r="M3100" s="386">
        <v>0.61880000000000002</v>
      </c>
    </row>
    <row r="3101" spans="1:13" ht="11.65" customHeight="1">
      <c r="A3101" s="372">
        <v>3095</v>
      </c>
      <c r="B3101" s="381">
        <v>1298.0834852990783</v>
      </c>
      <c r="C3101" s="381">
        <v>2048.979100475337</v>
      </c>
      <c r="D3101" s="382">
        <v>0.99347303341133941</v>
      </c>
      <c r="E3101" s="382">
        <v>1.1005328741642848</v>
      </c>
      <c r="F3101" s="382">
        <v>1.2006168829300186</v>
      </c>
      <c r="G3101" s="382">
        <v>1.2805156934214752</v>
      </c>
      <c r="H3101" s="382">
        <v>1.3403886505624136</v>
      </c>
      <c r="M3101" s="386">
        <v>0.61899999999999999</v>
      </c>
    </row>
    <row r="3102" spans="1:13" ht="11.65" customHeight="1">
      <c r="A3102" s="372">
        <v>3096</v>
      </c>
      <c r="B3102" s="381">
        <v>1298.8112050109812</v>
      </c>
      <c r="C3102" s="381">
        <v>2050.5818119920077</v>
      </c>
      <c r="D3102" s="382">
        <v>0.99348446341643593</v>
      </c>
      <c r="E3102" s="382">
        <v>1.1005444822536854</v>
      </c>
      <c r="F3102" s="382">
        <v>1.2006517455681209</v>
      </c>
      <c r="G3102" s="382">
        <v>1.2805287219080721</v>
      </c>
      <c r="H3102" s="382">
        <v>1.3404032712674463</v>
      </c>
      <c r="M3102" s="386">
        <v>0.61919999999999997</v>
      </c>
    </row>
    <row r="3103" spans="1:13" ht="11.65" customHeight="1">
      <c r="A3103" s="372">
        <v>3097</v>
      </c>
      <c r="B3103" s="381">
        <v>1298.8687061294377</v>
      </c>
      <c r="C3103" s="381">
        <v>2050.8622919657173</v>
      </c>
      <c r="D3103" s="382">
        <v>0.9935063491521785</v>
      </c>
      <c r="E3103" s="382">
        <v>1.1006449936292637</v>
      </c>
      <c r="F3103" s="382">
        <v>1.2006606758757852</v>
      </c>
      <c r="G3103" s="382">
        <v>1.2805546723081813</v>
      </c>
      <c r="H3103" s="382">
        <v>1.3404198073184854</v>
      </c>
      <c r="M3103" s="386">
        <v>0.61939999999999995</v>
      </c>
    </row>
    <row r="3104" spans="1:13" ht="11.65" customHeight="1">
      <c r="A3104" s="372">
        <v>3098</v>
      </c>
      <c r="B3104" s="381">
        <v>1299.1813631528821</v>
      </c>
      <c r="C3104" s="381">
        <v>2050.9891089774083</v>
      </c>
      <c r="D3104" s="382">
        <v>0.99351765099287426</v>
      </c>
      <c r="E3104" s="382">
        <v>1.1007013684780083</v>
      </c>
      <c r="F3104" s="382">
        <v>1.2006719531315238</v>
      </c>
      <c r="G3104" s="382">
        <v>1.2806270804150794</v>
      </c>
      <c r="H3104" s="382">
        <v>1.3404298132765355</v>
      </c>
      <c r="M3104" s="386">
        <v>0.61960000000000004</v>
      </c>
    </row>
    <row r="3105" spans="1:13" ht="11.65" customHeight="1">
      <c r="A3105" s="372">
        <v>3099</v>
      </c>
      <c r="B3105" s="381">
        <v>1299.4072779883263</v>
      </c>
      <c r="C3105" s="381">
        <v>2051.7067578931892</v>
      </c>
      <c r="D3105" s="382">
        <v>0.99351831946517977</v>
      </c>
      <c r="E3105" s="382">
        <v>1.1007268915900688</v>
      </c>
      <c r="F3105" s="382">
        <v>1.2006875171211802</v>
      </c>
      <c r="G3105" s="382">
        <v>1.2806732381383825</v>
      </c>
      <c r="H3105" s="382">
        <v>1.3404698898460936</v>
      </c>
      <c r="M3105" s="386">
        <v>0.61980000000000002</v>
      </c>
    </row>
    <row r="3106" spans="1:13" ht="11.65" customHeight="1">
      <c r="A3106" s="372">
        <v>3100</v>
      </c>
      <c r="B3106" s="381">
        <v>1300.3201906781815</v>
      </c>
      <c r="C3106" s="381">
        <v>2051.7835700829983</v>
      </c>
      <c r="D3106" s="382">
        <v>0.99353444257491264</v>
      </c>
      <c r="E3106" s="382">
        <v>1.1007325014954192</v>
      </c>
      <c r="F3106" s="382">
        <v>1.2006886598269697</v>
      </c>
      <c r="G3106" s="382">
        <v>1.2808185991913816</v>
      </c>
      <c r="H3106" s="382">
        <v>1.3405545511610215</v>
      </c>
      <c r="M3106" s="386">
        <v>0.62</v>
      </c>
    </row>
    <row r="3107" spans="1:13" ht="11.65" customHeight="1">
      <c r="A3107" s="372">
        <v>3101</v>
      </c>
      <c r="B3107" s="381">
        <v>1300.6136666283328</v>
      </c>
      <c r="C3107" s="381">
        <v>2052.2217542469443</v>
      </c>
      <c r="D3107" s="382">
        <v>0.99353719166081977</v>
      </c>
      <c r="E3107" s="382">
        <v>1.1007570592366078</v>
      </c>
      <c r="F3107" s="382">
        <v>1.2007708710397245</v>
      </c>
      <c r="G3107" s="382">
        <v>1.2809221080492901</v>
      </c>
      <c r="H3107" s="382">
        <v>1.3406281312597639</v>
      </c>
      <c r="M3107" s="386">
        <v>0.62019999999999997</v>
      </c>
    </row>
    <row r="3108" spans="1:13" ht="11.65" customHeight="1">
      <c r="A3108" s="372">
        <v>3102</v>
      </c>
      <c r="B3108" s="381">
        <v>1302.2094408430194</v>
      </c>
      <c r="C3108" s="381">
        <v>2052.3261903064158</v>
      </c>
      <c r="D3108" s="382">
        <v>0.9935546622189918</v>
      </c>
      <c r="E3108" s="382">
        <v>1.1007801856917643</v>
      </c>
      <c r="F3108" s="382">
        <v>1.2007892975792205</v>
      </c>
      <c r="G3108" s="382">
        <v>1.2809268947063348</v>
      </c>
      <c r="H3108" s="382">
        <v>1.3406380033949652</v>
      </c>
      <c r="M3108" s="386">
        <v>0.62039999999999995</v>
      </c>
    </row>
    <row r="3109" spans="1:13" ht="11.65" customHeight="1">
      <c r="A3109" s="372">
        <v>3103</v>
      </c>
      <c r="B3109" s="381">
        <v>1302.8052568180774</v>
      </c>
      <c r="C3109" s="381">
        <v>2053.458527295923</v>
      </c>
      <c r="D3109" s="382">
        <v>0.99357533743710635</v>
      </c>
      <c r="E3109" s="382">
        <v>1.1007961730315616</v>
      </c>
      <c r="F3109" s="382">
        <v>1.2007899349549878</v>
      </c>
      <c r="G3109" s="382">
        <v>1.2809367653488841</v>
      </c>
      <c r="H3109" s="382">
        <v>1.3406806925270227</v>
      </c>
      <c r="M3109" s="386">
        <v>0.62060000000000004</v>
      </c>
    </row>
    <row r="3110" spans="1:13" ht="11.65" customHeight="1">
      <c r="A3110" s="372">
        <v>3104</v>
      </c>
      <c r="B3110" s="381">
        <v>1302.887596726122</v>
      </c>
      <c r="C3110" s="381">
        <v>2053.5647381781091</v>
      </c>
      <c r="D3110" s="382">
        <v>0.99359164399765032</v>
      </c>
      <c r="E3110" s="382">
        <v>1.1007980567247586</v>
      </c>
      <c r="F3110" s="382">
        <v>1.2007901925910671</v>
      </c>
      <c r="G3110" s="382">
        <v>1.2809611647191603</v>
      </c>
      <c r="H3110" s="382">
        <v>1.3407734929334538</v>
      </c>
      <c r="M3110" s="386">
        <v>0.62080000000000002</v>
      </c>
    </row>
    <row r="3111" spans="1:13" ht="11.65" customHeight="1">
      <c r="A3111" s="372">
        <v>3105</v>
      </c>
      <c r="B3111" s="381">
        <v>1303.8851591771236</v>
      </c>
      <c r="C3111" s="381">
        <v>2053.6370555945141</v>
      </c>
      <c r="D3111" s="382">
        <v>0.99359238409424411</v>
      </c>
      <c r="E3111" s="382">
        <v>1.1008001487602477</v>
      </c>
      <c r="F3111" s="382">
        <v>1.2008407934734204</v>
      </c>
      <c r="G3111" s="382">
        <v>1.2810037403799188</v>
      </c>
      <c r="H3111" s="382">
        <v>1.3407832122200258</v>
      </c>
      <c r="M3111" s="386">
        <v>0.621</v>
      </c>
    </row>
    <row r="3112" spans="1:13" ht="11.65" customHeight="1">
      <c r="A3112" s="372">
        <v>3106</v>
      </c>
      <c r="B3112" s="381">
        <v>1304.574702050475</v>
      </c>
      <c r="C3112" s="381">
        <v>2053.6408113169982</v>
      </c>
      <c r="D3112" s="382">
        <v>0.99363052445393552</v>
      </c>
      <c r="E3112" s="382">
        <v>1.100813847658703</v>
      </c>
      <c r="F3112" s="382">
        <v>1.2008643784563811</v>
      </c>
      <c r="G3112" s="382">
        <v>1.28101202161344</v>
      </c>
      <c r="H3112" s="382">
        <v>1.3407929898725128</v>
      </c>
      <c r="M3112" s="386">
        <v>0.62119999999999997</v>
      </c>
    </row>
    <row r="3113" spans="1:13" ht="11.65" customHeight="1">
      <c r="A3113" s="372">
        <v>3107</v>
      </c>
      <c r="B3113" s="381">
        <v>1304.5893895886011</v>
      </c>
      <c r="C3113" s="381">
        <v>2054.4000897010992</v>
      </c>
      <c r="D3113" s="382">
        <v>0.99363912028522161</v>
      </c>
      <c r="E3113" s="382">
        <v>1.1008235436386495</v>
      </c>
      <c r="F3113" s="382">
        <v>1.2009351592647863</v>
      </c>
      <c r="G3113" s="382">
        <v>1.281016878726134</v>
      </c>
      <c r="H3113" s="382">
        <v>1.3408177184253125</v>
      </c>
      <c r="M3113" s="386">
        <v>0.62139999999999995</v>
      </c>
    </row>
    <row r="3114" spans="1:13" ht="11.65" customHeight="1">
      <c r="A3114" s="372">
        <v>3108</v>
      </c>
      <c r="B3114" s="381">
        <v>1304.708146354189</v>
      </c>
      <c r="C3114" s="381">
        <v>2055.3186582809576</v>
      </c>
      <c r="D3114" s="382">
        <v>0.99366220794350024</v>
      </c>
      <c r="E3114" s="382">
        <v>1.1008328141115638</v>
      </c>
      <c r="F3114" s="382">
        <v>1.2009647621349229</v>
      </c>
      <c r="G3114" s="382">
        <v>1.2810526873883776</v>
      </c>
      <c r="H3114" s="382">
        <v>1.3408783203088503</v>
      </c>
      <c r="M3114" s="386">
        <v>0.62160000000000004</v>
      </c>
    </row>
    <row r="3115" spans="1:13" ht="11.65" customHeight="1">
      <c r="A3115" s="372">
        <v>3109</v>
      </c>
      <c r="B3115" s="381">
        <v>1305.4242268077705</v>
      </c>
      <c r="C3115" s="381">
        <v>2055.4774625352093</v>
      </c>
      <c r="D3115" s="382">
        <v>0.99366407041527149</v>
      </c>
      <c r="E3115" s="382">
        <v>1.100853378643597</v>
      </c>
      <c r="F3115" s="382">
        <v>1.2009672124573887</v>
      </c>
      <c r="G3115" s="382">
        <v>1.2810554775672984</v>
      </c>
      <c r="H3115" s="382">
        <v>1.340896747165734</v>
      </c>
      <c r="M3115" s="386">
        <v>0.62180000000000002</v>
      </c>
    </row>
    <row r="3116" spans="1:13" ht="11.65" customHeight="1">
      <c r="A3116" s="372">
        <v>3110</v>
      </c>
      <c r="B3116" s="381">
        <v>1305.6638394882402</v>
      </c>
      <c r="C3116" s="381">
        <v>2055.9408023592368</v>
      </c>
      <c r="D3116" s="382">
        <v>0.99366448904124016</v>
      </c>
      <c r="E3116" s="382">
        <v>1.1008588995648154</v>
      </c>
      <c r="F3116" s="382">
        <v>1.2009833560840459</v>
      </c>
      <c r="G3116" s="382">
        <v>1.2810713240111</v>
      </c>
      <c r="H3116" s="382">
        <v>1.3408969560943356</v>
      </c>
      <c r="M3116" s="386">
        <v>0.622</v>
      </c>
    </row>
    <row r="3117" spans="1:13" ht="11.65" customHeight="1">
      <c r="A3117" s="372">
        <v>3111</v>
      </c>
      <c r="B3117" s="381">
        <v>1305.7353579256805</v>
      </c>
      <c r="C3117" s="381">
        <v>2055.9980505888398</v>
      </c>
      <c r="D3117" s="382">
        <v>0.9936927349410335</v>
      </c>
      <c r="E3117" s="382">
        <v>1.1008678943309627</v>
      </c>
      <c r="F3117" s="382">
        <v>1.2010186772060132</v>
      </c>
      <c r="G3117" s="382">
        <v>1.2811189501147693</v>
      </c>
      <c r="H3117" s="382">
        <v>1.3409252753576368</v>
      </c>
      <c r="M3117" s="386">
        <v>0.62219999999999998</v>
      </c>
    </row>
    <row r="3118" spans="1:13" ht="11.65" customHeight="1">
      <c r="A3118" s="372">
        <v>3112</v>
      </c>
      <c r="B3118" s="381">
        <v>1306.2213619076265</v>
      </c>
      <c r="C3118" s="381">
        <v>2056.3576557972501</v>
      </c>
      <c r="D3118" s="382">
        <v>0.99371971425396699</v>
      </c>
      <c r="E3118" s="382">
        <v>1.1008689832576799</v>
      </c>
      <c r="F3118" s="382">
        <v>1.2010558575335977</v>
      </c>
      <c r="G3118" s="382">
        <v>1.2811239991061578</v>
      </c>
      <c r="H3118" s="382">
        <v>1.3409781434385744</v>
      </c>
      <c r="M3118" s="386">
        <v>0.62239999999999995</v>
      </c>
    </row>
    <row r="3119" spans="1:13" ht="11.65" customHeight="1">
      <c r="A3119" s="372">
        <v>3113</v>
      </c>
      <c r="B3119" s="381">
        <v>1306.9428694504541</v>
      </c>
      <c r="C3119" s="381">
        <v>2056.5702957109588</v>
      </c>
      <c r="D3119" s="382">
        <v>0.99373728547305651</v>
      </c>
      <c r="E3119" s="382">
        <v>1.1009378760573036</v>
      </c>
      <c r="F3119" s="382">
        <v>1.2010855896835131</v>
      </c>
      <c r="G3119" s="382">
        <v>1.2811552578007543</v>
      </c>
      <c r="H3119" s="382">
        <v>1.3410037355514874</v>
      </c>
      <c r="M3119" s="386">
        <v>0.62260000000000004</v>
      </c>
    </row>
    <row r="3120" spans="1:13" ht="11.65" customHeight="1">
      <c r="A3120" s="372">
        <v>3114</v>
      </c>
      <c r="B3120" s="381">
        <v>1307.152522672026</v>
      </c>
      <c r="C3120" s="381">
        <v>2056.5822541661018</v>
      </c>
      <c r="D3120" s="382">
        <v>0.99375032783777606</v>
      </c>
      <c r="E3120" s="382">
        <v>1.100971984705438</v>
      </c>
      <c r="F3120" s="382">
        <v>1.201134969661201</v>
      </c>
      <c r="G3120" s="382">
        <v>1.2811850858973852</v>
      </c>
      <c r="H3120" s="382">
        <v>1.3410471926902245</v>
      </c>
      <c r="M3120" s="386">
        <v>0.62280000000000002</v>
      </c>
    </row>
    <row r="3121" spans="1:13" ht="11.65" customHeight="1">
      <c r="A3121" s="372">
        <v>3115</v>
      </c>
      <c r="B3121" s="381">
        <v>1307.1865492807119</v>
      </c>
      <c r="C3121" s="381">
        <v>2057.0153370298467</v>
      </c>
      <c r="D3121" s="382">
        <v>0.993755507370645</v>
      </c>
      <c r="E3121" s="382">
        <v>1.1010230360666606</v>
      </c>
      <c r="F3121" s="382">
        <v>1.2011393912469224</v>
      </c>
      <c r="G3121" s="382">
        <v>1.2811910448164332</v>
      </c>
      <c r="H3121" s="382">
        <v>1.3410811839939092</v>
      </c>
      <c r="M3121" s="386">
        <v>0.623</v>
      </c>
    </row>
    <row r="3122" spans="1:13" ht="11.65" customHeight="1">
      <c r="A3122" s="372">
        <v>3116</v>
      </c>
      <c r="B3122" s="381">
        <v>1307.2269529888299</v>
      </c>
      <c r="C3122" s="381">
        <v>2057.0318642217208</v>
      </c>
      <c r="D3122" s="382">
        <v>0.99376844191465008</v>
      </c>
      <c r="E3122" s="382">
        <v>1.1010236764542962</v>
      </c>
      <c r="F3122" s="382">
        <v>1.2011646166544374</v>
      </c>
      <c r="G3122" s="382">
        <v>1.2811920625426565</v>
      </c>
      <c r="H3122" s="382">
        <v>1.3410987999419768</v>
      </c>
      <c r="M3122" s="386">
        <v>0.62319999999999998</v>
      </c>
    </row>
    <row r="3123" spans="1:13" ht="11.65" customHeight="1">
      <c r="A3123" s="372">
        <v>3117</v>
      </c>
      <c r="B3123" s="381">
        <v>1307.3353508160462</v>
      </c>
      <c r="C3123" s="381">
        <v>2057.4827766538656</v>
      </c>
      <c r="D3123" s="382">
        <v>0.99379605706683127</v>
      </c>
      <c r="E3123" s="382">
        <v>1.1010247144171235</v>
      </c>
      <c r="F3123" s="382">
        <v>1.2012559516372245</v>
      </c>
      <c r="G3123" s="382">
        <v>1.2813018430221521</v>
      </c>
      <c r="H3123" s="382">
        <v>1.3411281051072068</v>
      </c>
      <c r="M3123" s="386">
        <v>0.62339999999999995</v>
      </c>
    </row>
    <row r="3124" spans="1:13" ht="11.65" customHeight="1">
      <c r="A3124" s="372">
        <v>3118</v>
      </c>
      <c r="B3124" s="381">
        <v>1308.0361797351643</v>
      </c>
      <c r="C3124" s="381">
        <v>2057.7067519612592</v>
      </c>
      <c r="D3124" s="382">
        <v>0.9938146101207922</v>
      </c>
      <c r="E3124" s="382">
        <v>1.1010519896988726</v>
      </c>
      <c r="F3124" s="382">
        <v>1.2012638851724577</v>
      </c>
      <c r="G3124" s="382">
        <v>1.28131628127289</v>
      </c>
      <c r="H3124" s="382">
        <v>1.3412158158718004</v>
      </c>
      <c r="M3124" s="386">
        <v>0.62360000000000004</v>
      </c>
    </row>
    <row r="3125" spans="1:13" ht="11.65" customHeight="1">
      <c r="A3125" s="372">
        <v>3119</v>
      </c>
      <c r="B3125" s="381">
        <v>1308.4215016357475</v>
      </c>
      <c r="C3125" s="381">
        <v>2057.7152006209872</v>
      </c>
      <c r="D3125" s="382">
        <v>0.99381727440445056</v>
      </c>
      <c r="E3125" s="382">
        <v>1.1010526555972846</v>
      </c>
      <c r="F3125" s="382">
        <v>1.2012808210909749</v>
      </c>
      <c r="G3125" s="382">
        <v>1.2813797385275372</v>
      </c>
      <c r="H3125" s="382">
        <v>1.3413141493468248</v>
      </c>
      <c r="M3125" s="386">
        <v>0.62380000000000002</v>
      </c>
    </row>
    <row r="3126" spans="1:13" ht="11.65" customHeight="1">
      <c r="A3126" s="372">
        <v>3120</v>
      </c>
      <c r="B3126" s="381">
        <v>1309.0705632495146</v>
      </c>
      <c r="C3126" s="381">
        <v>2058.480185841252</v>
      </c>
      <c r="D3126" s="382">
        <v>0.99385680693763012</v>
      </c>
      <c r="E3126" s="382">
        <v>1.1010683407284414</v>
      </c>
      <c r="F3126" s="382">
        <v>1.201286428129364</v>
      </c>
      <c r="G3126" s="382">
        <v>1.2814148998409696</v>
      </c>
      <c r="H3126" s="382">
        <v>1.341384924541948</v>
      </c>
      <c r="M3126" s="386">
        <v>0.624</v>
      </c>
    </row>
    <row r="3127" spans="1:13" ht="11.65" customHeight="1">
      <c r="A3127" s="372">
        <v>3121</v>
      </c>
      <c r="B3127" s="381">
        <v>1309.0800210824582</v>
      </c>
      <c r="C3127" s="381">
        <v>2059.1798212877311</v>
      </c>
      <c r="D3127" s="382">
        <v>0.99387274699427219</v>
      </c>
      <c r="E3127" s="382">
        <v>1.1010747112016035</v>
      </c>
      <c r="F3127" s="382">
        <v>1.2013226305633069</v>
      </c>
      <c r="G3127" s="382">
        <v>1.2814637471670038</v>
      </c>
      <c r="H3127" s="382">
        <v>1.3414196175889304</v>
      </c>
      <c r="M3127" s="386">
        <v>0.62419999999999998</v>
      </c>
    </row>
    <row r="3128" spans="1:13" ht="11.65" customHeight="1">
      <c r="A3128" s="372">
        <v>3122</v>
      </c>
      <c r="B3128" s="381">
        <v>1310.2393108843025</v>
      </c>
      <c r="C3128" s="381">
        <v>2059.2569434814577</v>
      </c>
      <c r="D3128" s="382">
        <v>0.99387576278644474</v>
      </c>
      <c r="E3128" s="382">
        <v>1.1010850934890655</v>
      </c>
      <c r="F3128" s="382">
        <v>1.2013324308319953</v>
      </c>
      <c r="G3128" s="382">
        <v>1.281533999359455</v>
      </c>
      <c r="H3128" s="382">
        <v>1.3414394228369408</v>
      </c>
      <c r="M3128" s="386">
        <v>0.62439999999999996</v>
      </c>
    </row>
    <row r="3129" spans="1:13" ht="11.65" customHeight="1">
      <c r="A3129" s="372">
        <v>3123</v>
      </c>
      <c r="B3129" s="381">
        <v>1310.964802172638</v>
      </c>
      <c r="C3129" s="381">
        <v>2059.5135729960075</v>
      </c>
      <c r="D3129" s="382">
        <v>0.99388236114411044</v>
      </c>
      <c r="E3129" s="382">
        <v>1.1010939414334251</v>
      </c>
      <c r="F3129" s="382">
        <v>1.2013756046208177</v>
      </c>
      <c r="G3129" s="382">
        <v>1.2815514084541024</v>
      </c>
      <c r="H3129" s="382">
        <v>1.3414433813003763</v>
      </c>
      <c r="M3129" s="386">
        <v>0.62460000000000004</v>
      </c>
    </row>
    <row r="3130" spans="1:13" ht="11.65" customHeight="1">
      <c r="A3130" s="372">
        <v>3124</v>
      </c>
      <c r="B3130" s="381">
        <v>1311.2203593940449</v>
      </c>
      <c r="C3130" s="381">
        <v>2059.5521973652922</v>
      </c>
      <c r="D3130" s="382">
        <v>0.99390175644799594</v>
      </c>
      <c r="E3130" s="382">
        <v>1.1011453700127067</v>
      </c>
      <c r="F3130" s="382">
        <v>1.2013803302014385</v>
      </c>
      <c r="G3130" s="382">
        <v>1.281817078498253</v>
      </c>
      <c r="H3130" s="382">
        <v>1.3415022817082827</v>
      </c>
      <c r="M3130" s="386">
        <v>0.62480000000000002</v>
      </c>
    </row>
    <row r="3131" spans="1:13" ht="11.65" customHeight="1">
      <c r="A3131" s="372">
        <v>3125</v>
      </c>
      <c r="B3131" s="381">
        <v>1311.8172338919921</v>
      </c>
      <c r="C3131" s="381">
        <v>2059.7024098443835</v>
      </c>
      <c r="D3131" s="382">
        <v>0.99390778782261002</v>
      </c>
      <c r="E3131" s="382">
        <v>1.1011676819781788</v>
      </c>
      <c r="F3131" s="382">
        <v>1.201429976879016</v>
      </c>
      <c r="G3131" s="382">
        <v>1.2818279807694373</v>
      </c>
      <c r="H3131" s="382">
        <v>1.341551784752018</v>
      </c>
      <c r="M3131" s="386">
        <v>0.625</v>
      </c>
    </row>
    <row r="3132" spans="1:13" ht="11.65" customHeight="1">
      <c r="A3132" s="372">
        <v>3126</v>
      </c>
      <c r="B3132" s="381">
        <v>1312.0051361556743</v>
      </c>
      <c r="C3132" s="381">
        <v>2059.9910225380117</v>
      </c>
      <c r="D3132" s="382">
        <v>0.99391827723282711</v>
      </c>
      <c r="E3132" s="382">
        <v>1.1011721597524098</v>
      </c>
      <c r="F3132" s="382">
        <v>1.2014474385272267</v>
      </c>
      <c r="G3132" s="382">
        <v>1.2818305270022432</v>
      </c>
      <c r="H3132" s="382">
        <v>1.3415842775614231</v>
      </c>
      <c r="M3132" s="386">
        <v>0.62519999999999998</v>
      </c>
    </row>
    <row r="3133" spans="1:13" ht="11.65" customHeight="1">
      <c r="A3133" s="372">
        <v>3127</v>
      </c>
      <c r="B3133" s="381">
        <v>1312.0180771153709</v>
      </c>
      <c r="C3133" s="381">
        <v>2060.318210484842</v>
      </c>
      <c r="D3133" s="382">
        <v>0.99392807912732872</v>
      </c>
      <c r="E3133" s="382">
        <v>1.1012139128062566</v>
      </c>
      <c r="F3133" s="382">
        <v>1.201456302492556</v>
      </c>
      <c r="G3133" s="382">
        <v>1.2818350806556027</v>
      </c>
      <c r="H3133" s="382">
        <v>1.3415870800208523</v>
      </c>
      <c r="M3133" s="386">
        <v>0.62539999999999996</v>
      </c>
    </row>
    <row r="3134" spans="1:13" ht="11.65" customHeight="1">
      <c r="A3134" s="372">
        <v>3128</v>
      </c>
      <c r="B3134" s="381">
        <v>1312.5012885579208</v>
      </c>
      <c r="C3134" s="381">
        <v>2060.470182887826</v>
      </c>
      <c r="D3134" s="382">
        <v>0.99397610637375011</v>
      </c>
      <c r="E3134" s="382">
        <v>1.1012171988490214</v>
      </c>
      <c r="F3134" s="382">
        <v>1.2014564270103716</v>
      </c>
      <c r="G3134" s="382">
        <v>1.281894152730165</v>
      </c>
      <c r="H3134" s="382">
        <v>1.3416243535320689</v>
      </c>
      <c r="M3134" s="386">
        <v>0.62560000000000004</v>
      </c>
    </row>
    <row r="3135" spans="1:13" ht="11.65" customHeight="1">
      <c r="A3135" s="372">
        <v>3129</v>
      </c>
      <c r="B3135" s="381">
        <v>1312.566417203122</v>
      </c>
      <c r="C3135" s="381">
        <v>2060.7483071690804</v>
      </c>
      <c r="D3135" s="382">
        <v>0.99402742645447961</v>
      </c>
      <c r="E3135" s="382">
        <v>1.1012238381453876</v>
      </c>
      <c r="F3135" s="382">
        <v>1.2014886817272077</v>
      </c>
      <c r="G3135" s="382">
        <v>1.2819017051470945</v>
      </c>
      <c r="H3135" s="382">
        <v>1.341626003768698</v>
      </c>
      <c r="M3135" s="386">
        <v>0.62580000000000002</v>
      </c>
    </row>
    <row r="3136" spans="1:13" ht="11.65" customHeight="1">
      <c r="A3136" s="372">
        <v>3130</v>
      </c>
      <c r="B3136" s="381">
        <v>1313.0311696981362</v>
      </c>
      <c r="C3136" s="381">
        <v>2061.0090155972066</v>
      </c>
      <c r="D3136" s="382">
        <v>0.9940299678428437</v>
      </c>
      <c r="E3136" s="382">
        <v>1.1012505215372028</v>
      </c>
      <c r="F3136" s="382">
        <v>1.2015442145910402</v>
      </c>
      <c r="G3136" s="382">
        <v>1.282024341639403</v>
      </c>
      <c r="H3136" s="382">
        <v>1.3416866256608322</v>
      </c>
      <c r="M3136" s="386">
        <v>0.626</v>
      </c>
    </row>
    <row r="3137" spans="1:13" ht="11.65" customHeight="1">
      <c r="A3137" s="372">
        <v>3131</v>
      </c>
      <c r="B3137" s="381">
        <v>1313.0376521919225</v>
      </c>
      <c r="C3137" s="381">
        <v>2061.024088656708</v>
      </c>
      <c r="D3137" s="382">
        <v>0.99403194251077875</v>
      </c>
      <c r="E3137" s="382">
        <v>1.1012617863168184</v>
      </c>
      <c r="F3137" s="382">
        <v>1.2017129395299437</v>
      </c>
      <c r="G3137" s="382">
        <v>1.282061872476818</v>
      </c>
      <c r="H3137" s="382">
        <v>1.3418002722097524</v>
      </c>
      <c r="M3137" s="386">
        <v>0.62619999999999998</v>
      </c>
    </row>
    <row r="3138" spans="1:13" ht="11.65" customHeight="1">
      <c r="A3138" s="372">
        <v>3132</v>
      </c>
      <c r="B3138" s="381">
        <v>1314.102193583155</v>
      </c>
      <c r="C3138" s="381">
        <v>2061.1046468672466</v>
      </c>
      <c r="D3138" s="382">
        <v>0.99403785783569776</v>
      </c>
      <c r="E3138" s="382">
        <v>1.1012943320939068</v>
      </c>
      <c r="F3138" s="382">
        <v>1.20173633123171</v>
      </c>
      <c r="G3138" s="382">
        <v>1.2821473865732849</v>
      </c>
      <c r="H3138" s="382">
        <v>1.3419402516706149</v>
      </c>
      <c r="M3138" s="386">
        <v>0.62639999999999996</v>
      </c>
    </row>
    <row r="3139" spans="1:13" ht="11.65" customHeight="1">
      <c r="A3139" s="372">
        <v>3133</v>
      </c>
      <c r="B3139" s="381">
        <v>1315.624144458292</v>
      </c>
      <c r="C3139" s="381">
        <v>2061.8669594174244</v>
      </c>
      <c r="D3139" s="382">
        <v>0.99406345881620728</v>
      </c>
      <c r="E3139" s="382">
        <v>1.1013318898125832</v>
      </c>
      <c r="F3139" s="382">
        <v>1.2017496527227249</v>
      </c>
      <c r="G3139" s="382">
        <v>1.282169357297297</v>
      </c>
      <c r="H3139" s="382">
        <v>1.3420703111716179</v>
      </c>
      <c r="M3139" s="386">
        <v>0.62660000000000005</v>
      </c>
    </row>
    <row r="3140" spans="1:13" ht="11.65" customHeight="1">
      <c r="A3140" s="372">
        <v>3134</v>
      </c>
      <c r="B3140" s="381">
        <v>1316.300158835892</v>
      </c>
      <c r="C3140" s="381">
        <v>2062.4024350301788</v>
      </c>
      <c r="D3140" s="382">
        <v>0.99406606126919839</v>
      </c>
      <c r="E3140" s="382">
        <v>1.1013942735372519</v>
      </c>
      <c r="F3140" s="382">
        <v>1.2017525671414191</v>
      </c>
      <c r="G3140" s="382">
        <v>1.2821724942079553</v>
      </c>
      <c r="H3140" s="382">
        <v>1.342099091550385</v>
      </c>
      <c r="M3140" s="386">
        <v>0.62680000000000002</v>
      </c>
    </row>
    <row r="3141" spans="1:13" ht="11.65" customHeight="1">
      <c r="A3141" s="372">
        <v>3135</v>
      </c>
      <c r="B3141" s="381">
        <v>1316.697180635505</v>
      </c>
      <c r="C3141" s="381">
        <v>2062.6723188394335</v>
      </c>
      <c r="D3141" s="382">
        <v>0.99408209418689175</v>
      </c>
      <c r="E3141" s="382">
        <v>1.1014377672007509</v>
      </c>
      <c r="F3141" s="382">
        <v>1.201846663969834</v>
      </c>
      <c r="G3141" s="382">
        <v>1.2822026854161832</v>
      </c>
      <c r="H3141" s="382">
        <v>1.342132591757256</v>
      </c>
      <c r="M3141" s="386">
        <v>0.627</v>
      </c>
    </row>
    <row r="3142" spans="1:13" ht="11.65" customHeight="1">
      <c r="A3142" s="372">
        <v>3136</v>
      </c>
      <c r="B3142" s="381">
        <v>1317.098656985916</v>
      </c>
      <c r="C3142" s="381">
        <v>2062.9858111636186</v>
      </c>
      <c r="D3142" s="382">
        <v>0.99409244334685154</v>
      </c>
      <c r="E3142" s="382">
        <v>1.1014443386316031</v>
      </c>
      <c r="F3142" s="382">
        <v>1.2018505148855947</v>
      </c>
      <c r="G3142" s="382">
        <v>1.2822094612320023</v>
      </c>
      <c r="H3142" s="382">
        <v>1.3421576084344964</v>
      </c>
      <c r="M3142" s="386">
        <v>0.62719999999999998</v>
      </c>
    </row>
    <row r="3143" spans="1:13" ht="11.65" customHeight="1">
      <c r="A3143" s="372">
        <v>3137</v>
      </c>
      <c r="B3143" s="381">
        <v>1317.8386708663593</v>
      </c>
      <c r="C3143" s="381">
        <v>2063.3754253812695</v>
      </c>
      <c r="D3143" s="382">
        <v>0.9940947468031851</v>
      </c>
      <c r="E3143" s="382">
        <v>1.1014497851502871</v>
      </c>
      <c r="F3143" s="382">
        <v>1.2018683388583704</v>
      </c>
      <c r="G3143" s="382">
        <v>1.2822908199172971</v>
      </c>
      <c r="H3143" s="382">
        <v>1.3422800661847303</v>
      </c>
      <c r="M3143" s="386">
        <v>0.62739999999999996</v>
      </c>
    </row>
    <row r="3144" spans="1:13" ht="11.65" customHeight="1">
      <c r="A3144" s="372">
        <v>3138</v>
      </c>
      <c r="B3144" s="381">
        <v>1318.3534943380209</v>
      </c>
      <c r="C3144" s="381">
        <v>2063.6954742890975</v>
      </c>
      <c r="D3144" s="382">
        <v>0.99410719323557262</v>
      </c>
      <c r="E3144" s="382">
        <v>1.1014672389295348</v>
      </c>
      <c r="F3144" s="382">
        <v>1.2019048050127872</v>
      </c>
      <c r="G3144" s="382">
        <v>1.2823055053289336</v>
      </c>
      <c r="H3144" s="382">
        <v>1.3423009185646557</v>
      </c>
      <c r="M3144" s="386">
        <v>0.62760000000000005</v>
      </c>
    </row>
    <row r="3145" spans="1:13" ht="11.65" customHeight="1">
      <c r="A3145" s="372">
        <v>3139</v>
      </c>
      <c r="B3145" s="381">
        <v>1319.1415425197929</v>
      </c>
      <c r="C3145" s="381">
        <v>2063.7686683436914</v>
      </c>
      <c r="D3145" s="382">
        <v>0.99411497750050115</v>
      </c>
      <c r="E3145" s="382">
        <v>1.1014763915329482</v>
      </c>
      <c r="F3145" s="382">
        <v>1.2019165092929454</v>
      </c>
      <c r="G3145" s="382">
        <v>1.2823146419692208</v>
      </c>
      <c r="H3145" s="382">
        <v>1.3423319181526709</v>
      </c>
      <c r="M3145" s="386">
        <v>0.62780000000000002</v>
      </c>
    </row>
    <row r="3146" spans="1:13" ht="11.65" customHeight="1">
      <c r="A3146" s="372">
        <v>3140</v>
      </c>
      <c r="B3146" s="381">
        <v>1319.1603351481599</v>
      </c>
      <c r="C3146" s="381">
        <v>2064.5439010203481</v>
      </c>
      <c r="D3146" s="382">
        <v>0.99411628708299604</v>
      </c>
      <c r="E3146" s="382">
        <v>1.101484410051353</v>
      </c>
      <c r="F3146" s="382">
        <v>1.2019749249485956</v>
      </c>
      <c r="G3146" s="382">
        <v>1.2823311248376894</v>
      </c>
      <c r="H3146" s="382">
        <v>1.3423658978161339</v>
      </c>
      <c r="M3146" s="386">
        <v>0.628</v>
      </c>
    </row>
    <row r="3147" spans="1:13" ht="11.65" customHeight="1">
      <c r="A3147" s="372">
        <v>3141</v>
      </c>
      <c r="B3147" s="381">
        <v>1319.3077951044306</v>
      </c>
      <c r="C3147" s="381">
        <v>2064.7763672009405</v>
      </c>
      <c r="D3147" s="382">
        <v>0.99415626685759328</v>
      </c>
      <c r="E3147" s="382">
        <v>1.1015022806333996</v>
      </c>
      <c r="F3147" s="382">
        <v>1.2019916561790203</v>
      </c>
      <c r="G3147" s="382">
        <v>1.2823718196433795</v>
      </c>
      <c r="H3147" s="382">
        <v>1.3423700886009897</v>
      </c>
      <c r="M3147" s="386">
        <v>0.62819999999999998</v>
      </c>
    </row>
    <row r="3148" spans="1:13" ht="11.65" customHeight="1">
      <c r="A3148" s="372">
        <v>3142</v>
      </c>
      <c r="B3148" s="381">
        <v>1319.497124202433</v>
      </c>
      <c r="C3148" s="381">
        <v>2064.8523710387617</v>
      </c>
      <c r="D3148" s="382">
        <v>0.99419607068384941</v>
      </c>
      <c r="E3148" s="382">
        <v>1.101522030428383</v>
      </c>
      <c r="F3148" s="382">
        <v>1.202162265769749</v>
      </c>
      <c r="G3148" s="382">
        <v>1.2823812196924447</v>
      </c>
      <c r="H3148" s="382">
        <v>1.342410481416477</v>
      </c>
      <c r="M3148" s="386">
        <v>0.62839999999999996</v>
      </c>
    </row>
    <row r="3149" spans="1:13" ht="11.65" customHeight="1">
      <c r="A3149" s="372">
        <v>3143</v>
      </c>
      <c r="B3149" s="381">
        <v>1319.7686282979885</v>
      </c>
      <c r="C3149" s="381">
        <v>2065.2061538844046</v>
      </c>
      <c r="D3149" s="382">
        <v>0.99420690978714288</v>
      </c>
      <c r="E3149" s="382">
        <v>1.1015373408098421</v>
      </c>
      <c r="F3149" s="382">
        <v>1.2022141585131429</v>
      </c>
      <c r="G3149" s="382">
        <v>1.2824492491900603</v>
      </c>
      <c r="H3149" s="382">
        <v>1.3424187610230203</v>
      </c>
      <c r="M3149" s="386">
        <v>0.62860000000000005</v>
      </c>
    </row>
    <row r="3150" spans="1:13" ht="11.65" customHeight="1">
      <c r="A3150" s="372">
        <v>3144</v>
      </c>
      <c r="B3150" s="381">
        <v>1319.8843984148298</v>
      </c>
      <c r="C3150" s="381">
        <v>2065.8535388982455</v>
      </c>
      <c r="D3150" s="382">
        <v>0.99421912770415533</v>
      </c>
      <c r="E3150" s="382">
        <v>1.1015710466571957</v>
      </c>
      <c r="F3150" s="382">
        <v>1.2023306764181594</v>
      </c>
      <c r="G3150" s="382">
        <v>1.2825456150173693</v>
      </c>
      <c r="H3150" s="382">
        <v>1.3424698683006857</v>
      </c>
      <c r="M3150" s="386">
        <v>0.62880000000000003</v>
      </c>
    </row>
    <row r="3151" spans="1:13" ht="11.65" customHeight="1">
      <c r="A3151" s="372">
        <v>3145</v>
      </c>
      <c r="B3151" s="381">
        <v>1320.0339133203652</v>
      </c>
      <c r="C3151" s="381">
        <v>2066.1513160818795</v>
      </c>
      <c r="D3151" s="382">
        <v>0.99422969243054282</v>
      </c>
      <c r="E3151" s="382">
        <v>1.1015856204983623</v>
      </c>
      <c r="F3151" s="382">
        <v>1.2023692338385401</v>
      </c>
      <c r="G3151" s="382">
        <v>1.2825770734949351</v>
      </c>
      <c r="H3151" s="382">
        <v>1.3425516311786838</v>
      </c>
      <c r="M3151" s="386">
        <v>0.629</v>
      </c>
    </row>
    <row r="3152" spans="1:13" ht="11.65" customHeight="1">
      <c r="A3152" s="372">
        <v>3146</v>
      </c>
      <c r="B3152" s="381">
        <v>1320.3528860247943</v>
      </c>
      <c r="C3152" s="381">
        <v>2066.2763706755723</v>
      </c>
      <c r="D3152" s="382">
        <v>0.99424992244296162</v>
      </c>
      <c r="E3152" s="382">
        <v>1.1015868288796753</v>
      </c>
      <c r="F3152" s="382">
        <v>1.2023693377219253</v>
      </c>
      <c r="G3152" s="382">
        <v>1.2825803018905042</v>
      </c>
      <c r="H3152" s="382">
        <v>1.3425995565535445</v>
      </c>
      <c r="M3152" s="386">
        <v>0.62919999999999998</v>
      </c>
    </row>
    <row r="3153" spans="1:13" ht="11.65" customHeight="1">
      <c r="A3153" s="372">
        <v>3147</v>
      </c>
      <c r="B3153" s="381">
        <v>1320.3985652254241</v>
      </c>
      <c r="C3153" s="381">
        <v>2067.7466818942994</v>
      </c>
      <c r="D3153" s="382">
        <v>0.99425230240827622</v>
      </c>
      <c r="E3153" s="382">
        <v>1.1016020048049551</v>
      </c>
      <c r="F3153" s="382">
        <v>1.202371809313096</v>
      </c>
      <c r="G3153" s="382">
        <v>1.2825855137753337</v>
      </c>
      <c r="H3153" s="382">
        <v>1.3426097158631343</v>
      </c>
      <c r="M3153" s="386">
        <v>0.62939999999999996</v>
      </c>
    </row>
    <row r="3154" spans="1:13" ht="11.65" customHeight="1">
      <c r="A3154" s="372">
        <v>3148</v>
      </c>
      <c r="B3154" s="381">
        <v>1320.6229800472938</v>
      </c>
      <c r="C3154" s="381">
        <v>2067.8969810531089</v>
      </c>
      <c r="D3154" s="382">
        <v>0.9942581128910557</v>
      </c>
      <c r="E3154" s="382">
        <v>1.1016382280917314</v>
      </c>
      <c r="F3154" s="382">
        <v>1.2023813579004508</v>
      </c>
      <c r="G3154" s="382">
        <v>1.2826239379026363</v>
      </c>
      <c r="H3154" s="382">
        <v>1.3426207205206278</v>
      </c>
      <c r="M3154" s="386">
        <v>0.62960000000000005</v>
      </c>
    </row>
    <row r="3155" spans="1:13" ht="11.65" customHeight="1">
      <c r="A3155" s="372">
        <v>3149</v>
      </c>
      <c r="B3155" s="381">
        <v>1320.6719492689308</v>
      </c>
      <c r="C3155" s="381">
        <v>2068.1021045758534</v>
      </c>
      <c r="D3155" s="382">
        <v>0.99427572617302284</v>
      </c>
      <c r="E3155" s="382">
        <v>1.1016540336121965</v>
      </c>
      <c r="F3155" s="382">
        <v>1.2024386002789782</v>
      </c>
      <c r="G3155" s="382">
        <v>1.2827311074292476</v>
      </c>
      <c r="H3155" s="382">
        <v>1.342659342821521</v>
      </c>
      <c r="M3155" s="386">
        <v>0.62980000000000003</v>
      </c>
    </row>
    <row r="3156" spans="1:13" ht="11.65" customHeight="1">
      <c r="A3156" s="372">
        <v>3150</v>
      </c>
      <c r="B3156" s="381">
        <v>1321.5405928034661</v>
      </c>
      <c r="C3156" s="381">
        <v>2068.3958107330527</v>
      </c>
      <c r="D3156" s="382">
        <v>0.99428048726945917</v>
      </c>
      <c r="E3156" s="382">
        <v>1.1016985503937824</v>
      </c>
      <c r="F3156" s="382">
        <v>1.2024594661824299</v>
      </c>
      <c r="G3156" s="382">
        <v>1.2828100691488797</v>
      </c>
      <c r="H3156" s="382">
        <v>1.3428205002021723</v>
      </c>
      <c r="M3156" s="386">
        <v>0.63</v>
      </c>
    </row>
    <row r="3157" spans="1:13" ht="11.65" customHeight="1">
      <c r="A3157" s="372">
        <v>3151</v>
      </c>
      <c r="B3157" s="381">
        <v>1321.7163149278085</v>
      </c>
      <c r="C3157" s="381">
        <v>2068.9702399265607</v>
      </c>
      <c r="D3157" s="382">
        <v>0.99429715437109245</v>
      </c>
      <c r="E3157" s="382">
        <v>1.1017282412586684</v>
      </c>
      <c r="F3157" s="382">
        <v>1.2024741578051306</v>
      </c>
      <c r="G3157" s="382">
        <v>1.2828536140871307</v>
      </c>
      <c r="H3157" s="382">
        <v>1.3428260270808599</v>
      </c>
      <c r="M3157" s="386">
        <v>0.63019999999999998</v>
      </c>
    </row>
    <row r="3158" spans="1:13" ht="11.65" customHeight="1">
      <c r="A3158" s="372">
        <v>3152</v>
      </c>
      <c r="B3158" s="381">
        <v>1321.8881565035717</v>
      </c>
      <c r="C3158" s="381">
        <v>2069.1378563488979</v>
      </c>
      <c r="D3158" s="382">
        <v>0.99429999706210892</v>
      </c>
      <c r="E3158" s="382">
        <v>1.1017430991831769</v>
      </c>
      <c r="F3158" s="382">
        <v>1.2024939476768495</v>
      </c>
      <c r="G3158" s="382">
        <v>1.2828976826402165</v>
      </c>
      <c r="H3158" s="382">
        <v>1.3428299482291444</v>
      </c>
      <c r="M3158" s="386">
        <v>0.63039999999999996</v>
      </c>
    </row>
    <row r="3159" spans="1:13" ht="11.65" customHeight="1">
      <c r="A3159" s="372">
        <v>3153</v>
      </c>
      <c r="B3159" s="381">
        <v>1322.2449696538752</v>
      </c>
      <c r="C3159" s="381">
        <v>2069.8438561375406</v>
      </c>
      <c r="D3159" s="382">
        <v>0.99433303961025288</v>
      </c>
      <c r="E3159" s="382">
        <v>1.1017781370360502</v>
      </c>
      <c r="F3159" s="382">
        <v>1.2025109957915185</v>
      </c>
      <c r="G3159" s="382">
        <v>1.2829021819863655</v>
      </c>
      <c r="H3159" s="382">
        <v>1.3428693767043334</v>
      </c>
      <c r="M3159" s="386">
        <v>0.63060000000000005</v>
      </c>
    </row>
    <row r="3160" spans="1:13" ht="11.65" customHeight="1">
      <c r="A3160" s="372">
        <v>3154</v>
      </c>
      <c r="B3160" s="381">
        <v>1322.6137131705564</v>
      </c>
      <c r="C3160" s="381">
        <v>2070.4106060502454</v>
      </c>
      <c r="D3160" s="382">
        <v>0.99434170556727808</v>
      </c>
      <c r="E3160" s="382">
        <v>1.1017870947186788</v>
      </c>
      <c r="F3160" s="382">
        <v>1.2025315252809301</v>
      </c>
      <c r="G3160" s="382">
        <v>1.2829519612912856</v>
      </c>
      <c r="H3160" s="382">
        <v>1.3428808128087466</v>
      </c>
      <c r="M3160" s="386">
        <v>0.63080000000000003</v>
      </c>
    </row>
    <row r="3161" spans="1:13" ht="11.65" customHeight="1">
      <c r="A3161" s="372">
        <v>3155</v>
      </c>
      <c r="B3161" s="381">
        <v>1322.7610304967002</v>
      </c>
      <c r="C3161" s="381">
        <v>2070.9255353645458</v>
      </c>
      <c r="D3161" s="382">
        <v>0.99434241663278178</v>
      </c>
      <c r="E3161" s="382">
        <v>1.1018098902832225</v>
      </c>
      <c r="F3161" s="382">
        <v>1.2025426134300197</v>
      </c>
      <c r="G3161" s="382">
        <v>1.2829709662439868</v>
      </c>
      <c r="H3161" s="382">
        <v>1.3428957863761399</v>
      </c>
      <c r="M3161" s="386">
        <v>0.63100000000000001</v>
      </c>
    </row>
    <row r="3162" spans="1:13" ht="11.65" customHeight="1">
      <c r="A3162" s="372">
        <v>3156</v>
      </c>
      <c r="B3162" s="381">
        <v>1324.3798748855143</v>
      </c>
      <c r="C3162" s="381">
        <v>2071.1273686056484</v>
      </c>
      <c r="D3162" s="382">
        <v>0.99435844581945543</v>
      </c>
      <c r="E3162" s="382">
        <v>1.1018409667382056</v>
      </c>
      <c r="F3162" s="382">
        <v>1.2025756741406868</v>
      </c>
      <c r="G3162" s="382">
        <v>1.2829891714943336</v>
      </c>
      <c r="H3162" s="382">
        <v>1.3429255068200163</v>
      </c>
      <c r="M3162" s="386">
        <v>0.63119999999999998</v>
      </c>
    </row>
    <row r="3163" spans="1:13" ht="11.65" customHeight="1">
      <c r="A3163" s="372">
        <v>3157</v>
      </c>
      <c r="B3163" s="381">
        <v>1324.839207180522</v>
      </c>
      <c r="C3163" s="381">
        <v>2072.0337695108392</v>
      </c>
      <c r="D3163" s="382">
        <v>0.99435911163473278</v>
      </c>
      <c r="E3163" s="382">
        <v>1.1018769007717926</v>
      </c>
      <c r="F3163" s="382">
        <v>1.2026240198977183</v>
      </c>
      <c r="G3163" s="382">
        <v>1.2831027521443474</v>
      </c>
      <c r="H3163" s="382">
        <v>1.3429492982420321</v>
      </c>
      <c r="M3163" s="386">
        <v>0.63139999999999996</v>
      </c>
    </row>
    <row r="3164" spans="1:13" ht="11.65" customHeight="1">
      <c r="A3164" s="372">
        <v>3158</v>
      </c>
      <c r="B3164" s="381">
        <v>1324.8563778691368</v>
      </c>
      <c r="C3164" s="381">
        <v>2072.0469717204396</v>
      </c>
      <c r="D3164" s="382">
        <v>0.99436266398246675</v>
      </c>
      <c r="E3164" s="382">
        <v>1.1018991548800512</v>
      </c>
      <c r="F3164" s="382">
        <v>1.2026340422703066</v>
      </c>
      <c r="G3164" s="382">
        <v>1.2831296597586217</v>
      </c>
      <c r="H3164" s="382">
        <v>1.3429497642453838</v>
      </c>
      <c r="M3164" s="386">
        <v>0.63160000000000005</v>
      </c>
    </row>
    <row r="3165" spans="1:13" ht="11.65" customHeight="1">
      <c r="A3165" s="372">
        <v>3159</v>
      </c>
      <c r="B3165" s="381">
        <v>1325.1211808308844</v>
      </c>
      <c r="C3165" s="381">
        <v>2072.4125388269003</v>
      </c>
      <c r="D3165" s="382">
        <v>0.99437790476461074</v>
      </c>
      <c r="E3165" s="382">
        <v>1.1019001252311149</v>
      </c>
      <c r="F3165" s="382">
        <v>1.2027096559009014</v>
      </c>
      <c r="G3165" s="382">
        <v>1.2832022409738271</v>
      </c>
      <c r="H3165" s="382">
        <v>1.3429697435382855</v>
      </c>
      <c r="M3165" s="386">
        <v>0.63180000000000003</v>
      </c>
    </row>
    <row r="3166" spans="1:13" ht="11.65" customHeight="1">
      <c r="A3166" s="372">
        <v>3160</v>
      </c>
      <c r="B3166" s="381">
        <v>1325.3179516801129</v>
      </c>
      <c r="C3166" s="381">
        <v>2072.6347581279369</v>
      </c>
      <c r="D3166" s="382">
        <v>0.9943882562395765</v>
      </c>
      <c r="E3166" s="382">
        <v>1.1019177652518015</v>
      </c>
      <c r="F3166" s="382">
        <v>1.2028038244580812</v>
      </c>
      <c r="G3166" s="382">
        <v>1.2832153392221557</v>
      </c>
      <c r="H3166" s="382">
        <v>1.3430437987046979</v>
      </c>
      <c r="M3166" s="386">
        <v>0.63200000000000001</v>
      </c>
    </row>
    <row r="3167" spans="1:13" ht="11.65" customHeight="1">
      <c r="A3167" s="372">
        <v>3161</v>
      </c>
      <c r="B3167" s="381">
        <v>1325.327323439159</v>
      </c>
      <c r="C3167" s="381">
        <v>2073.2537442123848</v>
      </c>
      <c r="D3167" s="382">
        <v>0.9944043048361364</v>
      </c>
      <c r="E3167" s="382">
        <v>1.102005098516615</v>
      </c>
      <c r="F3167" s="382">
        <v>1.2028098365542372</v>
      </c>
      <c r="G3167" s="382">
        <v>1.283251051315015</v>
      </c>
      <c r="H3167" s="382">
        <v>1.3431667990493872</v>
      </c>
      <c r="M3167" s="386">
        <v>0.63219999999999998</v>
      </c>
    </row>
    <row r="3168" spans="1:13" ht="11.65" customHeight="1">
      <c r="A3168" s="372">
        <v>3162</v>
      </c>
      <c r="B3168" s="381">
        <v>1325.5362261212758</v>
      </c>
      <c r="C3168" s="381">
        <v>2073.7980873374854</v>
      </c>
      <c r="D3168" s="382">
        <v>0.99443267714804895</v>
      </c>
      <c r="E3168" s="382">
        <v>1.1020079689806814</v>
      </c>
      <c r="F3168" s="382">
        <v>1.2028453380088644</v>
      </c>
      <c r="G3168" s="382">
        <v>1.283257120145771</v>
      </c>
      <c r="H3168" s="382">
        <v>1.3431793675325086</v>
      </c>
      <c r="M3168" s="386">
        <v>0.63239999999999996</v>
      </c>
    </row>
    <row r="3169" spans="1:13" ht="11.65" customHeight="1">
      <c r="A3169" s="372">
        <v>3163</v>
      </c>
      <c r="B3169" s="381">
        <v>1325.5668814202163</v>
      </c>
      <c r="C3169" s="381">
        <v>2074.648875401017</v>
      </c>
      <c r="D3169" s="382">
        <v>0.99449140098025524</v>
      </c>
      <c r="E3169" s="382">
        <v>1.102026847928365</v>
      </c>
      <c r="F3169" s="382">
        <v>1.2028739803019464</v>
      </c>
      <c r="G3169" s="382">
        <v>1.2832902915396289</v>
      </c>
      <c r="H3169" s="382">
        <v>1.3434610033248442</v>
      </c>
      <c r="M3169" s="386">
        <v>0.63260000000000005</v>
      </c>
    </row>
    <row r="3170" spans="1:13" ht="11.65" customHeight="1">
      <c r="A3170" s="372">
        <v>3164</v>
      </c>
      <c r="B3170" s="381">
        <v>1325.7864421318554</v>
      </c>
      <c r="C3170" s="381">
        <v>2074.767352105393</v>
      </c>
      <c r="D3170" s="382">
        <v>0.99450881523751977</v>
      </c>
      <c r="E3170" s="382">
        <v>1.1020880404647679</v>
      </c>
      <c r="F3170" s="382">
        <v>1.2029138437947076</v>
      </c>
      <c r="G3170" s="382">
        <v>1.2832909464917497</v>
      </c>
      <c r="H3170" s="382">
        <v>1.3435104555920008</v>
      </c>
      <c r="M3170" s="386">
        <v>0.63280000000000003</v>
      </c>
    </row>
    <row r="3171" spans="1:13" ht="11.65" customHeight="1">
      <c r="A3171" s="372">
        <v>3165</v>
      </c>
      <c r="B3171" s="381">
        <v>1326.2762573724958</v>
      </c>
      <c r="C3171" s="381">
        <v>2075.0810894602346</v>
      </c>
      <c r="D3171" s="382">
        <v>0.99451177178131911</v>
      </c>
      <c r="E3171" s="382">
        <v>1.1020956366701369</v>
      </c>
      <c r="F3171" s="382">
        <v>1.2029159287315125</v>
      </c>
      <c r="G3171" s="382">
        <v>1.283291097705259</v>
      </c>
      <c r="H3171" s="382">
        <v>1.3435722585375816</v>
      </c>
      <c r="M3171" s="386">
        <v>0.63300000000000001</v>
      </c>
    </row>
    <row r="3172" spans="1:13" ht="11.65" customHeight="1">
      <c r="A3172" s="372">
        <v>3166</v>
      </c>
      <c r="B3172" s="381">
        <v>1326.5459192561648</v>
      </c>
      <c r="C3172" s="381">
        <v>2075.847937807559</v>
      </c>
      <c r="D3172" s="382">
        <v>0.99451820612658115</v>
      </c>
      <c r="E3172" s="382">
        <v>1.102104785291909</v>
      </c>
      <c r="F3172" s="382">
        <v>1.2029250848541699</v>
      </c>
      <c r="G3172" s="382">
        <v>1.2833913124767284</v>
      </c>
      <c r="H3172" s="382">
        <v>1.3436165703932608</v>
      </c>
      <c r="M3172" s="386">
        <v>0.63319999999999999</v>
      </c>
    </row>
    <row r="3173" spans="1:13" ht="11.65" customHeight="1">
      <c r="A3173" s="372">
        <v>3167</v>
      </c>
      <c r="B3173" s="381">
        <v>1326.595898203369</v>
      </c>
      <c r="C3173" s="381">
        <v>2076.2866307724253</v>
      </c>
      <c r="D3173" s="382">
        <v>0.9945191432337902</v>
      </c>
      <c r="E3173" s="382">
        <v>1.1021086726471392</v>
      </c>
      <c r="F3173" s="382">
        <v>1.2029387563846801</v>
      </c>
      <c r="G3173" s="382">
        <v>1.2833920407834534</v>
      </c>
      <c r="H3173" s="382">
        <v>1.3436243265701642</v>
      </c>
      <c r="M3173" s="386">
        <v>0.63339999999999996</v>
      </c>
    </row>
    <row r="3174" spans="1:13" ht="11.65" customHeight="1">
      <c r="A3174" s="372">
        <v>3168</v>
      </c>
      <c r="B3174" s="381">
        <v>1326.9514974825479</v>
      </c>
      <c r="C3174" s="381">
        <v>2077.9794489239921</v>
      </c>
      <c r="D3174" s="382">
        <v>0.99455111850967559</v>
      </c>
      <c r="E3174" s="382">
        <v>1.1021508483061551</v>
      </c>
      <c r="F3174" s="382">
        <v>1.2029824637068018</v>
      </c>
      <c r="G3174" s="382">
        <v>1.2834459741769326</v>
      </c>
      <c r="H3174" s="382">
        <v>1.3436481755990979</v>
      </c>
      <c r="M3174" s="386">
        <v>0.63360000000000005</v>
      </c>
    </row>
    <row r="3175" spans="1:13" ht="11.65" customHeight="1">
      <c r="A3175" s="372">
        <v>3169</v>
      </c>
      <c r="B3175" s="381">
        <v>1326.9949942829408</v>
      </c>
      <c r="C3175" s="381">
        <v>2078.3988749480959</v>
      </c>
      <c r="D3175" s="382">
        <v>0.99455712430611631</v>
      </c>
      <c r="E3175" s="382">
        <v>1.1021804674182965</v>
      </c>
      <c r="F3175" s="382">
        <v>1.2029892624674037</v>
      </c>
      <c r="G3175" s="382">
        <v>1.2835473186820734</v>
      </c>
      <c r="H3175" s="382">
        <v>1.3436856900066887</v>
      </c>
      <c r="M3175" s="386">
        <v>0.63380000000000003</v>
      </c>
    </row>
    <row r="3176" spans="1:13" ht="11.65" customHeight="1">
      <c r="A3176" s="372">
        <v>3170</v>
      </c>
      <c r="B3176" s="381">
        <v>1327.1800014582805</v>
      </c>
      <c r="C3176" s="381">
        <v>2079.1425797102584</v>
      </c>
      <c r="D3176" s="382">
        <v>0.99458395673671851</v>
      </c>
      <c r="E3176" s="382">
        <v>1.1022107822886487</v>
      </c>
      <c r="F3176" s="382">
        <v>1.2030001394048131</v>
      </c>
      <c r="G3176" s="382">
        <v>1.2835711949668467</v>
      </c>
      <c r="H3176" s="382">
        <v>1.3436858440663466</v>
      </c>
      <c r="M3176" s="386">
        <v>0.63400000000000001</v>
      </c>
    </row>
    <row r="3177" spans="1:13" ht="11.65" customHeight="1">
      <c r="A3177" s="372">
        <v>3171</v>
      </c>
      <c r="B3177" s="381">
        <v>1327.1931319562464</v>
      </c>
      <c r="C3177" s="381">
        <v>2079.3031275553149</v>
      </c>
      <c r="D3177" s="382">
        <v>0.99458513899387779</v>
      </c>
      <c r="E3177" s="382">
        <v>1.1022195549087754</v>
      </c>
      <c r="F3177" s="382">
        <v>1.203044109243822</v>
      </c>
      <c r="G3177" s="382">
        <v>1.28364267871691</v>
      </c>
      <c r="H3177" s="382">
        <v>1.3437582588272956</v>
      </c>
      <c r="M3177" s="386">
        <v>0.63419999999999999</v>
      </c>
    </row>
    <row r="3178" spans="1:13" ht="11.65" customHeight="1">
      <c r="A3178" s="372">
        <v>3172</v>
      </c>
      <c r="B3178" s="381">
        <v>1327.3457670307698</v>
      </c>
      <c r="C3178" s="381">
        <v>2079.3780249085066</v>
      </c>
      <c r="D3178" s="382">
        <v>0.99458702042357217</v>
      </c>
      <c r="E3178" s="382">
        <v>1.1022317157205561</v>
      </c>
      <c r="F3178" s="382">
        <v>1.2030617746056045</v>
      </c>
      <c r="G3178" s="382">
        <v>1.2837484013951319</v>
      </c>
      <c r="H3178" s="382">
        <v>1.3437588392981581</v>
      </c>
      <c r="M3178" s="386">
        <v>0.63439999999999996</v>
      </c>
    </row>
    <row r="3179" spans="1:13" ht="11.65" customHeight="1">
      <c r="A3179" s="372">
        <v>3173</v>
      </c>
      <c r="B3179" s="381">
        <v>1327.6100610538942</v>
      </c>
      <c r="C3179" s="381">
        <v>2080.4364905104812</v>
      </c>
      <c r="D3179" s="382">
        <v>0.9945881513763235</v>
      </c>
      <c r="E3179" s="382">
        <v>1.1022371045538399</v>
      </c>
      <c r="F3179" s="382">
        <v>1.2030621215601143</v>
      </c>
      <c r="G3179" s="382">
        <v>1.2837501549837629</v>
      </c>
      <c r="H3179" s="382">
        <v>1.3438278811022544</v>
      </c>
      <c r="M3179" s="386">
        <v>0.63460000000000005</v>
      </c>
    </row>
    <row r="3180" spans="1:13" ht="11.65" customHeight="1">
      <c r="A3180" s="372">
        <v>3174</v>
      </c>
      <c r="B3180" s="381">
        <v>1327.7369127165721</v>
      </c>
      <c r="C3180" s="381">
        <v>2080.6992321205871</v>
      </c>
      <c r="D3180" s="382">
        <v>0.99461255756239109</v>
      </c>
      <c r="E3180" s="382">
        <v>1.1022461192869948</v>
      </c>
      <c r="F3180" s="382">
        <v>1.2030635577728384</v>
      </c>
      <c r="G3180" s="382">
        <v>1.2837609119275981</v>
      </c>
      <c r="H3180" s="382">
        <v>1.3438644740093639</v>
      </c>
      <c r="M3180" s="386">
        <v>0.63480000000000003</v>
      </c>
    </row>
    <row r="3181" spans="1:13" ht="11.65" customHeight="1">
      <c r="A3181" s="372">
        <v>3175</v>
      </c>
      <c r="B3181" s="381">
        <v>1328.0318053139044</v>
      </c>
      <c r="C3181" s="381">
        <v>2081.4792875709099</v>
      </c>
      <c r="D3181" s="382">
        <v>0.99462531485555927</v>
      </c>
      <c r="E3181" s="382">
        <v>1.102280717198767</v>
      </c>
      <c r="F3181" s="382">
        <v>1.2030723455097141</v>
      </c>
      <c r="G3181" s="382">
        <v>1.2837733305406349</v>
      </c>
      <c r="H3181" s="382">
        <v>1.3438789285439587</v>
      </c>
      <c r="M3181" s="386">
        <v>0.63500000000000001</v>
      </c>
    </row>
    <row r="3182" spans="1:13" ht="11.65" customHeight="1">
      <c r="A3182" s="372">
        <v>3176</v>
      </c>
      <c r="B3182" s="381">
        <v>1328.0933880163075</v>
      </c>
      <c r="C3182" s="381">
        <v>2081.9417866666918</v>
      </c>
      <c r="D3182" s="382">
        <v>0.99462928711265552</v>
      </c>
      <c r="E3182" s="382">
        <v>1.1022841620996107</v>
      </c>
      <c r="F3182" s="382">
        <v>1.2030936142110598</v>
      </c>
      <c r="G3182" s="382">
        <v>1.2839344256900791</v>
      </c>
      <c r="H3182" s="382">
        <v>1.3438793326598688</v>
      </c>
      <c r="M3182" s="386">
        <v>0.63519999999999999</v>
      </c>
    </row>
    <row r="3183" spans="1:13" ht="11.65" customHeight="1">
      <c r="A3183" s="372">
        <v>3177</v>
      </c>
      <c r="B3183" s="381">
        <v>1328.2025631590905</v>
      </c>
      <c r="C3183" s="381">
        <v>2082.0242703827553</v>
      </c>
      <c r="D3183" s="382">
        <v>0.99463324555817478</v>
      </c>
      <c r="E3183" s="382">
        <v>1.102296199247077</v>
      </c>
      <c r="F3183" s="382">
        <v>1.203169598281721</v>
      </c>
      <c r="G3183" s="382">
        <v>1.2839418247197187</v>
      </c>
      <c r="H3183" s="382">
        <v>1.3438831321772029</v>
      </c>
      <c r="M3183" s="386">
        <v>0.63539999999999996</v>
      </c>
    </row>
    <row r="3184" spans="1:13" ht="11.65" customHeight="1">
      <c r="A3184" s="372">
        <v>3178</v>
      </c>
      <c r="B3184" s="381">
        <v>1328.362157562603</v>
      </c>
      <c r="C3184" s="381">
        <v>2082.5429657817222</v>
      </c>
      <c r="D3184" s="382">
        <v>0.99463473459698382</v>
      </c>
      <c r="E3184" s="382">
        <v>1.102326807642146</v>
      </c>
      <c r="F3184" s="382">
        <v>1.2031786314298802</v>
      </c>
      <c r="G3184" s="382">
        <v>1.2839423140143496</v>
      </c>
      <c r="H3184" s="382">
        <v>1.3439139246464413</v>
      </c>
      <c r="M3184" s="386">
        <v>0.63560000000000005</v>
      </c>
    </row>
    <row r="3185" spans="1:13" ht="11.65" customHeight="1">
      <c r="A3185" s="372">
        <v>3179</v>
      </c>
      <c r="B3185" s="381">
        <v>1328.6208251926137</v>
      </c>
      <c r="C3185" s="381">
        <v>2082.8111879375683</v>
      </c>
      <c r="D3185" s="382">
        <v>0.99466293372542258</v>
      </c>
      <c r="E3185" s="382">
        <v>1.1023300790118837</v>
      </c>
      <c r="F3185" s="382">
        <v>1.2032118502313105</v>
      </c>
      <c r="G3185" s="382">
        <v>1.2840242343387822</v>
      </c>
      <c r="H3185" s="382">
        <v>1.3440153015072587</v>
      </c>
      <c r="M3185" s="386">
        <v>0.63580000000000003</v>
      </c>
    </row>
    <row r="3186" spans="1:13" ht="11.65" customHeight="1">
      <c r="A3186" s="372">
        <v>3180</v>
      </c>
      <c r="B3186" s="381">
        <v>1329.0680522108632</v>
      </c>
      <c r="C3186" s="381">
        <v>2082.9946742452503</v>
      </c>
      <c r="D3186" s="382">
        <v>0.99466751924574925</v>
      </c>
      <c r="E3186" s="382">
        <v>1.1023390997739426</v>
      </c>
      <c r="F3186" s="382">
        <v>1.2032295488119291</v>
      </c>
      <c r="G3186" s="382">
        <v>1.2840589996162841</v>
      </c>
      <c r="H3186" s="382">
        <v>1.3440341836671945</v>
      </c>
      <c r="M3186" s="386">
        <v>0.63600000000000001</v>
      </c>
    </row>
    <row r="3187" spans="1:13" ht="11.65" customHeight="1">
      <c r="A3187" s="372">
        <v>3181</v>
      </c>
      <c r="B3187" s="381">
        <v>1329.6927820845694</v>
      </c>
      <c r="C3187" s="381">
        <v>2083.0783778310797</v>
      </c>
      <c r="D3187" s="382">
        <v>0.99468675553404395</v>
      </c>
      <c r="E3187" s="382">
        <v>1.1023446722899635</v>
      </c>
      <c r="F3187" s="382">
        <v>1.2032629551092318</v>
      </c>
      <c r="G3187" s="382">
        <v>1.284074058063182</v>
      </c>
      <c r="H3187" s="382">
        <v>1.3440378883072635</v>
      </c>
      <c r="M3187" s="386">
        <v>0.63619999999999999</v>
      </c>
    </row>
    <row r="3188" spans="1:13" ht="11.65" customHeight="1">
      <c r="A3188" s="372">
        <v>3182</v>
      </c>
      <c r="B3188" s="381">
        <v>1330.031425470298</v>
      </c>
      <c r="C3188" s="381">
        <v>2083.1179462430337</v>
      </c>
      <c r="D3188" s="382">
        <v>0.99469021312473538</v>
      </c>
      <c r="E3188" s="382">
        <v>1.1023465823122158</v>
      </c>
      <c r="F3188" s="382">
        <v>1.2032924116254207</v>
      </c>
      <c r="G3188" s="382">
        <v>1.284206567193823</v>
      </c>
      <c r="H3188" s="382">
        <v>1.3440557869087517</v>
      </c>
      <c r="M3188" s="386">
        <v>0.63639999999999997</v>
      </c>
    </row>
    <row r="3189" spans="1:13" ht="11.65" customHeight="1">
      <c r="A3189" s="372">
        <v>3183</v>
      </c>
      <c r="B3189" s="381">
        <v>1330.7299241231985</v>
      </c>
      <c r="C3189" s="381">
        <v>2083.3687359013911</v>
      </c>
      <c r="D3189" s="382">
        <v>0.99470633825784616</v>
      </c>
      <c r="E3189" s="382">
        <v>1.102359564342394</v>
      </c>
      <c r="F3189" s="382">
        <v>1.2033526827482575</v>
      </c>
      <c r="G3189" s="382">
        <v>1.2842730071781614</v>
      </c>
      <c r="H3189" s="382">
        <v>1.3440601050320184</v>
      </c>
      <c r="M3189" s="386">
        <v>0.63660000000000005</v>
      </c>
    </row>
    <row r="3190" spans="1:13" ht="11.65" customHeight="1">
      <c r="A3190" s="372">
        <v>3184</v>
      </c>
      <c r="B3190" s="381">
        <v>1332.0054806542457</v>
      </c>
      <c r="C3190" s="381">
        <v>2083.5304047831851</v>
      </c>
      <c r="D3190" s="382">
        <v>0.99470646653352079</v>
      </c>
      <c r="E3190" s="382">
        <v>1.1023858431813438</v>
      </c>
      <c r="F3190" s="382">
        <v>1.2033914159209502</v>
      </c>
      <c r="G3190" s="382">
        <v>1.2843224767863131</v>
      </c>
      <c r="H3190" s="382">
        <v>1.344064281786808</v>
      </c>
      <c r="M3190" s="386">
        <v>0.63680000000000003</v>
      </c>
    </row>
    <row r="3191" spans="1:13" ht="11.65" customHeight="1">
      <c r="A3191" s="372">
        <v>3185</v>
      </c>
      <c r="B3191" s="381">
        <v>1332.7902492519052</v>
      </c>
      <c r="C3191" s="381">
        <v>2084.065223130523</v>
      </c>
      <c r="D3191" s="382">
        <v>0.99471607026793063</v>
      </c>
      <c r="E3191" s="382">
        <v>1.1024179159433969</v>
      </c>
      <c r="F3191" s="382">
        <v>1.2034080399130467</v>
      </c>
      <c r="G3191" s="382">
        <v>1.2843530810004427</v>
      </c>
      <c r="H3191" s="382">
        <v>1.3441353731118744</v>
      </c>
      <c r="M3191" s="386">
        <v>0.63700000000000001</v>
      </c>
    </row>
    <row r="3192" spans="1:13" ht="11.65" customHeight="1">
      <c r="A3192" s="372">
        <v>3186</v>
      </c>
      <c r="B3192" s="381">
        <v>1333.0774930794796</v>
      </c>
      <c r="C3192" s="381">
        <v>2085.5763456154855</v>
      </c>
      <c r="D3192" s="382">
        <v>0.99473811154377534</v>
      </c>
      <c r="E3192" s="382">
        <v>1.1024256560258472</v>
      </c>
      <c r="F3192" s="382">
        <v>1.203464691022436</v>
      </c>
      <c r="G3192" s="382">
        <v>1.284354900738528</v>
      </c>
      <c r="H3192" s="382">
        <v>1.3441590293588805</v>
      </c>
      <c r="M3192" s="386">
        <v>0.63719999999999999</v>
      </c>
    </row>
    <row r="3193" spans="1:13" ht="11.65" customHeight="1">
      <c r="A3193" s="372">
        <v>3187</v>
      </c>
      <c r="B3193" s="381">
        <v>1333.7204157267633</v>
      </c>
      <c r="C3193" s="381">
        <v>2086.4170840949046</v>
      </c>
      <c r="D3193" s="382">
        <v>0.99474270828585765</v>
      </c>
      <c r="E3193" s="382">
        <v>1.1024285987124764</v>
      </c>
      <c r="F3193" s="382">
        <v>1.2034775657429</v>
      </c>
      <c r="G3193" s="382">
        <v>1.2844065156870257</v>
      </c>
      <c r="H3193" s="382">
        <v>1.3441653108971638</v>
      </c>
      <c r="M3193" s="386">
        <v>0.63739999999999997</v>
      </c>
    </row>
    <row r="3194" spans="1:13" ht="11.65" customHeight="1">
      <c r="A3194" s="372">
        <v>3188</v>
      </c>
      <c r="B3194" s="381">
        <v>1334.2326743368176</v>
      </c>
      <c r="C3194" s="381">
        <v>2086.4666380072158</v>
      </c>
      <c r="D3194" s="382">
        <v>0.99476772047910544</v>
      </c>
      <c r="E3194" s="382">
        <v>1.1024709663433288</v>
      </c>
      <c r="F3194" s="382">
        <v>1.2034939851316133</v>
      </c>
      <c r="G3194" s="382">
        <v>1.2844987467869471</v>
      </c>
      <c r="H3194" s="382">
        <v>1.3441678511486856</v>
      </c>
      <c r="M3194" s="386">
        <v>0.63759999999999994</v>
      </c>
    </row>
    <row r="3195" spans="1:13" ht="11.65" customHeight="1">
      <c r="A3195" s="372">
        <v>3189</v>
      </c>
      <c r="B3195" s="381">
        <v>1334.6694513811681</v>
      </c>
      <c r="C3195" s="381">
        <v>2086.7624844357633</v>
      </c>
      <c r="D3195" s="382">
        <v>0.99477415803893232</v>
      </c>
      <c r="E3195" s="382">
        <v>1.1024735573531799</v>
      </c>
      <c r="F3195" s="382">
        <v>1.2035080724541383</v>
      </c>
      <c r="G3195" s="382">
        <v>1.2845374414958401</v>
      </c>
      <c r="H3195" s="382">
        <v>1.344338952557353</v>
      </c>
      <c r="M3195" s="386">
        <v>0.63780000000000003</v>
      </c>
    </row>
    <row r="3196" spans="1:13" ht="11.65" customHeight="1">
      <c r="A3196" s="372">
        <v>3190</v>
      </c>
      <c r="B3196" s="381">
        <v>1334.9233721086948</v>
      </c>
      <c r="C3196" s="381">
        <v>2087.178658893883</v>
      </c>
      <c r="D3196" s="382">
        <v>0.99477465113755337</v>
      </c>
      <c r="E3196" s="382">
        <v>1.102477984546079</v>
      </c>
      <c r="F3196" s="382">
        <v>1.2035720054941994</v>
      </c>
      <c r="G3196" s="382">
        <v>1.2845813942237534</v>
      </c>
      <c r="H3196" s="382">
        <v>1.3444236955009492</v>
      </c>
      <c r="M3196" s="386">
        <v>0.63800000000000001</v>
      </c>
    </row>
    <row r="3197" spans="1:13" ht="11.65" customHeight="1">
      <c r="A3197" s="372">
        <v>3191</v>
      </c>
      <c r="B3197" s="381">
        <v>1334.9235359181894</v>
      </c>
      <c r="C3197" s="381">
        <v>2087.4325232957344</v>
      </c>
      <c r="D3197" s="382">
        <v>0.99478206418861381</v>
      </c>
      <c r="E3197" s="382">
        <v>1.102507493469141</v>
      </c>
      <c r="F3197" s="382">
        <v>1.2036037957498238</v>
      </c>
      <c r="G3197" s="382">
        <v>1.2846022415407354</v>
      </c>
      <c r="H3197" s="382">
        <v>1.3444744986899739</v>
      </c>
      <c r="M3197" s="386">
        <v>0.63819999999999999</v>
      </c>
    </row>
    <row r="3198" spans="1:13" ht="11.65" customHeight="1">
      <c r="A3198" s="372">
        <v>3192</v>
      </c>
      <c r="B3198" s="381">
        <v>1335.6402852080264</v>
      </c>
      <c r="C3198" s="381">
        <v>2087.5568840405194</v>
      </c>
      <c r="D3198" s="382">
        <v>0.9947882972073151</v>
      </c>
      <c r="E3198" s="382">
        <v>1.1025277543728809</v>
      </c>
      <c r="F3198" s="382">
        <v>1.2036181277724942</v>
      </c>
      <c r="G3198" s="382">
        <v>1.2846071034071156</v>
      </c>
      <c r="H3198" s="382">
        <v>1.3445130153932972</v>
      </c>
      <c r="M3198" s="386">
        <v>0.63839999999999997</v>
      </c>
    </row>
    <row r="3199" spans="1:13" ht="11.65" customHeight="1">
      <c r="A3199" s="372">
        <v>3193</v>
      </c>
      <c r="B3199" s="381">
        <v>1335.6881933732138</v>
      </c>
      <c r="C3199" s="381">
        <v>2089.0064693690547</v>
      </c>
      <c r="D3199" s="382">
        <v>0.99480170902306231</v>
      </c>
      <c r="E3199" s="382">
        <v>1.1025603001701043</v>
      </c>
      <c r="F3199" s="382">
        <v>1.2036323368774675</v>
      </c>
      <c r="G3199" s="382">
        <v>1.2846184632434576</v>
      </c>
      <c r="H3199" s="382">
        <v>1.3445419335482076</v>
      </c>
      <c r="M3199" s="386">
        <v>0.63859999999999995</v>
      </c>
    </row>
    <row r="3200" spans="1:13" ht="11.65" customHeight="1">
      <c r="A3200" s="372">
        <v>3194</v>
      </c>
      <c r="B3200" s="381">
        <v>1336.0059597687077</v>
      </c>
      <c r="C3200" s="381">
        <v>2089.2593728072352</v>
      </c>
      <c r="D3200" s="382">
        <v>0.99480658023211044</v>
      </c>
      <c r="E3200" s="382">
        <v>1.102615318019728</v>
      </c>
      <c r="F3200" s="382">
        <v>1.2036335222063506</v>
      </c>
      <c r="G3200" s="382">
        <v>1.2846366050377025</v>
      </c>
      <c r="H3200" s="382">
        <v>1.3447117430016784</v>
      </c>
      <c r="M3200" s="386">
        <v>0.63880000000000003</v>
      </c>
    </row>
    <row r="3201" spans="1:13" ht="11.65" customHeight="1">
      <c r="A3201" s="372">
        <v>3195</v>
      </c>
      <c r="B3201" s="381">
        <v>1336.5706286140821</v>
      </c>
      <c r="C3201" s="381">
        <v>2090.1639153716042</v>
      </c>
      <c r="D3201" s="382">
        <v>0.99481408612530853</v>
      </c>
      <c r="E3201" s="382">
        <v>1.1026560750423091</v>
      </c>
      <c r="F3201" s="382">
        <v>1.2036686754504877</v>
      </c>
      <c r="G3201" s="382">
        <v>1.2846449967231359</v>
      </c>
      <c r="H3201" s="382">
        <v>1.3447159202617514</v>
      </c>
      <c r="M3201" s="386">
        <v>0.63900000000000001</v>
      </c>
    </row>
    <row r="3202" spans="1:13" ht="11.65" customHeight="1">
      <c r="A3202" s="372">
        <v>3196</v>
      </c>
      <c r="B3202" s="381">
        <v>1336.594763536451</v>
      </c>
      <c r="C3202" s="381">
        <v>2090.2653063907073</v>
      </c>
      <c r="D3202" s="382">
        <v>0.99481604373747889</v>
      </c>
      <c r="E3202" s="382">
        <v>1.1026572230376461</v>
      </c>
      <c r="F3202" s="382">
        <v>1.203676344407024</v>
      </c>
      <c r="G3202" s="382">
        <v>1.2846734043142631</v>
      </c>
      <c r="H3202" s="382">
        <v>1.3447937701108565</v>
      </c>
      <c r="M3202" s="386">
        <v>0.63919999999999999</v>
      </c>
    </row>
    <row r="3203" spans="1:13" ht="11.65" customHeight="1">
      <c r="A3203" s="372">
        <v>3197</v>
      </c>
      <c r="B3203" s="381">
        <v>1336.8882453698525</v>
      </c>
      <c r="C3203" s="381">
        <v>2090.81888090744</v>
      </c>
      <c r="D3203" s="382">
        <v>0.99484126325463995</v>
      </c>
      <c r="E3203" s="382">
        <v>1.1027107734027504</v>
      </c>
      <c r="F3203" s="382">
        <v>1.2036870257992187</v>
      </c>
      <c r="G3203" s="382">
        <v>1.2847514851080419</v>
      </c>
      <c r="H3203" s="382">
        <v>1.344801288515723</v>
      </c>
      <c r="M3203" s="386">
        <v>0.63939999999999997</v>
      </c>
    </row>
    <row r="3204" spans="1:13" ht="11.65" customHeight="1">
      <c r="A3204" s="372">
        <v>3198</v>
      </c>
      <c r="B3204" s="381">
        <v>1337.5075695279484</v>
      </c>
      <c r="C3204" s="381">
        <v>2091.853652305299</v>
      </c>
      <c r="D3204" s="382">
        <v>0.99484757553157466</v>
      </c>
      <c r="E3204" s="382">
        <v>1.1027197858909492</v>
      </c>
      <c r="F3204" s="382">
        <v>1.2037160155183388</v>
      </c>
      <c r="G3204" s="382">
        <v>1.2847956290849276</v>
      </c>
      <c r="H3204" s="382">
        <v>1.3448255764879662</v>
      </c>
      <c r="M3204" s="386">
        <v>0.63959999999999995</v>
      </c>
    </row>
    <row r="3205" spans="1:13" ht="11.65" customHeight="1">
      <c r="A3205" s="372">
        <v>3199</v>
      </c>
      <c r="B3205" s="381">
        <v>1338.1016391413941</v>
      </c>
      <c r="C3205" s="381">
        <v>2091.8779271237763</v>
      </c>
      <c r="D3205" s="382">
        <v>0.99485858895085488</v>
      </c>
      <c r="E3205" s="382">
        <v>1.1027257236271304</v>
      </c>
      <c r="F3205" s="382">
        <v>1.2037416577246225</v>
      </c>
      <c r="G3205" s="382">
        <v>1.2848821956960961</v>
      </c>
      <c r="H3205" s="382">
        <v>1.3448918229996638</v>
      </c>
      <c r="M3205" s="386">
        <v>0.63980000000000004</v>
      </c>
    </row>
    <row r="3206" spans="1:13" ht="11.65" customHeight="1">
      <c r="A3206" s="372">
        <v>3200</v>
      </c>
      <c r="B3206" s="381">
        <v>1338.1686815916491</v>
      </c>
      <c r="C3206" s="381">
        <v>2093.5235076029949</v>
      </c>
      <c r="D3206" s="382">
        <v>0.99486011330170865</v>
      </c>
      <c r="E3206" s="382">
        <v>1.1027480027744703</v>
      </c>
      <c r="F3206" s="382">
        <v>1.2037637704874673</v>
      </c>
      <c r="G3206" s="382">
        <v>1.2848861088566943</v>
      </c>
      <c r="H3206" s="382">
        <v>1.345028663747424</v>
      </c>
      <c r="M3206" s="386">
        <v>0.64</v>
      </c>
    </row>
    <row r="3207" spans="1:13" ht="11.65" customHeight="1">
      <c r="A3207" s="372">
        <v>3201</v>
      </c>
      <c r="B3207" s="381">
        <v>1338.3377390263022</v>
      </c>
      <c r="C3207" s="381">
        <v>2093.6277105622466</v>
      </c>
      <c r="D3207" s="382">
        <v>0.99488388438640973</v>
      </c>
      <c r="E3207" s="382">
        <v>1.1027887313464666</v>
      </c>
      <c r="F3207" s="382">
        <v>1.2037675046546781</v>
      </c>
      <c r="G3207" s="382">
        <v>1.2849707066554674</v>
      </c>
      <c r="H3207" s="382">
        <v>1.3450785667981058</v>
      </c>
      <c r="M3207" s="386">
        <v>0.64019999999999999</v>
      </c>
    </row>
    <row r="3208" spans="1:13" ht="11.65" customHeight="1">
      <c r="A3208" s="372">
        <v>3202</v>
      </c>
      <c r="B3208" s="381">
        <v>1338.3885940670216</v>
      </c>
      <c r="C3208" s="381">
        <v>2094.3947634012384</v>
      </c>
      <c r="D3208" s="382">
        <v>0.99491294936450303</v>
      </c>
      <c r="E3208" s="382">
        <v>1.1028116328279607</v>
      </c>
      <c r="F3208" s="382">
        <v>1.2037902888511169</v>
      </c>
      <c r="G3208" s="382">
        <v>1.2850705580563593</v>
      </c>
      <c r="H3208" s="382">
        <v>1.3450909152311541</v>
      </c>
      <c r="M3208" s="386">
        <v>0.64039999999999997</v>
      </c>
    </row>
    <row r="3209" spans="1:13" ht="11.65" customHeight="1">
      <c r="A3209" s="372">
        <v>3203</v>
      </c>
      <c r="B3209" s="381">
        <v>1338.4079116661342</v>
      </c>
      <c r="C3209" s="381">
        <v>2094.6696642137231</v>
      </c>
      <c r="D3209" s="382">
        <v>0.99491735611670284</v>
      </c>
      <c r="E3209" s="382">
        <v>1.1028381651427759</v>
      </c>
      <c r="F3209" s="382">
        <v>1.203820841667874</v>
      </c>
      <c r="G3209" s="382">
        <v>1.2850756085375539</v>
      </c>
      <c r="H3209" s="382">
        <v>1.3451467675435198</v>
      </c>
      <c r="M3209" s="386">
        <v>0.64059999999999995</v>
      </c>
    </row>
    <row r="3210" spans="1:13" ht="11.65" customHeight="1">
      <c r="A3210" s="372">
        <v>3204</v>
      </c>
      <c r="B3210" s="381">
        <v>1338.7490430918642</v>
      </c>
      <c r="C3210" s="381">
        <v>2095.0409032331536</v>
      </c>
      <c r="D3210" s="382">
        <v>0.99492931041739296</v>
      </c>
      <c r="E3210" s="382">
        <v>1.1028410575638246</v>
      </c>
      <c r="F3210" s="382">
        <v>1.2038329092131683</v>
      </c>
      <c r="G3210" s="382">
        <v>1.2851191888235765</v>
      </c>
      <c r="H3210" s="382">
        <v>1.3453016165892315</v>
      </c>
      <c r="M3210" s="386">
        <v>0.64080000000000004</v>
      </c>
    </row>
    <row r="3211" spans="1:13" ht="11.65" customHeight="1">
      <c r="A3211" s="372">
        <v>3205</v>
      </c>
      <c r="B3211" s="381">
        <v>1338.8279968849802</v>
      </c>
      <c r="C3211" s="381">
        <v>2095.0978204994371</v>
      </c>
      <c r="D3211" s="382">
        <v>0.99495406398604469</v>
      </c>
      <c r="E3211" s="382">
        <v>1.102885006089203</v>
      </c>
      <c r="F3211" s="382">
        <v>1.2038414292109447</v>
      </c>
      <c r="G3211" s="382">
        <v>1.2851417906677975</v>
      </c>
      <c r="H3211" s="382">
        <v>1.3454926914801857</v>
      </c>
      <c r="M3211" s="386">
        <v>0.64100000000000001</v>
      </c>
    </row>
    <row r="3212" spans="1:13" ht="11.65" customHeight="1">
      <c r="A3212" s="372">
        <v>3206</v>
      </c>
      <c r="B3212" s="381">
        <v>1339.1793499125097</v>
      </c>
      <c r="C3212" s="381">
        <v>2096.1341517881774</v>
      </c>
      <c r="D3212" s="382">
        <v>0.99501151094724527</v>
      </c>
      <c r="E3212" s="382">
        <v>1.102933631563362</v>
      </c>
      <c r="F3212" s="382">
        <v>1.2038858148340357</v>
      </c>
      <c r="G3212" s="382">
        <v>1.2851426121843184</v>
      </c>
      <c r="H3212" s="382">
        <v>1.345494350273208</v>
      </c>
      <c r="M3212" s="386">
        <v>0.64119999999999999</v>
      </c>
    </row>
    <row r="3213" spans="1:13" ht="11.65" customHeight="1">
      <c r="A3213" s="372">
        <v>3207</v>
      </c>
      <c r="B3213" s="381">
        <v>1339.1900348671606</v>
      </c>
      <c r="C3213" s="381">
        <v>2096.3963164277538</v>
      </c>
      <c r="D3213" s="382">
        <v>0.99504100232172932</v>
      </c>
      <c r="E3213" s="382">
        <v>1.1029567921674075</v>
      </c>
      <c r="F3213" s="382">
        <v>1.203977158624852</v>
      </c>
      <c r="G3213" s="382">
        <v>1.285157097635298</v>
      </c>
      <c r="H3213" s="382">
        <v>1.3455187224087011</v>
      </c>
      <c r="M3213" s="386">
        <v>0.64139999999999997</v>
      </c>
    </row>
    <row r="3214" spans="1:13" ht="11.65" customHeight="1">
      <c r="A3214" s="372">
        <v>3208</v>
      </c>
      <c r="B3214" s="381">
        <v>1339.7922768105936</v>
      </c>
      <c r="C3214" s="381">
        <v>2096.4229521620891</v>
      </c>
      <c r="D3214" s="382">
        <v>0.99504115275041527</v>
      </c>
      <c r="E3214" s="382">
        <v>1.1029919776932691</v>
      </c>
      <c r="F3214" s="382">
        <v>1.2039934324312302</v>
      </c>
      <c r="G3214" s="382">
        <v>1.2851980221797736</v>
      </c>
      <c r="H3214" s="382">
        <v>1.3455711219488362</v>
      </c>
      <c r="M3214" s="386">
        <v>0.64159999999999995</v>
      </c>
    </row>
    <row r="3215" spans="1:13" ht="11.65" customHeight="1">
      <c r="A3215" s="372">
        <v>3209</v>
      </c>
      <c r="B3215" s="381">
        <v>1340.548140608119</v>
      </c>
      <c r="C3215" s="381">
        <v>2097.0358665235999</v>
      </c>
      <c r="D3215" s="382">
        <v>0.9950740697454179</v>
      </c>
      <c r="E3215" s="382">
        <v>1.1030439432158796</v>
      </c>
      <c r="F3215" s="382">
        <v>1.2040099503135009</v>
      </c>
      <c r="G3215" s="382">
        <v>1.28520956677981</v>
      </c>
      <c r="H3215" s="382">
        <v>1.3455925512406464</v>
      </c>
      <c r="M3215" s="386">
        <v>0.64180000000000004</v>
      </c>
    </row>
    <row r="3216" spans="1:13" ht="11.65" customHeight="1">
      <c r="A3216" s="372">
        <v>3210</v>
      </c>
      <c r="B3216" s="381">
        <v>1340.7187296733091</v>
      </c>
      <c r="C3216" s="381">
        <v>2097.3261114771522</v>
      </c>
      <c r="D3216" s="382">
        <v>0.99515173742438323</v>
      </c>
      <c r="E3216" s="382">
        <v>1.1030466607784324</v>
      </c>
      <c r="F3216" s="382">
        <v>1.2040178496596188</v>
      </c>
      <c r="G3216" s="382">
        <v>1.2852575161125332</v>
      </c>
      <c r="H3216" s="382">
        <v>1.3456596550107265</v>
      </c>
      <c r="M3216" s="386">
        <v>0.64200000000000002</v>
      </c>
    </row>
    <row r="3217" spans="1:13" ht="11.65" customHeight="1">
      <c r="A3217" s="372">
        <v>3211</v>
      </c>
      <c r="B3217" s="381">
        <v>1341.9345343260411</v>
      </c>
      <c r="C3217" s="381">
        <v>2097.8151575239553</v>
      </c>
      <c r="D3217" s="382">
        <v>0.99515202947799442</v>
      </c>
      <c r="E3217" s="382">
        <v>1.1030474891383857</v>
      </c>
      <c r="F3217" s="382">
        <v>1.2040410254139278</v>
      </c>
      <c r="G3217" s="382">
        <v>1.2852768925946703</v>
      </c>
      <c r="H3217" s="382">
        <v>1.3456959697193789</v>
      </c>
      <c r="M3217" s="386">
        <v>0.64219999999999999</v>
      </c>
    </row>
    <row r="3218" spans="1:13" ht="11.65" customHeight="1">
      <c r="A3218" s="372">
        <v>3212</v>
      </c>
      <c r="B3218" s="381">
        <v>1341.9408147303639</v>
      </c>
      <c r="C3218" s="381">
        <v>2098.0527908812819</v>
      </c>
      <c r="D3218" s="382">
        <v>0.99515286774857348</v>
      </c>
      <c r="E3218" s="382">
        <v>1.1030860703843439</v>
      </c>
      <c r="F3218" s="382">
        <v>1.2040572857163234</v>
      </c>
      <c r="G3218" s="382">
        <v>1.285302593338461</v>
      </c>
      <c r="H3218" s="382">
        <v>1.3457212938404481</v>
      </c>
      <c r="M3218" s="386">
        <v>0.64239999999999997</v>
      </c>
    </row>
    <row r="3219" spans="1:13" ht="11.65" customHeight="1">
      <c r="A3219" s="372">
        <v>3213</v>
      </c>
      <c r="B3219" s="381">
        <v>1341.962464062115</v>
      </c>
      <c r="C3219" s="381">
        <v>2098.1880068831942</v>
      </c>
      <c r="D3219" s="382">
        <v>0.99515603848264256</v>
      </c>
      <c r="E3219" s="382">
        <v>1.1031417458597443</v>
      </c>
      <c r="F3219" s="382">
        <v>1.204149481659043</v>
      </c>
      <c r="G3219" s="382">
        <v>1.2853200973527501</v>
      </c>
      <c r="H3219" s="382">
        <v>1.345794562816204</v>
      </c>
      <c r="M3219" s="386">
        <v>0.64259999999999995</v>
      </c>
    </row>
    <row r="3220" spans="1:13" ht="11.65" customHeight="1">
      <c r="A3220" s="372">
        <v>3214</v>
      </c>
      <c r="B3220" s="381">
        <v>1342.3377541988866</v>
      </c>
      <c r="C3220" s="381">
        <v>2098.3552255309969</v>
      </c>
      <c r="D3220" s="382">
        <v>0.99515882460854599</v>
      </c>
      <c r="E3220" s="382">
        <v>1.1031606121232445</v>
      </c>
      <c r="F3220" s="382">
        <v>1.2041778867615955</v>
      </c>
      <c r="G3220" s="382">
        <v>1.2853605711041125</v>
      </c>
      <c r="H3220" s="382">
        <v>1.3458032074312545</v>
      </c>
      <c r="M3220" s="386">
        <v>0.64280000000000004</v>
      </c>
    </row>
    <row r="3221" spans="1:13" ht="11.65" customHeight="1">
      <c r="A3221" s="372">
        <v>3215</v>
      </c>
      <c r="B3221" s="381">
        <v>1342.9423518269768</v>
      </c>
      <c r="C3221" s="381">
        <v>2099.5824856886356</v>
      </c>
      <c r="D3221" s="382">
        <v>0.99516501661523538</v>
      </c>
      <c r="E3221" s="382">
        <v>1.1031852441331516</v>
      </c>
      <c r="F3221" s="382">
        <v>1.2041847962925198</v>
      </c>
      <c r="G3221" s="382">
        <v>1.2853757499578549</v>
      </c>
      <c r="H3221" s="382">
        <v>1.3459010637743953</v>
      </c>
      <c r="M3221" s="386">
        <v>0.64300000000000002</v>
      </c>
    </row>
    <row r="3222" spans="1:13" ht="11.65" customHeight="1">
      <c r="A3222" s="372">
        <v>3216</v>
      </c>
      <c r="B3222" s="381">
        <v>1342.9534189322667</v>
      </c>
      <c r="C3222" s="381">
        <v>2100.0436309496745</v>
      </c>
      <c r="D3222" s="382">
        <v>0.99518313837502537</v>
      </c>
      <c r="E3222" s="382">
        <v>1.1032127212303935</v>
      </c>
      <c r="F3222" s="382">
        <v>1.2042089980551718</v>
      </c>
      <c r="G3222" s="382">
        <v>1.2854034880919321</v>
      </c>
      <c r="H3222" s="382">
        <v>1.3459048040770267</v>
      </c>
      <c r="M3222" s="386">
        <v>0.64319999999999999</v>
      </c>
    </row>
    <row r="3223" spans="1:13" ht="11.65" customHeight="1">
      <c r="A3223" s="372">
        <v>3217</v>
      </c>
      <c r="B3223" s="381">
        <v>1344.2581375496447</v>
      </c>
      <c r="C3223" s="381">
        <v>2100.2131956988123</v>
      </c>
      <c r="D3223" s="382">
        <v>0.99522025018902904</v>
      </c>
      <c r="E3223" s="382">
        <v>1.1032363270721866</v>
      </c>
      <c r="F3223" s="382">
        <v>1.204231082507113</v>
      </c>
      <c r="G3223" s="382">
        <v>1.2854280340571869</v>
      </c>
      <c r="H3223" s="382">
        <v>1.3459755464976955</v>
      </c>
      <c r="M3223" s="386">
        <v>0.64339999999999997</v>
      </c>
    </row>
    <row r="3224" spans="1:13" ht="11.65" customHeight="1">
      <c r="A3224" s="372">
        <v>3218</v>
      </c>
      <c r="B3224" s="381">
        <v>1344.3973275168237</v>
      </c>
      <c r="C3224" s="381">
        <v>2100.5012674762456</v>
      </c>
      <c r="D3224" s="382">
        <v>0.995229786630211</v>
      </c>
      <c r="E3224" s="382">
        <v>1.1032692109863904</v>
      </c>
      <c r="F3224" s="382">
        <v>1.2042644592332505</v>
      </c>
      <c r="G3224" s="382">
        <v>1.2854339199420841</v>
      </c>
      <c r="H3224" s="382">
        <v>1.3459841729447042</v>
      </c>
      <c r="M3224" s="386">
        <v>0.64359999999999995</v>
      </c>
    </row>
    <row r="3225" spans="1:13" ht="11.65" customHeight="1">
      <c r="A3225" s="372">
        <v>3219</v>
      </c>
      <c r="B3225" s="381">
        <v>1344.5732388285542</v>
      </c>
      <c r="C3225" s="381">
        <v>2100.5846803547556</v>
      </c>
      <c r="D3225" s="382">
        <v>0.99526723521066107</v>
      </c>
      <c r="E3225" s="382">
        <v>1.1032757156214372</v>
      </c>
      <c r="F3225" s="382">
        <v>1.2043514909935795</v>
      </c>
      <c r="G3225" s="382">
        <v>1.2854540116193587</v>
      </c>
      <c r="H3225" s="382">
        <v>1.3459846240919797</v>
      </c>
      <c r="M3225" s="386">
        <v>0.64380000000000004</v>
      </c>
    </row>
    <row r="3226" spans="1:13" ht="11.65" customHeight="1">
      <c r="A3226" s="372">
        <v>3220</v>
      </c>
      <c r="B3226" s="381">
        <v>1344.8000788794761</v>
      </c>
      <c r="C3226" s="381">
        <v>2101.6844075834124</v>
      </c>
      <c r="D3226" s="382">
        <v>0.99526727378719693</v>
      </c>
      <c r="E3226" s="382">
        <v>1.103285159901791</v>
      </c>
      <c r="F3226" s="382">
        <v>1.2043747413920134</v>
      </c>
      <c r="G3226" s="382">
        <v>1.2854805529740085</v>
      </c>
      <c r="H3226" s="382">
        <v>1.3459975533747759</v>
      </c>
      <c r="M3226" s="386">
        <v>0.64400000000000002</v>
      </c>
    </row>
    <row r="3227" spans="1:13" ht="11.65" customHeight="1">
      <c r="A3227" s="372">
        <v>3221</v>
      </c>
      <c r="B3227" s="381">
        <v>1345.3029072815461</v>
      </c>
      <c r="C3227" s="381">
        <v>2102.3437191580779</v>
      </c>
      <c r="D3227" s="382">
        <v>0.99529397734502412</v>
      </c>
      <c r="E3227" s="382">
        <v>1.1033240451504391</v>
      </c>
      <c r="F3227" s="382">
        <v>1.2044386013256525</v>
      </c>
      <c r="G3227" s="382">
        <v>1.2855488483015161</v>
      </c>
      <c r="H3227" s="382">
        <v>1.3460481672293683</v>
      </c>
      <c r="M3227" s="386">
        <v>0.64419999999999999</v>
      </c>
    </row>
    <row r="3228" spans="1:13" ht="11.65" customHeight="1">
      <c r="A3228" s="372">
        <v>3222</v>
      </c>
      <c r="B3228" s="381">
        <v>1345.451049830308</v>
      </c>
      <c r="C3228" s="381">
        <v>2102.4512056817966</v>
      </c>
      <c r="D3228" s="382">
        <v>0.99531526625444167</v>
      </c>
      <c r="E3228" s="382">
        <v>1.1033387031529269</v>
      </c>
      <c r="F3228" s="382">
        <v>1.2045242325302183</v>
      </c>
      <c r="G3228" s="382">
        <v>1.2855565313441752</v>
      </c>
      <c r="H3228" s="382">
        <v>1.3460936009515319</v>
      </c>
      <c r="M3228" s="386">
        <v>0.64439999999999997</v>
      </c>
    </row>
    <row r="3229" spans="1:13" ht="11.65" customHeight="1">
      <c r="A3229" s="372">
        <v>3223</v>
      </c>
      <c r="B3229" s="381">
        <v>1345.4804972184484</v>
      </c>
      <c r="C3229" s="381">
        <v>2102.5979908628233</v>
      </c>
      <c r="D3229" s="382">
        <v>0.9953553510602442</v>
      </c>
      <c r="E3229" s="382">
        <v>1.1033502384487974</v>
      </c>
      <c r="F3229" s="382">
        <v>1.2045874737346669</v>
      </c>
      <c r="G3229" s="382">
        <v>1.2856013763469232</v>
      </c>
      <c r="H3229" s="382">
        <v>1.3461429288177742</v>
      </c>
      <c r="M3229" s="386">
        <v>0.64459999999999995</v>
      </c>
    </row>
    <row r="3230" spans="1:13" ht="11.65" customHeight="1">
      <c r="A3230" s="372">
        <v>3224</v>
      </c>
      <c r="B3230" s="381">
        <v>1345.5238815829862</v>
      </c>
      <c r="C3230" s="381">
        <v>2103.7744332967377</v>
      </c>
      <c r="D3230" s="382">
        <v>0.9953593399096321</v>
      </c>
      <c r="E3230" s="382">
        <v>1.103352765460162</v>
      </c>
      <c r="F3230" s="382">
        <v>1.2046148292465264</v>
      </c>
      <c r="G3230" s="382">
        <v>1.2856150056363513</v>
      </c>
      <c r="H3230" s="382">
        <v>1.3461724286637502</v>
      </c>
      <c r="M3230" s="386">
        <v>0.64480000000000004</v>
      </c>
    </row>
    <row r="3231" spans="1:13" ht="11.65" customHeight="1">
      <c r="A3231" s="372">
        <v>3225</v>
      </c>
      <c r="B3231" s="381">
        <v>1345.6224295309148</v>
      </c>
      <c r="C3231" s="381">
        <v>2103.9460453118008</v>
      </c>
      <c r="D3231" s="382">
        <v>0.99536833928580759</v>
      </c>
      <c r="E3231" s="382">
        <v>1.1033631026071704</v>
      </c>
      <c r="F3231" s="382">
        <v>1.2046238863555538</v>
      </c>
      <c r="G3231" s="382">
        <v>1.2856518752285289</v>
      </c>
      <c r="H3231" s="382">
        <v>1.3461985674737822</v>
      </c>
      <c r="M3231" s="386">
        <v>0.64500000000000002</v>
      </c>
    </row>
    <row r="3232" spans="1:13" ht="11.65" customHeight="1">
      <c r="A3232" s="372">
        <v>3226</v>
      </c>
      <c r="B3232" s="381">
        <v>1345.7074814779235</v>
      </c>
      <c r="C3232" s="381">
        <v>2104.0660106260166</v>
      </c>
      <c r="D3232" s="382">
        <v>0.99544815381037255</v>
      </c>
      <c r="E3232" s="382">
        <v>1.1033798897113134</v>
      </c>
      <c r="F3232" s="382">
        <v>1.2046251339077227</v>
      </c>
      <c r="G3232" s="382">
        <v>1.2857003359525776</v>
      </c>
      <c r="H3232" s="382">
        <v>1.3462023228219162</v>
      </c>
      <c r="M3232" s="386">
        <v>0.6452</v>
      </c>
    </row>
    <row r="3233" spans="1:13" ht="11.65" customHeight="1">
      <c r="A3233" s="372">
        <v>3227</v>
      </c>
      <c r="B3233" s="381">
        <v>1345.7429636814604</v>
      </c>
      <c r="C3233" s="381">
        <v>2104.4681054642679</v>
      </c>
      <c r="D3233" s="382">
        <v>0.99547077735768463</v>
      </c>
      <c r="E3233" s="382">
        <v>1.103387209324052</v>
      </c>
      <c r="F3233" s="382">
        <v>1.2046314795473358</v>
      </c>
      <c r="G3233" s="382">
        <v>1.2857063852889068</v>
      </c>
      <c r="H3233" s="382">
        <v>1.346217989958834</v>
      </c>
      <c r="M3233" s="386">
        <v>0.64539999999999997</v>
      </c>
    </row>
    <row r="3234" spans="1:13" ht="11.65" customHeight="1">
      <c r="A3234" s="372">
        <v>3228</v>
      </c>
      <c r="B3234" s="381">
        <v>1345.8561494179567</v>
      </c>
      <c r="C3234" s="381">
        <v>2104.8307624067838</v>
      </c>
      <c r="D3234" s="382">
        <v>0.99552131366909158</v>
      </c>
      <c r="E3234" s="382">
        <v>1.1034182573416154</v>
      </c>
      <c r="F3234" s="382">
        <v>1.2046651892283777</v>
      </c>
      <c r="G3234" s="382">
        <v>1.2857133825723364</v>
      </c>
      <c r="H3234" s="382">
        <v>1.3462859088061538</v>
      </c>
      <c r="M3234" s="386">
        <v>0.64559999999999995</v>
      </c>
    </row>
    <row r="3235" spans="1:13" ht="11.65" customHeight="1">
      <c r="A3235" s="372">
        <v>3229</v>
      </c>
      <c r="B3235" s="381">
        <v>1346.07682896813</v>
      </c>
      <c r="C3235" s="381">
        <v>2105.364388637392</v>
      </c>
      <c r="D3235" s="382">
        <v>0.99553050673107468</v>
      </c>
      <c r="E3235" s="382">
        <v>1.1034733670664227</v>
      </c>
      <c r="F3235" s="382">
        <v>1.2047426281758227</v>
      </c>
      <c r="G3235" s="382">
        <v>1.2857591948538045</v>
      </c>
      <c r="H3235" s="382">
        <v>1.3462927647901213</v>
      </c>
      <c r="M3235" s="386">
        <v>0.64580000000000004</v>
      </c>
    </row>
    <row r="3236" spans="1:13" ht="11.65" customHeight="1">
      <c r="A3236" s="372">
        <v>3230</v>
      </c>
      <c r="B3236" s="381">
        <v>1346.5281825286756</v>
      </c>
      <c r="C3236" s="381">
        <v>2106.5778253271437</v>
      </c>
      <c r="D3236" s="382">
        <v>0.99556477919113229</v>
      </c>
      <c r="E3236" s="382">
        <v>1.1035066767078976</v>
      </c>
      <c r="F3236" s="382">
        <v>1.204770767229266</v>
      </c>
      <c r="G3236" s="382">
        <v>1.2858340446080589</v>
      </c>
      <c r="H3236" s="382">
        <v>1.346416345507649</v>
      </c>
      <c r="M3236" s="386">
        <v>0.64600000000000002</v>
      </c>
    </row>
    <row r="3237" spans="1:13" ht="11.65" customHeight="1">
      <c r="A3237" s="372">
        <v>3231</v>
      </c>
      <c r="B3237" s="381">
        <v>1346.886936098962</v>
      </c>
      <c r="C3237" s="381">
        <v>2106.8520445197119</v>
      </c>
      <c r="D3237" s="382">
        <v>0.99559657971733362</v>
      </c>
      <c r="E3237" s="382">
        <v>1.1035282895081451</v>
      </c>
      <c r="F3237" s="382">
        <v>1.2047922090143772</v>
      </c>
      <c r="G3237" s="382">
        <v>1.2859226236035242</v>
      </c>
      <c r="H3237" s="382">
        <v>1.3464200392784889</v>
      </c>
      <c r="M3237" s="386">
        <v>0.6462</v>
      </c>
    </row>
    <row r="3238" spans="1:13" ht="11.65" customHeight="1">
      <c r="A3238" s="372">
        <v>3232</v>
      </c>
      <c r="B3238" s="381">
        <v>1347.1344993102157</v>
      </c>
      <c r="C3238" s="381">
        <v>2106.9802514794628</v>
      </c>
      <c r="D3238" s="382">
        <v>0.99561109182579799</v>
      </c>
      <c r="E3238" s="382">
        <v>1.1035370991961846</v>
      </c>
      <c r="F3238" s="382">
        <v>1.2048119883750867</v>
      </c>
      <c r="G3238" s="382">
        <v>1.2859311024348001</v>
      </c>
      <c r="H3238" s="382">
        <v>1.3464351499499256</v>
      </c>
      <c r="M3238" s="386">
        <v>0.64639999999999997</v>
      </c>
    </row>
    <row r="3239" spans="1:13" ht="11.65" customHeight="1">
      <c r="A3239" s="372">
        <v>3233</v>
      </c>
      <c r="B3239" s="381">
        <v>1347.5221967792468</v>
      </c>
      <c r="C3239" s="381">
        <v>2107.1159408280619</v>
      </c>
      <c r="D3239" s="382">
        <v>0.99562553231689466</v>
      </c>
      <c r="E3239" s="382">
        <v>1.1035491175683776</v>
      </c>
      <c r="F3239" s="382">
        <v>1.2048179739619498</v>
      </c>
      <c r="G3239" s="382">
        <v>1.2859878640215741</v>
      </c>
      <c r="H3239" s="382">
        <v>1.3464916834716858</v>
      </c>
      <c r="M3239" s="386">
        <v>0.64659999999999995</v>
      </c>
    </row>
    <row r="3240" spans="1:13" ht="11.65" customHeight="1">
      <c r="A3240" s="372">
        <v>3234</v>
      </c>
      <c r="B3240" s="381">
        <v>1347.6971734253229</v>
      </c>
      <c r="C3240" s="381">
        <v>2107.3306570180175</v>
      </c>
      <c r="D3240" s="382">
        <v>0.99565964905429838</v>
      </c>
      <c r="E3240" s="382">
        <v>1.1035545636127599</v>
      </c>
      <c r="F3240" s="382">
        <v>1.2048918164988052</v>
      </c>
      <c r="G3240" s="382">
        <v>1.2860012145689506</v>
      </c>
      <c r="H3240" s="382">
        <v>1.3465019066178812</v>
      </c>
      <c r="M3240" s="386">
        <v>0.64680000000000004</v>
      </c>
    </row>
    <row r="3241" spans="1:13" ht="11.65" customHeight="1">
      <c r="A3241" s="372">
        <v>3235</v>
      </c>
      <c r="B3241" s="381">
        <v>1348.1553790865319</v>
      </c>
      <c r="C3241" s="381">
        <v>2107.543201894754</v>
      </c>
      <c r="D3241" s="382">
        <v>0.99566917141111499</v>
      </c>
      <c r="E3241" s="382">
        <v>1.1035870107970402</v>
      </c>
      <c r="F3241" s="382">
        <v>1.204951668895716</v>
      </c>
      <c r="G3241" s="382">
        <v>1.286029201161794</v>
      </c>
      <c r="H3241" s="382">
        <v>1.34670923862405</v>
      </c>
      <c r="M3241" s="386">
        <v>0.64700000000000002</v>
      </c>
    </row>
    <row r="3242" spans="1:13" ht="11.65" customHeight="1">
      <c r="A3242" s="372">
        <v>3236</v>
      </c>
      <c r="B3242" s="381">
        <v>1348.3368339987946</v>
      </c>
      <c r="C3242" s="381">
        <v>2107.6247735073503</v>
      </c>
      <c r="D3242" s="382">
        <v>0.99567101658181678</v>
      </c>
      <c r="E3242" s="382">
        <v>1.1035987775006855</v>
      </c>
      <c r="F3242" s="382">
        <v>1.204959707036197</v>
      </c>
      <c r="G3242" s="382">
        <v>1.286211530861427</v>
      </c>
      <c r="H3242" s="382">
        <v>1.3467138705943853</v>
      </c>
      <c r="M3242" s="386">
        <v>0.6472</v>
      </c>
    </row>
    <row r="3243" spans="1:13" ht="11.65" customHeight="1">
      <c r="A3243" s="372">
        <v>3237</v>
      </c>
      <c r="B3243" s="381">
        <v>1348.3400644017802</v>
      </c>
      <c r="C3243" s="381">
        <v>2107.8380992375696</v>
      </c>
      <c r="D3243" s="382">
        <v>0.99572281689811237</v>
      </c>
      <c r="E3243" s="382">
        <v>1.1036403472663201</v>
      </c>
      <c r="F3243" s="382">
        <v>1.2050006997374529</v>
      </c>
      <c r="G3243" s="382">
        <v>1.2862262732910961</v>
      </c>
      <c r="H3243" s="382">
        <v>1.3468076998205469</v>
      </c>
      <c r="M3243" s="386">
        <v>0.64739999999999998</v>
      </c>
    </row>
    <row r="3244" spans="1:13" ht="11.65" customHeight="1">
      <c r="A3244" s="372">
        <v>3238</v>
      </c>
      <c r="B3244" s="381">
        <v>1348.5278089325793</v>
      </c>
      <c r="C3244" s="381">
        <v>2108.4198821860045</v>
      </c>
      <c r="D3244" s="382">
        <v>0.99572285371626967</v>
      </c>
      <c r="E3244" s="382">
        <v>1.1036716838540388</v>
      </c>
      <c r="F3244" s="382">
        <v>1.2050104746011092</v>
      </c>
      <c r="G3244" s="382">
        <v>1.2862279187892265</v>
      </c>
      <c r="H3244" s="382">
        <v>1.3468208586100996</v>
      </c>
      <c r="M3244" s="386">
        <v>0.64759999999999995</v>
      </c>
    </row>
    <row r="3245" spans="1:13" ht="11.65" customHeight="1">
      <c r="A3245" s="372">
        <v>3239</v>
      </c>
      <c r="B3245" s="381">
        <v>1348.7840409185401</v>
      </c>
      <c r="C3245" s="381">
        <v>2110.0909359647285</v>
      </c>
      <c r="D3245" s="382">
        <v>0.99576543262426231</v>
      </c>
      <c r="E3245" s="382">
        <v>1.1036880032149952</v>
      </c>
      <c r="F3245" s="382">
        <v>1.2050421021127482</v>
      </c>
      <c r="G3245" s="382">
        <v>1.2862655421263687</v>
      </c>
      <c r="H3245" s="382">
        <v>1.3468948264207325</v>
      </c>
      <c r="M3245" s="386">
        <v>0.64780000000000004</v>
      </c>
    </row>
    <row r="3246" spans="1:13" ht="11.65" customHeight="1">
      <c r="A3246" s="372">
        <v>3240</v>
      </c>
      <c r="B3246" s="381">
        <v>1349.1239503231081</v>
      </c>
      <c r="C3246" s="381">
        <v>2110.5712677989704</v>
      </c>
      <c r="D3246" s="382">
        <v>0.99581039242015945</v>
      </c>
      <c r="E3246" s="382">
        <v>1.1037911684670203</v>
      </c>
      <c r="F3246" s="382">
        <v>1.2050762671816289</v>
      </c>
      <c r="G3246" s="382">
        <v>1.2863282376192062</v>
      </c>
      <c r="H3246" s="382">
        <v>1.3469101913119261</v>
      </c>
      <c r="M3246" s="386">
        <v>0.64800000000000002</v>
      </c>
    </row>
    <row r="3247" spans="1:13" ht="11.65" customHeight="1">
      <c r="A3247" s="372">
        <v>3241</v>
      </c>
      <c r="B3247" s="381">
        <v>1349.1335840851007</v>
      </c>
      <c r="C3247" s="381">
        <v>2110.9244987677066</v>
      </c>
      <c r="D3247" s="382">
        <v>0.99582373042880945</v>
      </c>
      <c r="E3247" s="382">
        <v>1.1038757846198664</v>
      </c>
      <c r="F3247" s="382">
        <v>1.2051383235961339</v>
      </c>
      <c r="G3247" s="382">
        <v>1.2863290730115702</v>
      </c>
      <c r="H3247" s="382">
        <v>1.3469321902181062</v>
      </c>
      <c r="M3247" s="386">
        <v>0.6482</v>
      </c>
    </row>
    <row r="3248" spans="1:13" ht="11.65" customHeight="1">
      <c r="A3248" s="372">
        <v>3242</v>
      </c>
      <c r="B3248" s="381">
        <v>1349.3599978629054</v>
      </c>
      <c r="C3248" s="381">
        <v>2111.3354899545739</v>
      </c>
      <c r="D3248" s="382">
        <v>0.99584445725105086</v>
      </c>
      <c r="E3248" s="382">
        <v>1.1038961123981796</v>
      </c>
      <c r="F3248" s="382">
        <v>1.205146006807327</v>
      </c>
      <c r="G3248" s="382">
        <v>1.2863459653060694</v>
      </c>
      <c r="H3248" s="382">
        <v>1.3469664371263306</v>
      </c>
      <c r="M3248" s="386">
        <v>0.64839999999999998</v>
      </c>
    </row>
    <row r="3249" spans="1:13" ht="11.65" customHeight="1">
      <c r="A3249" s="372">
        <v>3243</v>
      </c>
      <c r="B3249" s="381">
        <v>1349.382609619237</v>
      </c>
      <c r="C3249" s="381">
        <v>2111.3422379757922</v>
      </c>
      <c r="D3249" s="382">
        <v>0.99585407898974232</v>
      </c>
      <c r="E3249" s="382">
        <v>1.1039551194483701</v>
      </c>
      <c r="F3249" s="382">
        <v>1.2051759236082014</v>
      </c>
      <c r="G3249" s="382">
        <v>1.286374568930694</v>
      </c>
      <c r="H3249" s="382">
        <v>1.3470593462913611</v>
      </c>
      <c r="M3249" s="386">
        <v>0.64859999999999995</v>
      </c>
    </row>
    <row r="3250" spans="1:13" ht="11.65" customHeight="1">
      <c r="A3250" s="372">
        <v>3244</v>
      </c>
      <c r="B3250" s="381">
        <v>1350.2057017451198</v>
      </c>
      <c r="C3250" s="381">
        <v>2111.8124043475545</v>
      </c>
      <c r="D3250" s="382">
        <v>0.99587222151116772</v>
      </c>
      <c r="E3250" s="382">
        <v>1.10401033323409</v>
      </c>
      <c r="F3250" s="382">
        <v>1.2051773801171319</v>
      </c>
      <c r="G3250" s="382">
        <v>1.2863784120621455</v>
      </c>
      <c r="H3250" s="382">
        <v>1.347068558468391</v>
      </c>
      <c r="M3250" s="386">
        <v>0.64880000000000004</v>
      </c>
    </row>
    <row r="3251" spans="1:13" ht="11.65" customHeight="1">
      <c r="A3251" s="372">
        <v>3245</v>
      </c>
      <c r="B3251" s="381">
        <v>1350.6415021270177</v>
      </c>
      <c r="C3251" s="381">
        <v>2112.1092471465181</v>
      </c>
      <c r="D3251" s="382">
        <v>0.9958771841757742</v>
      </c>
      <c r="E3251" s="382">
        <v>1.1040182263922795</v>
      </c>
      <c r="F3251" s="382">
        <v>1.2051860740207487</v>
      </c>
      <c r="G3251" s="382">
        <v>1.2864038662786792</v>
      </c>
      <c r="H3251" s="382">
        <v>1.3470774624935637</v>
      </c>
      <c r="M3251" s="386">
        <v>0.64900000000000002</v>
      </c>
    </row>
    <row r="3252" spans="1:13" ht="11.65" customHeight="1">
      <c r="A3252" s="372">
        <v>3246</v>
      </c>
      <c r="B3252" s="381">
        <v>1350.7373055586249</v>
      </c>
      <c r="C3252" s="381">
        <v>2112.2648430852623</v>
      </c>
      <c r="D3252" s="382">
        <v>0.99588899560455524</v>
      </c>
      <c r="E3252" s="382">
        <v>1.1040309055692168</v>
      </c>
      <c r="F3252" s="382">
        <v>1.2051922866936464</v>
      </c>
      <c r="G3252" s="382">
        <v>1.286411503157352</v>
      </c>
      <c r="H3252" s="382">
        <v>1.34708616600529</v>
      </c>
      <c r="M3252" s="386">
        <v>0.6492</v>
      </c>
    </row>
    <row r="3253" spans="1:13" ht="11.65" customHeight="1">
      <c r="A3253" s="372">
        <v>3247</v>
      </c>
      <c r="B3253" s="381">
        <v>1350.8180192483542</v>
      </c>
      <c r="C3253" s="381">
        <v>2112.3194124687197</v>
      </c>
      <c r="D3253" s="382">
        <v>0.99589066568040119</v>
      </c>
      <c r="E3253" s="382">
        <v>1.1040761361086462</v>
      </c>
      <c r="F3253" s="382">
        <v>1.2051992455107658</v>
      </c>
      <c r="G3253" s="382">
        <v>1.2864302657238673</v>
      </c>
      <c r="H3253" s="382">
        <v>1.3471613954941766</v>
      </c>
      <c r="M3253" s="386">
        <v>0.64939999999999998</v>
      </c>
    </row>
    <row r="3254" spans="1:13" ht="11.65" customHeight="1">
      <c r="A3254" s="372">
        <v>3248</v>
      </c>
      <c r="B3254" s="381">
        <v>1352.1284444318435</v>
      </c>
      <c r="C3254" s="381">
        <v>2114.7159829157572</v>
      </c>
      <c r="D3254" s="382">
        <v>0.9958989951435675</v>
      </c>
      <c r="E3254" s="382">
        <v>1.1041181358537571</v>
      </c>
      <c r="F3254" s="382">
        <v>1.2052394544810952</v>
      </c>
      <c r="G3254" s="382">
        <v>1.2864427110988754</v>
      </c>
      <c r="H3254" s="382">
        <v>1.3471987163215602</v>
      </c>
      <c r="M3254" s="386">
        <v>0.64959999999999996</v>
      </c>
    </row>
    <row r="3255" spans="1:13" ht="11.65" customHeight="1">
      <c r="A3255" s="372">
        <v>3249</v>
      </c>
      <c r="B3255" s="381">
        <v>1352.891476552868</v>
      </c>
      <c r="C3255" s="381">
        <v>2115.224506356637</v>
      </c>
      <c r="D3255" s="382">
        <v>0.99590363845785101</v>
      </c>
      <c r="E3255" s="382">
        <v>1.104121625929829</v>
      </c>
      <c r="F3255" s="382">
        <v>1.2052947114165786</v>
      </c>
      <c r="G3255" s="382">
        <v>1.2864579227238462</v>
      </c>
      <c r="H3255" s="382">
        <v>1.3472346121610641</v>
      </c>
      <c r="M3255" s="386">
        <v>0.64980000000000004</v>
      </c>
    </row>
    <row r="3256" spans="1:13" ht="11.65" customHeight="1">
      <c r="A3256" s="372">
        <v>3250</v>
      </c>
      <c r="B3256" s="381">
        <v>1352.982426318521</v>
      </c>
      <c r="C3256" s="381">
        <v>2115.8980257103394</v>
      </c>
      <c r="D3256" s="382">
        <v>0.99590675620854063</v>
      </c>
      <c r="E3256" s="382">
        <v>1.1042358061348037</v>
      </c>
      <c r="F3256" s="382">
        <v>1.205413532271314</v>
      </c>
      <c r="G3256" s="382">
        <v>1.286515416666862</v>
      </c>
      <c r="H3256" s="382">
        <v>1.3472480090613079</v>
      </c>
      <c r="M3256" s="386">
        <v>0.65</v>
      </c>
    </row>
    <row r="3257" spans="1:13" ht="11.65" customHeight="1">
      <c r="A3257" s="372">
        <v>3251</v>
      </c>
      <c r="B3257" s="381">
        <v>1353.6574487519965</v>
      </c>
      <c r="C3257" s="381">
        <v>2116.1094297566106</v>
      </c>
      <c r="D3257" s="382">
        <v>0.99594237246206119</v>
      </c>
      <c r="E3257" s="382">
        <v>1.1043403722562941</v>
      </c>
      <c r="F3257" s="382">
        <v>1.2054444273928233</v>
      </c>
      <c r="G3257" s="382">
        <v>1.2865510013492649</v>
      </c>
      <c r="H3257" s="382">
        <v>1.3472807360925636</v>
      </c>
      <c r="M3257" s="386">
        <v>0.6502</v>
      </c>
    </row>
    <row r="3258" spans="1:13" ht="11.65" customHeight="1">
      <c r="A3258" s="372">
        <v>3252</v>
      </c>
      <c r="B3258" s="381">
        <v>1353.8525772953353</v>
      </c>
      <c r="C3258" s="381">
        <v>2116.1976546884944</v>
      </c>
      <c r="D3258" s="382">
        <v>0.99594417179279993</v>
      </c>
      <c r="E3258" s="382">
        <v>1.1043645816401519</v>
      </c>
      <c r="F3258" s="382">
        <v>1.2055080392753641</v>
      </c>
      <c r="G3258" s="382">
        <v>1.2865673968478775</v>
      </c>
      <c r="H3258" s="382">
        <v>1.3473090129562757</v>
      </c>
      <c r="M3258" s="386">
        <v>0.65039999999999998</v>
      </c>
    </row>
    <row r="3259" spans="1:13" ht="11.65" customHeight="1">
      <c r="A3259" s="372">
        <v>3253</v>
      </c>
      <c r="B3259" s="381">
        <v>1353.9002766517606</v>
      </c>
      <c r="C3259" s="381">
        <v>2116.2924589708</v>
      </c>
      <c r="D3259" s="382">
        <v>0.99594898940755583</v>
      </c>
      <c r="E3259" s="382">
        <v>1.1043688359145911</v>
      </c>
      <c r="F3259" s="382">
        <v>1.205513364591472</v>
      </c>
      <c r="G3259" s="382">
        <v>1.2865757763967971</v>
      </c>
      <c r="H3259" s="382">
        <v>1.3473664374972223</v>
      </c>
      <c r="M3259" s="386">
        <v>0.65059999999999996</v>
      </c>
    </row>
    <row r="3260" spans="1:13" ht="11.65" customHeight="1">
      <c r="A3260" s="372">
        <v>3254</v>
      </c>
      <c r="B3260" s="381">
        <v>1354.2096088820163</v>
      </c>
      <c r="C3260" s="381">
        <v>2116.3321994654689</v>
      </c>
      <c r="D3260" s="382">
        <v>0.99595617852372365</v>
      </c>
      <c r="E3260" s="382">
        <v>1.1044001676141708</v>
      </c>
      <c r="F3260" s="382">
        <v>1.2055418152933686</v>
      </c>
      <c r="G3260" s="382">
        <v>1.2865941581338418</v>
      </c>
      <c r="H3260" s="382">
        <v>1.3474284387528732</v>
      </c>
      <c r="M3260" s="386">
        <v>0.65080000000000005</v>
      </c>
    </row>
    <row r="3261" spans="1:13" ht="11.65" customHeight="1">
      <c r="A3261" s="372">
        <v>3255</v>
      </c>
      <c r="B3261" s="381">
        <v>1354.5685231101088</v>
      </c>
      <c r="C3261" s="381">
        <v>2116.6380357484941</v>
      </c>
      <c r="D3261" s="382">
        <v>0.99596150764951086</v>
      </c>
      <c r="E3261" s="382">
        <v>1.1044754920594642</v>
      </c>
      <c r="F3261" s="382">
        <v>1.2055887469920394</v>
      </c>
      <c r="G3261" s="382">
        <v>1.2865941628550053</v>
      </c>
      <c r="H3261" s="382">
        <v>1.3475582321260728</v>
      </c>
      <c r="M3261" s="386">
        <v>0.65100000000000002</v>
      </c>
    </row>
    <row r="3262" spans="1:13" ht="11.65" customHeight="1">
      <c r="A3262" s="372">
        <v>3256</v>
      </c>
      <c r="B3262" s="381">
        <v>1355.475131700282</v>
      </c>
      <c r="C3262" s="381">
        <v>2117.6927714889262</v>
      </c>
      <c r="D3262" s="382">
        <v>0.99597672828305783</v>
      </c>
      <c r="E3262" s="382">
        <v>1.1045377129689191</v>
      </c>
      <c r="F3262" s="382">
        <v>1.2055904537499587</v>
      </c>
      <c r="G3262" s="382">
        <v>1.2866011282326442</v>
      </c>
      <c r="H3262" s="382">
        <v>1.3475951773885846</v>
      </c>
      <c r="M3262" s="386">
        <v>0.6512</v>
      </c>
    </row>
    <row r="3263" spans="1:13" ht="11.65" customHeight="1">
      <c r="A3263" s="372">
        <v>3257</v>
      </c>
      <c r="B3263" s="381">
        <v>1356.2108215272456</v>
      </c>
      <c r="C3263" s="381">
        <v>2118.2417895245017</v>
      </c>
      <c r="D3263" s="382">
        <v>0.99599005813435848</v>
      </c>
      <c r="E3263" s="382">
        <v>1.1045660699979385</v>
      </c>
      <c r="F3263" s="382">
        <v>1.2057451177819962</v>
      </c>
      <c r="G3263" s="382">
        <v>1.2866595551879891</v>
      </c>
      <c r="H3263" s="382">
        <v>1.347655198458624</v>
      </c>
      <c r="M3263" s="386">
        <v>0.65139999999999998</v>
      </c>
    </row>
    <row r="3264" spans="1:13" ht="11.65" customHeight="1">
      <c r="A3264" s="372">
        <v>3258</v>
      </c>
      <c r="B3264" s="381">
        <v>1356.2811081421278</v>
      </c>
      <c r="C3264" s="381">
        <v>2118.7244851942087</v>
      </c>
      <c r="D3264" s="382">
        <v>0.99600301952417702</v>
      </c>
      <c r="E3264" s="382">
        <v>1.1046799560308689</v>
      </c>
      <c r="F3264" s="382">
        <v>1.2057837549172941</v>
      </c>
      <c r="G3264" s="382">
        <v>1.2866688031273683</v>
      </c>
      <c r="H3264" s="382">
        <v>1.3476780028872024</v>
      </c>
      <c r="M3264" s="386">
        <v>0.65159999999999996</v>
      </c>
    </row>
    <row r="3265" spans="1:13" ht="11.65" customHeight="1">
      <c r="A3265" s="372">
        <v>3259</v>
      </c>
      <c r="B3265" s="381">
        <v>1356.4993186818201</v>
      </c>
      <c r="C3265" s="381">
        <v>2118.7690423107197</v>
      </c>
      <c r="D3265" s="382">
        <v>0.99601635727994253</v>
      </c>
      <c r="E3265" s="382">
        <v>1.1046941335070442</v>
      </c>
      <c r="F3265" s="382">
        <v>1.2058584756056823</v>
      </c>
      <c r="G3265" s="382">
        <v>1.2867366517478833</v>
      </c>
      <c r="H3265" s="382">
        <v>1.3476950235693801</v>
      </c>
      <c r="M3265" s="386">
        <v>0.65180000000000005</v>
      </c>
    </row>
    <row r="3266" spans="1:13" ht="11.65" customHeight="1">
      <c r="A3266" s="372">
        <v>3260</v>
      </c>
      <c r="B3266" s="381">
        <v>1356.7180977968401</v>
      </c>
      <c r="C3266" s="381">
        <v>2119.0090503201263</v>
      </c>
      <c r="D3266" s="382">
        <v>0.99602910858979732</v>
      </c>
      <c r="E3266" s="382">
        <v>1.1047514296777592</v>
      </c>
      <c r="F3266" s="382">
        <v>1.2059211064331099</v>
      </c>
      <c r="G3266" s="382">
        <v>1.2868040804570939</v>
      </c>
      <c r="H3266" s="382">
        <v>1.3477283450968558</v>
      </c>
      <c r="M3266" s="386">
        <v>0.65200000000000002</v>
      </c>
    </row>
    <row r="3267" spans="1:13" ht="11.65" customHeight="1">
      <c r="A3267" s="372">
        <v>3261</v>
      </c>
      <c r="B3267" s="381">
        <v>1358.4704615779792</v>
      </c>
      <c r="C3267" s="381">
        <v>2119.4043332262991</v>
      </c>
      <c r="D3267" s="382">
        <v>0.99603318387820816</v>
      </c>
      <c r="E3267" s="382">
        <v>1.1047746660952984</v>
      </c>
      <c r="F3267" s="382">
        <v>1.2060119756804268</v>
      </c>
      <c r="G3267" s="382">
        <v>1.2868425266198498</v>
      </c>
      <c r="H3267" s="382">
        <v>1.347737930865808</v>
      </c>
      <c r="M3267" s="386">
        <v>0.6522</v>
      </c>
    </row>
    <row r="3268" spans="1:13" ht="11.65" customHeight="1">
      <c r="A3268" s="372">
        <v>3262</v>
      </c>
      <c r="B3268" s="381">
        <v>1358.6325644960425</v>
      </c>
      <c r="C3268" s="381">
        <v>2120.0440139900875</v>
      </c>
      <c r="D3268" s="382">
        <v>0.99603473326266634</v>
      </c>
      <c r="E3268" s="382">
        <v>1.1048022024977191</v>
      </c>
      <c r="F3268" s="382">
        <v>1.2060155453253647</v>
      </c>
      <c r="G3268" s="382">
        <v>1.2868818383462959</v>
      </c>
      <c r="H3268" s="382">
        <v>1.347783204544865</v>
      </c>
      <c r="M3268" s="386">
        <v>0.65239999999999998</v>
      </c>
    </row>
    <row r="3269" spans="1:13" ht="11.65" customHeight="1">
      <c r="A3269" s="372">
        <v>3263</v>
      </c>
      <c r="B3269" s="381">
        <v>1359.4794639733109</v>
      </c>
      <c r="C3269" s="381">
        <v>2120.4250764188891</v>
      </c>
      <c r="D3269" s="382">
        <v>0.99603504986982927</v>
      </c>
      <c r="E3269" s="382">
        <v>1.1048199233447662</v>
      </c>
      <c r="F3269" s="382">
        <v>1.2061008500743675</v>
      </c>
      <c r="G3269" s="382">
        <v>1.2869727797237391</v>
      </c>
      <c r="H3269" s="382">
        <v>1.3478033020778879</v>
      </c>
      <c r="M3269" s="386">
        <v>0.65259999999999996</v>
      </c>
    </row>
    <row r="3270" spans="1:13" ht="11.65" customHeight="1">
      <c r="A3270" s="372">
        <v>3264</v>
      </c>
      <c r="B3270" s="381">
        <v>1359.5498956077308</v>
      </c>
      <c r="C3270" s="381">
        <v>2120.904221094881</v>
      </c>
      <c r="D3270" s="382">
        <v>0.99604879790511269</v>
      </c>
      <c r="E3270" s="382">
        <v>1.1048442491868524</v>
      </c>
      <c r="F3270" s="382">
        <v>1.2061027908491595</v>
      </c>
      <c r="G3270" s="382">
        <v>1.2870236829762292</v>
      </c>
      <c r="H3270" s="382">
        <v>1.347804971384915</v>
      </c>
      <c r="M3270" s="386">
        <v>0.65280000000000005</v>
      </c>
    </row>
    <row r="3271" spans="1:13" ht="11.65" customHeight="1">
      <c r="A3271" s="372">
        <v>3265</v>
      </c>
      <c r="B3271" s="381">
        <v>1360.5244569646075</v>
      </c>
      <c r="C3271" s="381">
        <v>2120.9752868168234</v>
      </c>
      <c r="D3271" s="382">
        <v>0.99606216006158943</v>
      </c>
      <c r="E3271" s="382">
        <v>1.1048559930508317</v>
      </c>
      <c r="F3271" s="382">
        <v>1.2061186452408876</v>
      </c>
      <c r="G3271" s="382">
        <v>1.28705514944308</v>
      </c>
      <c r="H3271" s="382">
        <v>1.3478201808284906</v>
      </c>
      <c r="M3271" s="386">
        <v>0.65300000000000002</v>
      </c>
    </row>
    <row r="3272" spans="1:13" ht="11.65" customHeight="1">
      <c r="A3272" s="372">
        <v>3266</v>
      </c>
      <c r="B3272" s="381">
        <v>1360.6064102948667</v>
      </c>
      <c r="C3272" s="381">
        <v>2121.9364907537074</v>
      </c>
      <c r="D3272" s="382">
        <v>0.99606601286086782</v>
      </c>
      <c r="E3272" s="382">
        <v>1.1048663134675072</v>
      </c>
      <c r="F3272" s="382">
        <v>1.2061557444616136</v>
      </c>
      <c r="G3272" s="382">
        <v>1.2870877003997008</v>
      </c>
      <c r="H3272" s="382">
        <v>1.3478600519441444</v>
      </c>
      <c r="M3272" s="386">
        <v>0.6532</v>
      </c>
    </row>
    <row r="3273" spans="1:13" ht="11.65" customHeight="1">
      <c r="A3273" s="372">
        <v>3267</v>
      </c>
      <c r="B3273" s="381">
        <v>1361.4861487323151</v>
      </c>
      <c r="C3273" s="381">
        <v>2122.1913498136018</v>
      </c>
      <c r="D3273" s="382">
        <v>0.99609340808634761</v>
      </c>
      <c r="E3273" s="382">
        <v>1.1048868123101372</v>
      </c>
      <c r="F3273" s="382">
        <v>1.2061843689638176</v>
      </c>
      <c r="G3273" s="382">
        <v>1.2871023598507192</v>
      </c>
      <c r="H3273" s="382">
        <v>1.3479564784112641</v>
      </c>
      <c r="M3273" s="386">
        <v>0.65339999999999998</v>
      </c>
    </row>
    <row r="3274" spans="1:13" ht="11.65" customHeight="1">
      <c r="A3274" s="372">
        <v>3268</v>
      </c>
      <c r="B3274" s="381">
        <v>1361.9604922641347</v>
      </c>
      <c r="C3274" s="381">
        <v>2122.6818427331873</v>
      </c>
      <c r="D3274" s="382">
        <v>0.99609474784905128</v>
      </c>
      <c r="E3274" s="382">
        <v>1.1048972262257573</v>
      </c>
      <c r="F3274" s="382">
        <v>1.2061946047897438</v>
      </c>
      <c r="G3274" s="382">
        <v>1.2871249445482915</v>
      </c>
      <c r="H3274" s="382">
        <v>1.3479968899889034</v>
      </c>
      <c r="M3274" s="386">
        <v>0.65359999999999996</v>
      </c>
    </row>
    <row r="3275" spans="1:13" ht="11.65" customHeight="1">
      <c r="A3275" s="372">
        <v>3269</v>
      </c>
      <c r="B3275" s="381">
        <v>1361.9941378202911</v>
      </c>
      <c r="C3275" s="381">
        <v>2122.6821012615255</v>
      </c>
      <c r="D3275" s="382">
        <v>0.99612816219467815</v>
      </c>
      <c r="E3275" s="382">
        <v>1.1049165804381575</v>
      </c>
      <c r="F3275" s="382">
        <v>1.2062000892126099</v>
      </c>
      <c r="G3275" s="382">
        <v>1.2871737576201805</v>
      </c>
      <c r="H3275" s="382">
        <v>1.3480055193799885</v>
      </c>
      <c r="M3275" s="386">
        <v>0.65380000000000005</v>
      </c>
    </row>
    <row r="3276" spans="1:13" ht="11.65" customHeight="1">
      <c r="A3276" s="372">
        <v>3270</v>
      </c>
      <c r="B3276" s="381">
        <v>1363.0234479576675</v>
      </c>
      <c r="C3276" s="381">
        <v>2124.0339188378712</v>
      </c>
      <c r="D3276" s="382">
        <v>0.99614291846360725</v>
      </c>
      <c r="E3276" s="382">
        <v>1.1049473083349037</v>
      </c>
      <c r="F3276" s="382">
        <v>1.206267673038883</v>
      </c>
      <c r="G3276" s="382">
        <v>1.2872410286014051</v>
      </c>
      <c r="H3276" s="382">
        <v>1.3480130171957156</v>
      </c>
      <c r="M3276" s="386">
        <v>0.65400000000000003</v>
      </c>
    </row>
    <row r="3277" spans="1:13" ht="11.65" customHeight="1">
      <c r="A3277" s="372">
        <v>3271</v>
      </c>
      <c r="B3277" s="381">
        <v>1363.1891433766295</v>
      </c>
      <c r="C3277" s="381">
        <v>2124.8548220348875</v>
      </c>
      <c r="D3277" s="382">
        <v>0.99615380258824648</v>
      </c>
      <c r="E3277" s="382">
        <v>1.1049644768431048</v>
      </c>
      <c r="F3277" s="382">
        <v>1.2063254568778514</v>
      </c>
      <c r="G3277" s="382">
        <v>1.2873428078941345</v>
      </c>
      <c r="H3277" s="382">
        <v>1.3480313165465736</v>
      </c>
      <c r="M3277" s="386">
        <v>0.6542</v>
      </c>
    </row>
    <row r="3278" spans="1:13" ht="11.65" customHeight="1">
      <c r="A3278" s="372">
        <v>3272</v>
      </c>
      <c r="B3278" s="381">
        <v>1363.2414108563144</v>
      </c>
      <c r="C3278" s="381">
        <v>2124.9280878142072</v>
      </c>
      <c r="D3278" s="382">
        <v>0.99615666560502525</v>
      </c>
      <c r="E3278" s="382">
        <v>1.1049743827228928</v>
      </c>
      <c r="F3278" s="382">
        <v>1.2063456501658723</v>
      </c>
      <c r="G3278" s="382">
        <v>1.2873777355751195</v>
      </c>
      <c r="H3278" s="382">
        <v>1.3480329197795358</v>
      </c>
      <c r="M3278" s="386">
        <v>0.65439999999999998</v>
      </c>
    </row>
    <row r="3279" spans="1:13" ht="11.65" customHeight="1">
      <c r="A3279" s="372">
        <v>3273</v>
      </c>
      <c r="B3279" s="381">
        <v>1363.7474451086846</v>
      </c>
      <c r="C3279" s="381">
        <v>2126.0100655779606</v>
      </c>
      <c r="D3279" s="382">
        <v>0.99616698354398014</v>
      </c>
      <c r="E3279" s="382">
        <v>1.10498496957697</v>
      </c>
      <c r="F3279" s="382">
        <v>1.206356069978396</v>
      </c>
      <c r="G3279" s="382">
        <v>1.2874526719291723</v>
      </c>
      <c r="H3279" s="382">
        <v>1.3480457641627241</v>
      </c>
      <c r="M3279" s="386">
        <v>0.65459999999999996</v>
      </c>
    </row>
    <row r="3280" spans="1:13" ht="11.65" customHeight="1">
      <c r="A3280" s="372">
        <v>3274</v>
      </c>
      <c r="B3280" s="381">
        <v>1363.8960405119487</v>
      </c>
      <c r="C3280" s="381">
        <v>2126.1128205742261</v>
      </c>
      <c r="D3280" s="382">
        <v>0.99617902369916134</v>
      </c>
      <c r="E3280" s="382">
        <v>1.104985756510261</v>
      </c>
      <c r="F3280" s="382">
        <v>1.2064404129645112</v>
      </c>
      <c r="G3280" s="382">
        <v>1.2874709159174627</v>
      </c>
      <c r="H3280" s="382">
        <v>1.3480521631886684</v>
      </c>
      <c r="M3280" s="386">
        <v>0.65480000000000005</v>
      </c>
    </row>
    <row r="3281" spans="1:13" ht="11.65" customHeight="1">
      <c r="A3281" s="372">
        <v>3275</v>
      </c>
      <c r="B3281" s="381">
        <v>1364.2452548881929</v>
      </c>
      <c r="C3281" s="381">
        <v>2126.3931561589288</v>
      </c>
      <c r="D3281" s="382">
        <v>0.99622764877757908</v>
      </c>
      <c r="E3281" s="382">
        <v>1.1050322407894191</v>
      </c>
      <c r="F3281" s="382">
        <v>1.2064806481964732</v>
      </c>
      <c r="G3281" s="382">
        <v>1.2874809734732726</v>
      </c>
      <c r="H3281" s="382">
        <v>1.348128835058219</v>
      </c>
      <c r="M3281" s="386">
        <v>0.65500000000000003</v>
      </c>
    </row>
    <row r="3282" spans="1:13" ht="11.65" customHeight="1">
      <c r="A3282" s="372">
        <v>3276</v>
      </c>
      <c r="B3282" s="381">
        <v>1364.605889343019</v>
      </c>
      <c r="C3282" s="381">
        <v>2126.580491716868</v>
      </c>
      <c r="D3282" s="382">
        <v>0.99624213332145051</v>
      </c>
      <c r="E3282" s="382">
        <v>1.1050587635836291</v>
      </c>
      <c r="F3282" s="382">
        <v>1.2064903742479358</v>
      </c>
      <c r="G3282" s="382">
        <v>1.2874814115323163</v>
      </c>
      <c r="H3282" s="382">
        <v>1.3481564075241304</v>
      </c>
      <c r="M3282" s="386">
        <v>0.6552</v>
      </c>
    </row>
    <row r="3283" spans="1:13" ht="11.65" customHeight="1">
      <c r="A3283" s="372">
        <v>3277</v>
      </c>
      <c r="B3283" s="381">
        <v>1364.6944815039278</v>
      </c>
      <c r="C3283" s="381">
        <v>2127.0358753116871</v>
      </c>
      <c r="D3283" s="382">
        <v>0.9962479702147139</v>
      </c>
      <c r="E3283" s="382">
        <v>1.1051284455932471</v>
      </c>
      <c r="F3283" s="382">
        <v>1.2064966090743867</v>
      </c>
      <c r="G3283" s="382">
        <v>1.2875255117036701</v>
      </c>
      <c r="H3283" s="382">
        <v>1.3481606821836858</v>
      </c>
      <c r="M3283" s="386">
        <v>0.65539999999999998</v>
      </c>
    </row>
    <row r="3284" spans="1:13" ht="11.65" customHeight="1">
      <c r="A3284" s="372">
        <v>3278</v>
      </c>
      <c r="B3284" s="381">
        <v>1364.9200915703059</v>
      </c>
      <c r="C3284" s="381">
        <v>2127.2672350003995</v>
      </c>
      <c r="D3284" s="382">
        <v>0.99625665991786849</v>
      </c>
      <c r="E3284" s="382">
        <v>1.1051475744887029</v>
      </c>
      <c r="F3284" s="382">
        <v>1.2064989783027571</v>
      </c>
      <c r="G3284" s="382">
        <v>1.2875500607179244</v>
      </c>
      <c r="H3284" s="382">
        <v>1.3481812740108914</v>
      </c>
      <c r="M3284" s="386">
        <v>0.65559999999999996</v>
      </c>
    </row>
    <row r="3285" spans="1:13" ht="11.65" customHeight="1">
      <c r="A3285" s="372">
        <v>3279</v>
      </c>
      <c r="B3285" s="381">
        <v>1366.3316267376595</v>
      </c>
      <c r="C3285" s="381">
        <v>2128.145207768679</v>
      </c>
      <c r="D3285" s="382">
        <v>0.99628563441907725</v>
      </c>
      <c r="E3285" s="382">
        <v>1.1051499237871751</v>
      </c>
      <c r="F3285" s="382">
        <v>1.206524142423125</v>
      </c>
      <c r="G3285" s="382">
        <v>1.2875540369042178</v>
      </c>
      <c r="H3285" s="382">
        <v>1.3481843976932197</v>
      </c>
      <c r="M3285" s="386">
        <v>0.65580000000000005</v>
      </c>
    </row>
    <row r="3286" spans="1:13" ht="11.65" customHeight="1">
      <c r="A3286" s="372">
        <v>3280</v>
      </c>
      <c r="B3286" s="381">
        <v>1367.1673919998657</v>
      </c>
      <c r="C3286" s="381">
        <v>2128.2661144041649</v>
      </c>
      <c r="D3286" s="382">
        <v>0.99629403925240834</v>
      </c>
      <c r="E3286" s="382">
        <v>1.1052159292567072</v>
      </c>
      <c r="F3286" s="382">
        <v>1.2065412448797903</v>
      </c>
      <c r="G3286" s="382">
        <v>1.2876074709921641</v>
      </c>
      <c r="H3286" s="382">
        <v>1.3481873972814182</v>
      </c>
      <c r="M3286" s="386">
        <v>0.65600000000000003</v>
      </c>
    </row>
    <row r="3287" spans="1:13" ht="11.65" customHeight="1">
      <c r="A3287" s="372">
        <v>3281</v>
      </c>
      <c r="B3287" s="381">
        <v>1367.7902761981941</v>
      </c>
      <c r="C3287" s="381">
        <v>2128.675193731724</v>
      </c>
      <c r="D3287" s="382">
        <v>0.99631936581158875</v>
      </c>
      <c r="E3287" s="382">
        <v>1.1052393293663259</v>
      </c>
      <c r="F3287" s="382">
        <v>1.206586477801683</v>
      </c>
      <c r="G3287" s="382">
        <v>1.2876609345895726</v>
      </c>
      <c r="H3287" s="382">
        <v>1.3482339856466952</v>
      </c>
      <c r="M3287" s="386">
        <v>0.65620000000000001</v>
      </c>
    </row>
    <row r="3288" spans="1:13" ht="11.65" customHeight="1">
      <c r="A3288" s="372">
        <v>3282</v>
      </c>
      <c r="B3288" s="381">
        <v>1367.9634906950869</v>
      </c>
      <c r="C3288" s="381">
        <v>2129.0092035324978</v>
      </c>
      <c r="D3288" s="382">
        <v>0.99632729614109805</v>
      </c>
      <c r="E3288" s="382">
        <v>1.1052908870776101</v>
      </c>
      <c r="F3288" s="382">
        <v>1.2065874768482592</v>
      </c>
      <c r="G3288" s="382">
        <v>1.2877393013325433</v>
      </c>
      <c r="H3288" s="382">
        <v>1.3483317221806519</v>
      </c>
      <c r="M3288" s="386">
        <v>0.65639999999999998</v>
      </c>
    </row>
    <row r="3289" spans="1:13" ht="11.65" customHeight="1">
      <c r="A3289" s="372">
        <v>3283</v>
      </c>
      <c r="B3289" s="381">
        <v>1367.9690117366645</v>
      </c>
      <c r="C3289" s="381">
        <v>2129.3694688377727</v>
      </c>
      <c r="D3289" s="382">
        <v>0.99632961653510088</v>
      </c>
      <c r="E3289" s="382">
        <v>1.10530247134712</v>
      </c>
      <c r="F3289" s="382">
        <v>1.2066097903725801</v>
      </c>
      <c r="G3289" s="382">
        <v>1.2877600349839093</v>
      </c>
      <c r="H3289" s="382">
        <v>1.348362444786058</v>
      </c>
      <c r="M3289" s="386">
        <v>0.65659999999999996</v>
      </c>
    </row>
    <row r="3290" spans="1:13" ht="11.65" customHeight="1">
      <c r="A3290" s="372">
        <v>3284</v>
      </c>
      <c r="B3290" s="381">
        <v>1368.0189447905695</v>
      </c>
      <c r="C3290" s="381">
        <v>2129.8984598730203</v>
      </c>
      <c r="D3290" s="382">
        <v>0.9963437502243736</v>
      </c>
      <c r="E3290" s="382">
        <v>1.1053024924044508</v>
      </c>
      <c r="F3290" s="382">
        <v>1.2066369148696248</v>
      </c>
      <c r="G3290" s="382">
        <v>1.2877936531013243</v>
      </c>
      <c r="H3290" s="382">
        <v>1.3483969418641202</v>
      </c>
      <c r="M3290" s="386">
        <v>0.65680000000000005</v>
      </c>
    </row>
    <row r="3291" spans="1:13" ht="11.65" customHeight="1">
      <c r="A3291" s="372">
        <v>3285</v>
      </c>
      <c r="B3291" s="381">
        <v>1368.49143931446</v>
      </c>
      <c r="C3291" s="381">
        <v>2130.6176641482052</v>
      </c>
      <c r="D3291" s="382">
        <v>0.99634564114103696</v>
      </c>
      <c r="E3291" s="382">
        <v>1.1053084186796587</v>
      </c>
      <c r="F3291" s="382">
        <v>1.2066988511092418</v>
      </c>
      <c r="G3291" s="382">
        <v>1.2877955268867332</v>
      </c>
      <c r="H3291" s="382">
        <v>1.3485619822739645</v>
      </c>
      <c r="M3291" s="386">
        <v>0.65700000000000003</v>
      </c>
    </row>
    <row r="3292" spans="1:13" ht="11.65" customHeight="1">
      <c r="A3292" s="372">
        <v>3286</v>
      </c>
      <c r="B3292" s="381">
        <v>1368.6455368773595</v>
      </c>
      <c r="C3292" s="381">
        <v>2130.8639454980494</v>
      </c>
      <c r="D3292" s="382">
        <v>0.99637129297864069</v>
      </c>
      <c r="E3292" s="382">
        <v>1.10532680568008</v>
      </c>
      <c r="F3292" s="382">
        <v>1.2068073224143117</v>
      </c>
      <c r="G3292" s="382">
        <v>1.2878029980934484</v>
      </c>
      <c r="H3292" s="382">
        <v>1.3485920257056874</v>
      </c>
      <c r="M3292" s="386">
        <v>0.65720000000000001</v>
      </c>
    </row>
    <row r="3293" spans="1:13" ht="11.65" customHeight="1">
      <c r="A3293" s="372">
        <v>3287</v>
      </c>
      <c r="B3293" s="381">
        <v>1368.7653232184311</v>
      </c>
      <c r="C3293" s="381">
        <v>2130.8870295795768</v>
      </c>
      <c r="D3293" s="382">
        <v>0.99639466363634521</v>
      </c>
      <c r="E3293" s="382">
        <v>1.1053488496234567</v>
      </c>
      <c r="F3293" s="382">
        <v>1.2068184999912135</v>
      </c>
      <c r="G3293" s="382">
        <v>1.2878042143543813</v>
      </c>
      <c r="H3293" s="382">
        <v>1.3485933848619198</v>
      </c>
      <c r="M3293" s="386">
        <v>0.65739999999999998</v>
      </c>
    </row>
    <row r="3294" spans="1:13" ht="11.65" customHeight="1">
      <c r="A3294" s="372">
        <v>3288</v>
      </c>
      <c r="B3294" s="381">
        <v>1368.8786789025789</v>
      </c>
      <c r="C3294" s="381">
        <v>2131.0952289829183</v>
      </c>
      <c r="D3294" s="382">
        <v>0.99644970050221038</v>
      </c>
      <c r="E3294" s="382">
        <v>1.1053664757806418</v>
      </c>
      <c r="F3294" s="382">
        <v>1.206831907714039</v>
      </c>
      <c r="G3294" s="382">
        <v>1.2878480893716584</v>
      </c>
      <c r="H3294" s="382">
        <v>1.3485938295131197</v>
      </c>
      <c r="M3294" s="386">
        <v>0.65759999999999996</v>
      </c>
    </row>
    <row r="3295" spans="1:13" ht="11.65" customHeight="1">
      <c r="A3295" s="372">
        <v>3289</v>
      </c>
      <c r="B3295" s="381">
        <v>1369.0398344694859</v>
      </c>
      <c r="C3295" s="381">
        <v>2131.7106873314278</v>
      </c>
      <c r="D3295" s="382">
        <v>0.99650842009637453</v>
      </c>
      <c r="E3295" s="382">
        <v>1.105405811681837</v>
      </c>
      <c r="F3295" s="382">
        <v>1.206844972932688</v>
      </c>
      <c r="G3295" s="382">
        <v>1.2878870253621224</v>
      </c>
      <c r="H3295" s="382">
        <v>1.3486205305039798</v>
      </c>
      <c r="M3295" s="386">
        <v>0.65780000000000005</v>
      </c>
    </row>
    <row r="3296" spans="1:13" ht="11.65" customHeight="1">
      <c r="A3296" s="372">
        <v>3290</v>
      </c>
      <c r="B3296" s="381">
        <v>1369.2231968715105</v>
      </c>
      <c r="C3296" s="381">
        <v>2132.7505155287345</v>
      </c>
      <c r="D3296" s="382">
        <v>0.99652940970429227</v>
      </c>
      <c r="E3296" s="382">
        <v>1.1054249410687191</v>
      </c>
      <c r="F3296" s="382">
        <v>1.2069040294728832</v>
      </c>
      <c r="G3296" s="382">
        <v>1.2879390509041058</v>
      </c>
      <c r="H3296" s="382">
        <v>1.3486442986286635</v>
      </c>
      <c r="M3296" s="386">
        <v>0.65800000000000003</v>
      </c>
    </row>
    <row r="3297" spans="1:13" ht="11.65" customHeight="1">
      <c r="A3297" s="372">
        <v>3291</v>
      </c>
      <c r="B3297" s="381">
        <v>1369.6342123295099</v>
      </c>
      <c r="C3297" s="381">
        <v>2133.0311719255478</v>
      </c>
      <c r="D3297" s="382">
        <v>0.99653888567838911</v>
      </c>
      <c r="E3297" s="382">
        <v>1.1054845586925832</v>
      </c>
      <c r="F3297" s="382">
        <v>1.2070332793650167</v>
      </c>
      <c r="G3297" s="382">
        <v>1.2879586476138931</v>
      </c>
      <c r="H3297" s="382">
        <v>1.3487139173572311</v>
      </c>
      <c r="M3297" s="386">
        <v>0.65820000000000001</v>
      </c>
    </row>
    <row r="3298" spans="1:13" ht="11.65" customHeight="1">
      <c r="A3298" s="372">
        <v>3292</v>
      </c>
      <c r="B3298" s="381">
        <v>1369.6655311821523</v>
      </c>
      <c r="C3298" s="381">
        <v>2134.2516459737817</v>
      </c>
      <c r="D3298" s="382">
        <v>0.99658775341016659</v>
      </c>
      <c r="E3298" s="382">
        <v>1.1054888887436967</v>
      </c>
      <c r="F3298" s="382">
        <v>1.207086525030733</v>
      </c>
      <c r="G3298" s="382">
        <v>1.2879633142458702</v>
      </c>
      <c r="H3298" s="382">
        <v>1.348725209595335</v>
      </c>
      <c r="M3298" s="386">
        <v>0.65839999999999999</v>
      </c>
    </row>
    <row r="3299" spans="1:13" ht="11.65" customHeight="1">
      <c r="A3299" s="372">
        <v>3293</v>
      </c>
      <c r="B3299" s="381">
        <v>1370.4149612304745</v>
      </c>
      <c r="C3299" s="381">
        <v>2134.2749250140732</v>
      </c>
      <c r="D3299" s="382">
        <v>0.99663330568279918</v>
      </c>
      <c r="E3299" s="382">
        <v>1.1055007533137791</v>
      </c>
      <c r="F3299" s="382">
        <v>1.2070990753211777</v>
      </c>
      <c r="G3299" s="382">
        <v>1.2879972196798914</v>
      </c>
      <c r="H3299" s="382">
        <v>1.3487635918975298</v>
      </c>
      <c r="M3299" s="386">
        <v>0.65859999999999996</v>
      </c>
    </row>
    <row r="3300" spans="1:13" ht="11.65" customHeight="1">
      <c r="A3300" s="372">
        <v>3294</v>
      </c>
      <c r="B3300" s="381">
        <v>1370.6266879125551</v>
      </c>
      <c r="C3300" s="381">
        <v>2135.3114339628919</v>
      </c>
      <c r="D3300" s="382">
        <v>0.99665079104893173</v>
      </c>
      <c r="E3300" s="382">
        <v>1.1055041344346335</v>
      </c>
      <c r="F3300" s="382">
        <v>1.2071091872172071</v>
      </c>
      <c r="G3300" s="382">
        <v>1.2880120064392704</v>
      </c>
      <c r="H3300" s="382">
        <v>1.3488524673972324</v>
      </c>
      <c r="M3300" s="386">
        <v>0.65880000000000005</v>
      </c>
    </row>
    <row r="3301" spans="1:13" ht="11.65" customHeight="1">
      <c r="A3301" s="372">
        <v>3295</v>
      </c>
      <c r="B3301" s="381">
        <v>1370.9141669049041</v>
      </c>
      <c r="C3301" s="381">
        <v>2135.7036489196398</v>
      </c>
      <c r="D3301" s="382">
        <v>0.99667004162812933</v>
      </c>
      <c r="E3301" s="382">
        <v>1.1055373485614559</v>
      </c>
      <c r="F3301" s="382">
        <v>1.207117469431924</v>
      </c>
      <c r="G3301" s="382">
        <v>1.2880346579294752</v>
      </c>
      <c r="H3301" s="382">
        <v>1.3488547607179224</v>
      </c>
      <c r="M3301" s="386">
        <v>0.65900000000000003</v>
      </c>
    </row>
    <row r="3302" spans="1:13" ht="11.65" customHeight="1">
      <c r="A3302" s="372">
        <v>3296</v>
      </c>
      <c r="B3302" s="381">
        <v>1371.3236386104572</v>
      </c>
      <c r="C3302" s="381">
        <v>2135.9155214466064</v>
      </c>
      <c r="D3302" s="382">
        <v>0.9966955681591757</v>
      </c>
      <c r="E3302" s="382">
        <v>1.105547103033196</v>
      </c>
      <c r="F3302" s="382">
        <v>1.2071350416701541</v>
      </c>
      <c r="G3302" s="382">
        <v>1.2882068667280457</v>
      </c>
      <c r="H3302" s="382">
        <v>1.3489799461294099</v>
      </c>
      <c r="M3302" s="386">
        <v>0.65920000000000001</v>
      </c>
    </row>
    <row r="3303" spans="1:13" ht="11.65" customHeight="1">
      <c r="A3303" s="372">
        <v>3297</v>
      </c>
      <c r="B3303" s="381">
        <v>1371.9387039200919</v>
      </c>
      <c r="C3303" s="381">
        <v>2137.8595638565675</v>
      </c>
      <c r="D3303" s="382">
        <v>0.99672476365595697</v>
      </c>
      <c r="E3303" s="382">
        <v>1.1056203591432066</v>
      </c>
      <c r="F3303" s="382">
        <v>1.2071824329375751</v>
      </c>
      <c r="G3303" s="382">
        <v>1.2882547344455537</v>
      </c>
      <c r="H3303" s="382">
        <v>1.3489957142906019</v>
      </c>
      <c r="M3303" s="386">
        <v>0.65939999999999999</v>
      </c>
    </row>
    <row r="3304" spans="1:13" ht="11.65" customHeight="1">
      <c r="A3304" s="372">
        <v>3298</v>
      </c>
      <c r="B3304" s="381">
        <v>1372.0157854692825</v>
      </c>
      <c r="C3304" s="381">
        <v>2138.3189364253212</v>
      </c>
      <c r="D3304" s="382">
        <v>0.99675276869013385</v>
      </c>
      <c r="E3304" s="382">
        <v>1.1056263510290716</v>
      </c>
      <c r="F3304" s="382">
        <v>1.2071962206031119</v>
      </c>
      <c r="G3304" s="382">
        <v>1.2883596092053347</v>
      </c>
      <c r="H3304" s="382">
        <v>1.3490332858907754</v>
      </c>
      <c r="M3304" s="386">
        <v>0.65959999999999996</v>
      </c>
    </row>
    <row r="3305" spans="1:13" ht="11.65" customHeight="1">
      <c r="A3305" s="372">
        <v>3299</v>
      </c>
      <c r="B3305" s="381">
        <v>1373.1436361147544</v>
      </c>
      <c r="C3305" s="381">
        <v>2138.444245826382</v>
      </c>
      <c r="D3305" s="382">
        <v>0.99675430384014774</v>
      </c>
      <c r="E3305" s="382">
        <v>1.1056490248968716</v>
      </c>
      <c r="F3305" s="382">
        <v>1.2072551703475534</v>
      </c>
      <c r="G3305" s="382">
        <v>1.2884446267419609</v>
      </c>
      <c r="H3305" s="382">
        <v>1.3491166748717847</v>
      </c>
      <c r="M3305" s="386">
        <v>0.65980000000000005</v>
      </c>
    </row>
    <row r="3306" spans="1:13" ht="11.65" customHeight="1">
      <c r="A3306" s="372">
        <v>3300</v>
      </c>
      <c r="B3306" s="381">
        <v>1373.6292318181377</v>
      </c>
      <c r="C3306" s="381">
        <v>2139.4111869025182</v>
      </c>
      <c r="D3306" s="382">
        <v>0.99675754280610873</v>
      </c>
      <c r="E3306" s="382">
        <v>1.1056647958604873</v>
      </c>
      <c r="F3306" s="382">
        <v>1.2072578688685767</v>
      </c>
      <c r="G3306" s="382">
        <v>1.288478035085781</v>
      </c>
      <c r="H3306" s="382">
        <v>1.3491393556341527</v>
      </c>
      <c r="M3306" s="386">
        <v>0.66</v>
      </c>
    </row>
    <row r="3307" spans="1:13" ht="11.65" customHeight="1">
      <c r="A3307" s="372">
        <v>3301</v>
      </c>
      <c r="B3307" s="381">
        <v>1374.155517557977</v>
      </c>
      <c r="C3307" s="381">
        <v>2140.1190499489985</v>
      </c>
      <c r="D3307" s="382">
        <v>0.99675883170280366</v>
      </c>
      <c r="E3307" s="382">
        <v>1.1056665580599294</v>
      </c>
      <c r="F3307" s="382">
        <v>1.2072760884608125</v>
      </c>
      <c r="G3307" s="382">
        <v>1.2885015604108212</v>
      </c>
      <c r="H3307" s="382">
        <v>1.3491791211264132</v>
      </c>
      <c r="M3307" s="386">
        <v>0.66020000000000001</v>
      </c>
    </row>
    <row r="3308" spans="1:13" ht="11.65" customHeight="1">
      <c r="A3308" s="372">
        <v>3302</v>
      </c>
      <c r="B3308" s="381">
        <v>1374.8626262613452</v>
      </c>
      <c r="C3308" s="381">
        <v>2140.1545783775582</v>
      </c>
      <c r="D3308" s="382">
        <v>0.99678760579006753</v>
      </c>
      <c r="E3308" s="382">
        <v>1.1056763225573998</v>
      </c>
      <c r="F3308" s="382">
        <v>1.2073360450070858</v>
      </c>
      <c r="G3308" s="382">
        <v>1.2885304907894015</v>
      </c>
      <c r="H3308" s="382">
        <v>1.3491908824176975</v>
      </c>
      <c r="M3308" s="386">
        <v>0.66039999999999999</v>
      </c>
    </row>
    <row r="3309" spans="1:13" ht="11.65" customHeight="1">
      <c r="A3309" s="372">
        <v>3303</v>
      </c>
      <c r="B3309" s="381">
        <v>1375.5405749797628</v>
      </c>
      <c r="C3309" s="381">
        <v>2140.2812200698954</v>
      </c>
      <c r="D3309" s="382">
        <v>0.99679065743763162</v>
      </c>
      <c r="E3309" s="382">
        <v>1.1056805140933617</v>
      </c>
      <c r="F3309" s="382">
        <v>1.2073449901643687</v>
      </c>
      <c r="G3309" s="382">
        <v>1.288550074290741</v>
      </c>
      <c r="H3309" s="382">
        <v>1.3492834112926257</v>
      </c>
      <c r="M3309" s="386">
        <v>0.66059999999999997</v>
      </c>
    </row>
    <row r="3310" spans="1:13" ht="11.65" customHeight="1">
      <c r="A3310" s="372">
        <v>3304</v>
      </c>
      <c r="B3310" s="381">
        <v>1375.6845168326963</v>
      </c>
      <c r="C3310" s="381">
        <v>2140.5292185993621</v>
      </c>
      <c r="D3310" s="382">
        <v>0.99681801500948763</v>
      </c>
      <c r="E3310" s="382">
        <v>1.1057609341028241</v>
      </c>
      <c r="F3310" s="382">
        <v>1.2074084804723146</v>
      </c>
      <c r="G3310" s="382">
        <v>1.288583674888115</v>
      </c>
      <c r="H3310" s="382">
        <v>1.3494018439315585</v>
      </c>
      <c r="M3310" s="386">
        <v>0.66080000000000005</v>
      </c>
    </row>
    <row r="3311" spans="1:13" ht="11.65" customHeight="1">
      <c r="A3311" s="372">
        <v>3305</v>
      </c>
      <c r="B3311" s="381">
        <v>1378.134313227366</v>
      </c>
      <c r="C3311" s="381">
        <v>2140.6205348103758</v>
      </c>
      <c r="D3311" s="382">
        <v>0.99684465517697007</v>
      </c>
      <c r="E3311" s="382">
        <v>1.1057808118468382</v>
      </c>
      <c r="F3311" s="382">
        <v>1.2074872415149285</v>
      </c>
      <c r="G3311" s="382">
        <v>1.2886316257457222</v>
      </c>
      <c r="H3311" s="382">
        <v>1.3494110587351265</v>
      </c>
      <c r="M3311" s="386">
        <v>0.66100000000000003</v>
      </c>
    </row>
    <row r="3312" spans="1:13" ht="11.65" customHeight="1">
      <c r="A3312" s="372">
        <v>3306</v>
      </c>
      <c r="B3312" s="381">
        <v>1378.5001854270631</v>
      </c>
      <c r="C3312" s="381">
        <v>2141.8112307750798</v>
      </c>
      <c r="D3312" s="382">
        <v>0.99684608480327053</v>
      </c>
      <c r="E3312" s="382">
        <v>1.1057916953393783</v>
      </c>
      <c r="F3312" s="382">
        <v>1.2074941378189106</v>
      </c>
      <c r="G3312" s="382">
        <v>1.2886555631376138</v>
      </c>
      <c r="H3312" s="382">
        <v>1.3494260993022864</v>
      </c>
      <c r="M3312" s="386">
        <v>0.66120000000000001</v>
      </c>
    </row>
    <row r="3313" spans="1:13" ht="11.65" customHeight="1">
      <c r="A3313" s="372">
        <v>3307</v>
      </c>
      <c r="B3313" s="381">
        <v>1378.5273763805044</v>
      </c>
      <c r="C3313" s="381">
        <v>2142.0309469563545</v>
      </c>
      <c r="D3313" s="382">
        <v>0.99684897338307976</v>
      </c>
      <c r="E3313" s="382">
        <v>1.1057982663770267</v>
      </c>
      <c r="F3313" s="382">
        <v>1.2074986929567002</v>
      </c>
      <c r="G3313" s="382">
        <v>1.2887173017644966</v>
      </c>
      <c r="H3313" s="382">
        <v>1.3494645660069104</v>
      </c>
      <c r="M3313" s="386">
        <v>0.66139999999999999</v>
      </c>
    </row>
    <row r="3314" spans="1:13" ht="11.65" customHeight="1">
      <c r="A3314" s="372">
        <v>3308</v>
      </c>
      <c r="B3314" s="381">
        <v>1379.1019459298768</v>
      </c>
      <c r="C3314" s="381">
        <v>2142.3645074387878</v>
      </c>
      <c r="D3314" s="382">
        <v>0.99685845669311213</v>
      </c>
      <c r="E3314" s="382">
        <v>1.1058059701926706</v>
      </c>
      <c r="F3314" s="382">
        <v>1.2075420760020192</v>
      </c>
      <c r="G3314" s="382">
        <v>1.2888156732366942</v>
      </c>
      <c r="H3314" s="382">
        <v>1.3494690052497245</v>
      </c>
      <c r="M3314" s="386">
        <v>0.66159999999999997</v>
      </c>
    </row>
    <row r="3315" spans="1:13" ht="11.65" customHeight="1">
      <c r="A3315" s="372">
        <v>3309</v>
      </c>
      <c r="B3315" s="381">
        <v>1380.1697682935755</v>
      </c>
      <c r="C3315" s="381">
        <v>2142.5649140356818</v>
      </c>
      <c r="D3315" s="382">
        <v>0.99689865219875839</v>
      </c>
      <c r="E3315" s="382">
        <v>1.1058478054675116</v>
      </c>
      <c r="F3315" s="382">
        <v>1.2076170588179964</v>
      </c>
      <c r="G3315" s="382">
        <v>1.2888430494372751</v>
      </c>
      <c r="H3315" s="382">
        <v>1.3496064399912688</v>
      </c>
      <c r="M3315" s="386">
        <v>0.66180000000000005</v>
      </c>
    </row>
    <row r="3316" spans="1:13" ht="11.65" customHeight="1">
      <c r="A3316" s="372">
        <v>3310</v>
      </c>
      <c r="B3316" s="381">
        <v>1380.5902071201617</v>
      </c>
      <c r="C3316" s="381">
        <v>2143.0590334736498</v>
      </c>
      <c r="D3316" s="382">
        <v>0.99695722997200653</v>
      </c>
      <c r="E3316" s="382">
        <v>1.105860717427781</v>
      </c>
      <c r="F3316" s="382">
        <v>1.2076413176732153</v>
      </c>
      <c r="G3316" s="382">
        <v>1.2889950932938914</v>
      </c>
      <c r="H3316" s="382">
        <v>1.349612785247152</v>
      </c>
      <c r="M3316" s="386">
        <v>0.66200000000000003</v>
      </c>
    </row>
    <row r="3317" spans="1:13" ht="11.65" customHeight="1">
      <c r="A3317" s="372">
        <v>3311</v>
      </c>
      <c r="B3317" s="381">
        <v>1381.027416394395</v>
      </c>
      <c r="C3317" s="381">
        <v>2143.5826751274653</v>
      </c>
      <c r="D3317" s="382">
        <v>0.99697628202118882</v>
      </c>
      <c r="E3317" s="382">
        <v>1.1059582850249297</v>
      </c>
      <c r="F3317" s="382">
        <v>1.2076512184460455</v>
      </c>
      <c r="G3317" s="382">
        <v>1.2890141228583545</v>
      </c>
      <c r="H3317" s="382">
        <v>1.3496430463640594</v>
      </c>
      <c r="M3317" s="386">
        <v>0.66220000000000001</v>
      </c>
    </row>
    <row r="3318" spans="1:13" ht="11.65" customHeight="1">
      <c r="A3318" s="372">
        <v>3312</v>
      </c>
      <c r="B3318" s="381">
        <v>1381.5288650985858</v>
      </c>
      <c r="C3318" s="381">
        <v>2143.8595028401032</v>
      </c>
      <c r="D3318" s="382">
        <v>0.99701384760553269</v>
      </c>
      <c r="E3318" s="382">
        <v>1.1059723645062756</v>
      </c>
      <c r="F3318" s="382">
        <v>1.2076670146701043</v>
      </c>
      <c r="G3318" s="382">
        <v>1.2890293744331258</v>
      </c>
      <c r="H3318" s="382">
        <v>1.3496965340485392</v>
      </c>
      <c r="M3318" s="386">
        <v>0.66239999999999999</v>
      </c>
    </row>
    <row r="3319" spans="1:13" ht="11.65" customHeight="1">
      <c r="A3319" s="372">
        <v>3313</v>
      </c>
      <c r="B3319" s="381">
        <v>1381.6243354754788</v>
      </c>
      <c r="C3319" s="381">
        <v>2144.734207665957</v>
      </c>
      <c r="D3319" s="382">
        <v>0.99703737165368478</v>
      </c>
      <c r="E3319" s="382">
        <v>1.1060043853058252</v>
      </c>
      <c r="F3319" s="382">
        <v>1.2077458168227933</v>
      </c>
      <c r="G3319" s="382">
        <v>1.2890713008650256</v>
      </c>
      <c r="H3319" s="382">
        <v>1.3497908671770702</v>
      </c>
      <c r="M3319" s="386">
        <v>0.66259999999999997</v>
      </c>
    </row>
    <row r="3320" spans="1:13" ht="11.65" customHeight="1">
      <c r="A3320" s="372">
        <v>3314</v>
      </c>
      <c r="B3320" s="381">
        <v>1382.1412965181771</v>
      </c>
      <c r="C3320" s="381">
        <v>2144.837612554511</v>
      </c>
      <c r="D3320" s="382">
        <v>0.99704961805779924</v>
      </c>
      <c r="E3320" s="382">
        <v>1.1060109657068367</v>
      </c>
      <c r="F3320" s="382">
        <v>1.2078803038294201</v>
      </c>
      <c r="G3320" s="382">
        <v>1.2891099111710151</v>
      </c>
      <c r="H3320" s="382">
        <v>1.3498154228452863</v>
      </c>
      <c r="M3320" s="386">
        <v>0.66279999999999994</v>
      </c>
    </row>
    <row r="3321" spans="1:13" ht="11.65" customHeight="1">
      <c r="A3321" s="372">
        <v>3315</v>
      </c>
      <c r="B3321" s="381">
        <v>1382.1500530273315</v>
      </c>
      <c r="C3321" s="381">
        <v>2145.2614226082369</v>
      </c>
      <c r="D3321" s="382">
        <v>0.9970944223010676</v>
      </c>
      <c r="E3321" s="382">
        <v>1.1060729313637041</v>
      </c>
      <c r="F3321" s="382">
        <v>1.207893679033059</v>
      </c>
      <c r="G3321" s="382">
        <v>1.2891128143727506</v>
      </c>
      <c r="H3321" s="382">
        <v>1.3498662614747516</v>
      </c>
      <c r="M3321" s="386">
        <v>0.66300000000000003</v>
      </c>
    </row>
    <row r="3322" spans="1:13" ht="11.65" customHeight="1">
      <c r="A3322" s="372">
        <v>3316</v>
      </c>
      <c r="B3322" s="381">
        <v>1382.5198939835427</v>
      </c>
      <c r="C3322" s="381">
        <v>2145.5038762899439</v>
      </c>
      <c r="D3322" s="382">
        <v>0.99709899375332034</v>
      </c>
      <c r="E3322" s="382">
        <v>1.1060867197513731</v>
      </c>
      <c r="F3322" s="382">
        <v>1.2079503305534081</v>
      </c>
      <c r="G3322" s="382">
        <v>1.2891174129815237</v>
      </c>
      <c r="H3322" s="382">
        <v>1.3499137995928336</v>
      </c>
      <c r="M3322" s="386">
        <v>0.66320000000000001</v>
      </c>
    </row>
    <row r="3323" spans="1:13" ht="11.65" customHeight="1">
      <c r="A3323" s="372">
        <v>3317</v>
      </c>
      <c r="B3323" s="381">
        <v>1382.6192376113549</v>
      </c>
      <c r="C3323" s="381">
        <v>2146.2749615083922</v>
      </c>
      <c r="D3323" s="382">
        <v>0.99709955964141961</v>
      </c>
      <c r="E3323" s="382">
        <v>1.1061014982715669</v>
      </c>
      <c r="F3323" s="382">
        <v>1.2079779079527115</v>
      </c>
      <c r="G3323" s="382">
        <v>1.2891948243025084</v>
      </c>
      <c r="H3323" s="382">
        <v>1.3499236693399184</v>
      </c>
      <c r="M3323" s="386">
        <v>0.66339999999999999</v>
      </c>
    </row>
    <row r="3324" spans="1:13" ht="11.65" customHeight="1">
      <c r="A3324" s="372">
        <v>3318</v>
      </c>
      <c r="B3324" s="381">
        <v>1382.7931207894489</v>
      </c>
      <c r="C3324" s="381">
        <v>2146.3737784457971</v>
      </c>
      <c r="D3324" s="382">
        <v>0.99710299725846985</v>
      </c>
      <c r="E3324" s="382">
        <v>1.1061248804072905</v>
      </c>
      <c r="F3324" s="382">
        <v>1.2080348547600861</v>
      </c>
      <c r="G3324" s="382">
        <v>1.2892115886058553</v>
      </c>
      <c r="H3324" s="382">
        <v>1.3499322379954612</v>
      </c>
      <c r="M3324" s="386">
        <v>0.66359999999999997</v>
      </c>
    </row>
    <row r="3325" spans="1:13" ht="11.65" customHeight="1">
      <c r="A3325" s="372">
        <v>3319</v>
      </c>
      <c r="B3325" s="381">
        <v>1382.8568037494715</v>
      </c>
      <c r="C3325" s="381">
        <v>2147.1850417416808</v>
      </c>
      <c r="D3325" s="382">
        <v>0.99710363734439589</v>
      </c>
      <c r="E3325" s="382">
        <v>1.1061299353683005</v>
      </c>
      <c r="F3325" s="382">
        <v>1.2080441395274775</v>
      </c>
      <c r="G3325" s="382">
        <v>1.2892612133434518</v>
      </c>
      <c r="H3325" s="382">
        <v>1.349943714043758</v>
      </c>
      <c r="M3325" s="386">
        <v>0.66379999999999995</v>
      </c>
    </row>
    <row r="3326" spans="1:13" ht="11.65" customHeight="1">
      <c r="A3326" s="372">
        <v>3320</v>
      </c>
      <c r="B3326" s="381">
        <v>1383.1196832298529</v>
      </c>
      <c r="C3326" s="381">
        <v>2148.641357741004</v>
      </c>
      <c r="D3326" s="382">
        <v>0.99711258684052806</v>
      </c>
      <c r="E3326" s="382">
        <v>1.10614515934387</v>
      </c>
      <c r="F3326" s="382">
        <v>1.2080511315834408</v>
      </c>
      <c r="G3326" s="382">
        <v>1.2892875222679954</v>
      </c>
      <c r="H3326" s="382">
        <v>1.3499573250717638</v>
      </c>
      <c r="M3326" s="386">
        <v>0.66400000000000003</v>
      </c>
    </row>
    <row r="3327" spans="1:13" ht="11.65" customHeight="1">
      <c r="A3327" s="372">
        <v>3321</v>
      </c>
      <c r="B3327" s="381">
        <v>1384.8661306923223</v>
      </c>
      <c r="C3327" s="381">
        <v>2149.0620804081245</v>
      </c>
      <c r="D3327" s="382">
        <v>0.99713656333611478</v>
      </c>
      <c r="E3327" s="382">
        <v>1.1062131254894367</v>
      </c>
      <c r="F3327" s="382">
        <v>1.2080705313296372</v>
      </c>
      <c r="G3327" s="382">
        <v>1.2892926824131368</v>
      </c>
      <c r="H3327" s="382">
        <v>1.3500285396256313</v>
      </c>
      <c r="M3327" s="386">
        <v>0.66420000000000001</v>
      </c>
    </row>
    <row r="3328" spans="1:13" ht="11.65" customHeight="1">
      <c r="A3328" s="372">
        <v>3322</v>
      </c>
      <c r="B3328" s="381">
        <v>1385.1469850351241</v>
      </c>
      <c r="C3328" s="381">
        <v>2149.2087780875991</v>
      </c>
      <c r="D3328" s="382">
        <v>0.99716750526166864</v>
      </c>
      <c r="E3328" s="382">
        <v>1.1062234016722223</v>
      </c>
      <c r="F3328" s="382">
        <v>1.208116139088627</v>
      </c>
      <c r="G3328" s="382">
        <v>1.2892972930892159</v>
      </c>
      <c r="H3328" s="382">
        <v>1.3500604561274225</v>
      </c>
      <c r="M3328" s="386">
        <v>0.66439999999999999</v>
      </c>
    </row>
    <row r="3329" spans="1:13" ht="11.65" customHeight="1">
      <c r="A3329" s="372">
        <v>3323</v>
      </c>
      <c r="B3329" s="381">
        <v>1386.9058045943975</v>
      </c>
      <c r="C3329" s="381">
        <v>2149.2664035308408</v>
      </c>
      <c r="D3329" s="382">
        <v>0.99717133976938199</v>
      </c>
      <c r="E3329" s="382">
        <v>1.1062614736253744</v>
      </c>
      <c r="F3329" s="382">
        <v>1.2081513392980878</v>
      </c>
      <c r="G3329" s="382">
        <v>1.2893001821172478</v>
      </c>
      <c r="H3329" s="382">
        <v>1.3501572138917235</v>
      </c>
      <c r="M3329" s="386">
        <v>0.66459999999999997</v>
      </c>
    </row>
    <row r="3330" spans="1:13" ht="11.65" customHeight="1">
      <c r="A3330" s="372">
        <v>3324</v>
      </c>
      <c r="B3330" s="381">
        <v>1387.861163694819</v>
      </c>
      <c r="C3330" s="381">
        <v>2149.7819076631113</v>
      </c>
      <c r="D3330" s="382">
        <v>0.99719934165677604</v>
      </c>
      <c r="E3330" s="382">
        <v>1.1062843854300715</v>
      </c>
      <c r="F3330" s="382">
        <v>1.2081868888690572</v>
      </c>
      <c r="G3330" s="382">
        <v>1.2893774571926957</v>
      </c>
      <c r="H3330" s="382">
        <v>1.3501951848520852</v>
      </c>
      <c r="M3330" s="386">
        <v>0.66479999999999995</v>
      </c>
    </row>
    <row r="3331" spans="1:13" ht="11.65" customHeight="1">
      <c r="A3331" s="372">
        <v>3325</v>
      </c>
      <c r="B3331" s="381">
        <v>1387.878303972313</v>
      </c>
      <c r="C3331" s="381">
        <v>2150.0140083528331</v>
      </c>
      <c r="D3331" s="382">
        <v>0.99721550018257243</v>
      </c>
      <c r="E3331" s="382">
        <v>1.1063160156508787</v>
      </c>
      <c r="F3331" s="382">
        <v>1.2081891631043085</v>
      </c>
      <c r="G3331" s="382">
        <v>1.2894030330552455</v>
      </c>
      <c r="H3331" s="382">
        <v>1.3501960300536291</v>
      </c>
      <c r="M3331" s="386">
        <v>0.66500000000000004</v>
      </c>
    </row>
    <row r="3332" spans="1:13" ht="11.65" customHeight="1">
      <c r="A3332" s="372">
        <v>3326</v>
      </c>
      <c r="B3332" s="381">
        <v>1389.603102562708</v>
      </c>
      <c r="C3332" s="381">
        <v>2150.2106130216889</v>
      </c>
      <c r="D3332" s="382">
        <v>0.99722144539881785</v>
      </c>
      <c r="E3332" s="382">
        <v>1.1063212566643923</v>
      </c>
      <c r="F3332" s="382">
        <v>1.2081934656164666</v>
      </c>
      <c r="G3332" s="382">
        <v>1.2894670099554921</v>
      </c>
      <c r="H3332" s="382">
        <v>1.3502347000969315</v>
      </c>
      <c r="M3332" s="386">
        <v>0.66520000000000001</v>
      </c>
    </row>
    <row r="3333" spans="1:13" ht="11.65" customHeight="1">
      <c r="A3333" s="372">
        <v>3327</v>
      </c>
      <c r="B3333" s="381">
        <v>1389.9728014357415</v>
      </c>
      <c r="C3333" s="381">
        <v>2150.3867582840503</v>
      </c>
      <c r="D3333" s="382">
        <v>0.99722966196756013</v>
      </c>
      <c r="E3333" s="382">
        <v>1.1063247896903854</v>
      </c>
      <c r="F3333" s="382">
        <v>1.2082570011355116</v>
      </c>
      <c r="G3333" s="382">
        <v>1.2895077557437398</v>
      </c>
      <c r="H3333" s="382">
        <v>1.3502528924602917</v>
      </c>
      <c r="M3333" s="386">
        <v>0.66539999999999999</v>
      </c>
    </row>
    <row r="3334" spans="1:13" ht="11.65" customHeight="1">
      <c r="A3334" s="372">
        <v>3328</v>
      </c>
      <c r="B3334" s="381">
        <v>1389.9972362859844</v>
      </c>
      <c r="C3334" s="381">
        <v>2151.4002486576828</v>
      </c>
      <c r="D3334" s="382">
        <v>0.99723580510625276</v>
      </c>
      <c r="E3334" s="382">
        <v>1.1064217859955996</v>
      </c>
      <c r="F3334" s="382">
        <v>1.2082715765260661</v>
      </c>
      <c r="G3334" s="382">
        <v>1.2895098628104165</v>
      </c>
      <c r="H3334" s="382">
        <v>1.3502941336034295</v>
      </c>
      <c r="M3334" s="386">
        <v>0.66559999999999997</v>
      </c>
    </row>
    <row r="3335" spans="1:13" ht="11.65" customHeight="1">
      <c r="A3335" s="372">
        <v>3329</v>
      </c>
      <c r="B3335" s="381">
        <v>1390.182634262118</v>
      </c>
      <c r="C3335" s="381">
        <v>2152.8337947553628</v>
      </c>
      <c r="D3335" s="382">
        <v>0.99726636087759768</v>
      </c>
      <c r="E3335" s="382">
        <v>1.1064277942301803</v>
      </c>
      <c r="F3335" s="382">
        <v>1.2082785803303615</v>
      </c>
      <c r="G3335" s="382">
        <v>1.2895161172193244</v>
      </c>
      <c r="H3335" s="382">
        <v>1.3503702418230508</v>
      </c>
      <c r="M3335" s="386">
        <v>0.66579999999999995</v>
      </c>
    </row>
    <row r="3336" spans="1:13" ht="11.65" customHeight="1">
      <c r="A3336" s="372">
        <v>3330</v>
      </c>
      <c r="B3336" s="381">
        <v>1390.4793059838166</v>
      </c>
      <c r="C3336" s="381">
        <v>2152.9829320612971</v>
      </c>
      <c r="D3336" s="382">
        <v>0.99727307093304873</v>
      </c>
      <c r="E3336" s="382">
        <v>1.1064603672133573</v>
      </c>
      <c r="F3336" s="382">
        <v>1.2083021684555524</v>
      </c>
      <c r="G3336" s="382">
        <v>1.2895414601837296</v>
      </c>
      <c r="H3336" s="382">
        <v>1.3504304313780167</v>
      </c>
      <c r="M3336" s="386">
        <v>0.66600000000000004</v>
      </c>
    </row>
    <row r="3337" spans="1:13" ht="11.65" customHeight="1">
      <c r="A3337" s="372">
        <v>3331</v>
      </c>
      <c r="B3337" s="381">
        <v>1390.7043480062639</v>
      </c>
      <c r="C3337" s="381">
        <v>2154.3040197364189</v>
      </c>
      <c r="D3337" s="382">
        <v>0.99730900949598511</v>
      </c>
      <c r="E3337" s="382">
        <v>1.1064991247238301</v>
      </c>
      <c r="F3337" s="382">
        <v>1.2083471790785021</v>
      </c>
      <c r="G3337" s="382">
        <v>1.2895596379076657</v>
      </c>
      <c r="H3337" s="382">
        <v>1.3505364163910605</v>
      </c>
      <c r="M3337" s="386">
        <v>0.66620000000000001</v>
      </c>
    </row>
    <row r="3338" spans="1:13" ht="11.65" customHeight="1">
      <c r="A3338" s="372">
        <v>3332</v>
      </c>
      <c r="B3338" s="381">
        <v>1390.923105816817</v>
      </c>
      <c r="C3338" s="381">
        <v>2154.673524482534</v>
      </c>
      <c r="D3338" s="382">
        <v>0.99731421734697356</v>
      </c>
      <c r="E3338" s="382">
        <v>1.1065484477757428</v>
      </c>
      <c r="F3338" s="382">
        <v>1.2083762706583066</v>
      </c>
      <c r="G3338" s="382">
        <v>1.2895655798659933</v>
      </c>
      <c r="H3338" s="382">
        <v>1.3505697892045347</v>
      </c>
      <c r="M3338" s="386">
        <v>0.66639999999999999</v>
      </c>
    </row>
    <row r="3339" spans="1:13" ht="11.65" customHeight="1">
      <c r="A3339" s="372">
        <v>3333</v>
      </c>
      <c r="B3339" s="381">
        <v>1392.5731343440229</v>
      </c>
      <c r="C3339" s="381">
        <v>2154.9360477101654</v>
      </c>
      <c r="D3339" s="382">
        <v>0.99733522922141793</v>
      </c>
      <c r="E3339" s="382">
        <v>1.1065502810341923</v>
      </c>
      <c r="F3339" s="382">
        <v>1.2084155271621464</v>
      </c>
      <c r="G3339" s="382">
        <v>1.2897321836956286</v>
      </c>
      <c r="H3339" s="382">
        <v>1.3505725351673539</v>
      </c>
      <c r="M3339" s="386">
        <v>0.66659999999999997</v>
      </c>
    </row>
    <row r="3340" spans="1:13" ht="11.65" customHeight="1">
      <c r="A3340" s="372">
        <v>3334</v>
      </c>
      <c r="B3340" s="381">
        <v>1392.8784562272149</v>
      </c>
      <c r="C3340" s="381">
        <v>2155.4716521198043</v>
      </c>
      <c r="D3340" s="382">
        <v>0.99735441144037906</v>
      </c>
      <c r="E3340" s="382">
        <v>1.1065518696398762</v>
      </c>
      <c r="F3340" s="382">
        <v>1.2084503511458351</v>
      </c>
      <c r="G3340" s="382">
        <v>1.289883342743124</v>
      </c>
      <c r="H3340" s="382">
        <v>1.3505861477568444</v>
      </c>
      <c r="M3340" s="386">
        <v>0.66679999999999995</v>
      </c>
    </row>
    <row r="3341" spans="1:13" ht="11.65" customHeight="1">
      <c r="A3341" s="372">
        <v>3335</v>
      </c>
      <c r="B3341" s="381">
        <v>1393.0301116317314</v>
      </c>
      <c r="C3341" s="381">
        <v>2155.6222391336541</v>
      </c>
      <c r="D3341" s="382">
        <v>0.99736839280289424</v>
      </c>
      <c r="E3341" s="382">
        <v>1.1065952333508358</v>
      </c>
      <c r="F3341" s="382">
        <v>1.2084621254972419</v>
      </c>
      <c r="G3341" s="382">
        <v>1.2899274810608345</v>
      </c>
      <c r="H3341" s="382">
        <v>1.3507503062148176</v>
      </c>
      <c r="M3341" s="386">
        <v>0.66700000000000004</v>
      </c>
    </row>
    <row r="3342" spans="1:13" ht="11.65" customHeight="1">
      <c r="A3342" s="372">
        <v>3336</v>
      </c>
      <c r="B3342" s="381">
        <v>1393.137245707755</v>
      </c>
      <c r="C3342" s="381">
        <v>2156.269832010943</v>
      </c>
      <c r="D3342" s="382">
        <v>0.997382227929138</v>
      </c>
      <c r="E3342" s="382">
        <v>1.1066364791792738</v>
      </c>
      <c r="F3342" s="382">
        <v>1.2084796905867834</v>
      </c>
      <c r="G3342" s="382">
        <v>1.2899461974437605</v>
      </c>
      <c r="H3342" s="382">
        <v>1.3508096128681104</v>
      </c>
      <c r="M3342" s="386">
        <v>0.66720000000000002</v>
      </c>
    </row>
    <row r="3343" spans="1:13" ht="11.65" customHeight="1">
      <c r="A3343" s="372">
        <v>3337</v>
      </c>
      <c r="B3343" s="381">
        <v>1393.1801571887518</v>
      </c>
      <c r="C3343" s="381">
        <v>2157.4151716454071</v>
      </c>
      <c r="D3343" s="382">
        <v>0.99741782080509089</v>
      </c>
      <c r="E3343" s="382">
        <v>1.1066498287609479</v>
      </c>
      <c r="F3343" s="382">
        <v>1.2084838101460837</v>
      </c>
      <c r="G3343" s="382">
        <v>1.2899596233575132</v>
      </c>
      <c r="H3343" s="382">
        <v>1.3508139711684168</v>
      </c>
      <c r="M3343" s="386">
        <v>0.66739999999999999</v>
      </c>
    </row>
    <row r="3344" spans="1:13" ht="11.65" customHeight="1">
      <c r="A3344" s="372">
        <v>3338</v>
      </c>
      <c r="B3344" s="381">
        <v>1394.1361265172318</v>
      </c>
      <c r="C3344" s="381">
        <v>2158.7844247532266</v>
      </c>
      <c r="D3344" s="382">
        <v>0.99741819546310273</v>
      </c>
      <c r="E3344" s="382">
        <v>1.1066712269076255</v>
      </c>
      <c r="F3344" s="382">
        <v>1.2085145164794233</v>
      </c>
      <c r="G3344" s="382">
        <v>1.2900669972772418</v>
      </c>
      <c r="H3344" s="382">
        <v>1.3508175873501267</v>
      </c>
      <c r="M3344" s="386">
        <v>0.66759999999999997</v>
      </c>
    </row>
    <row r="3345" spans="1:13" ht="11.65" customHeight="1">
      <c r="A3345" s="372">
        <v>3339</v>
      </c>
      <c r="B3345" s="381">
        <v>1394.9977887667601</v>
      </c>
      <c r="C3345" s="381">
        <v>2158.9857869257849</v>
      </c>
      <c r="D3345" s="382">
        <v>0.99742116178529505</v>
      </c>
      <c r="E3345" s="382">
        <v>1.1066761304883512</v>
      </c>
      <c r="F3345" s="382">
        <v>1.2085493013069877</v>
      </c>
      <c r="G3345" s="382">
        <v>1.2903510200051316</v>
      </c>
      <c r="H3345" s="382">
        <v>1.3509459162286825</v>
      </c>
      <c r="M3345" s="386">
        <v>0.66779999999999995</v>
      </c>
    </row>
    <row r="3346" spans="1:13" ht="11.65" customHeight="1">
      <c r="A3346" s="372">
        <v>3340</v>
      </c>
      <c r="B3346" s="381">
        <v>1395.596051025449</v>
      </c>
      <c r="C3346" s="381">
        <v>2161.3957364528287</v>
      </c>
      <c r="D3346" s="382">
        <v>0.9974353408919896</v>
      </c>
      <c r="E3346" s="382">
        <v>1.1066828676908675</v>
      </c>
      <c r="F3346" s="382">
        <v>1.2085540659390437</v>
      </c>
      <c r="G3346" s="382">
        <v>1.2904173588741805</v>
      </c>
      <c r="H3346" s="382">
        <v>1.3509553477620806</v>
      </c>
      <c r="M3346" s="386">
        <v>0.66800000000000004</v>
      </c>
    </row>
    <row r="3347" spans="1:13" ht="11.65" customHeight="1">
      <c r="A3347" s="372">
        <v>3341</v>
      </c>
      <c r="B3347" s="381">
        <v>1395.7182084785427</v>
      </c>
      <c r="C3347" s="381">
        <v>2161.6862942741591</v>
      </c>
      <c r="D3347" s="382">
        <v>0.9974386032904482</v>
      </c>
      <c r="E3347" s="382">
        <v>1.1066927876144506</v>
      </c>
      <c r="F3347" s="382">
        <v>1.2086087664380978</v>
      </c>
      <c r="G3347" s="382">
        <v>1.2904545406935282</v>
      </c>
      <c r="H3347" s="382">
        <v>1.3510016140276759</v>
      </c>
      <c r="M3347" s="386">
        <v>0.66820000000000002</v>
      </c>
    </row>
    <row r="3348" spans="1:13" ht="11.65" customHeight="1">
      <c r="A3348" s="372">
        <v>3342</v>
      </c>
      <c r="B3348" s="381">
        <v>1396.0421402593456</v>
      </c>
      <c r="C3348" s="381">
        <v>2161.7292435183426</v>
      </c>
      <c r="D3348" s="382">
        <v>0.99744704251418592</v>
      </c>
      <c r="E3348" s="382">
        <v>1.1067406973196383</v>
      </c>
      <c r="F3348" s="382">
        <v>1.2086423625532972</v>
      </c>
      <c r="G3348" s="382">
        <v>1.2904879695711047</v>
      </c>
      <c r="H3348" s="382">
        <v>1.3510166771456316</v>
      </c>
      <c r="M3348" s="386">
        <v>0.66839999999999999</v>
      </c>
    </row>
    <row r="3349" spans="1:13" ht="11.65" customHeight="1">
      <c r="A3349" s="372">
        <v>3343</v>
      </c>
      <c r="B3349" s="381">
        <v>1396.1340425528779</v>
      </c>
      <c r="C3349" s="381">
        <v>2161.8040421324422</v>
      </c>
      <c r="D3349" s="382">
        <v>0.99744906484178564</v>
      </c>
      <c r="E3349" s="382">
        <v>1.1067480534384551</v>
      </c>
      <c r="F3349" s="382">
        <v>1.2086594685799381</v>
      </c>
      <c r="G3349" s="382">
        <v>1.2905879410327301</v>
      </c>
      <c r="H3349" s="382">
        <v>1.3510358534524993</v>
      </c>
      <c r="M3349" s="386">
        <v>0.66859999999999997</v>
      </c>
    </row>
    <row r="3350" spans="1:13" ht="11.65" customHeight="1">
      <c r="A3350" s="372">
        <v>3344</v>
      </c>
      <c r="B3350" s="381">
        <v>1397.1586905870117</v>
      </c>
      <c r="C3350" s="381">
        <v>2162.9746129760078</v>
      </c>
      <c r="D3350" s="382">
        <v>0.99745156177238281</v>
      </c>
      <c r="E3350" s="382">
        <v>1.1067823812221655</v>
      </c>
      <c r="F3350" s="382">
        <v>1.2086671572844228</v>
      </c>
      <c r="G3350" s="382">
        <v>1.2905995743320533</v>
      </c>
      <c r="H3350" s="382">
        <v>1.3510557865224151</v>
      </c>
      <c r="M3350" s="386">
        <v>0.66879999999999995</v>
      </c>
    </row>
    <row r="3351" spans="1:13" ht="11.65" customHeight="1">
      <c r="A3351" s="372">
        <v>3345</v>
      </c>
      <c r="B3351" s="381">
        <v>1397.9206960885203</v>
      </c>
      <c r="C3351" s="381">
        <v>2164.1109697595402</v>
      </c>
      <c r="D3351" s="382">
        <v>0.99747455109280303</v>
      </c>
      <c r="E3351" s="382">
        <v>1.1067840563223048</v>
      </c>
      <c r="F3351" s="382">
        <v>1.2086760806428232</v>
      </c>
      <c r="G3351" s="382">
        <v>1.2906315016136702</v>
      </c>
      <c r="H3351" s="382">
        <v>1.3511521231081853</v>
      </c>
      <c r="M3351" s="386">
        <v>0.66900000000000004</v>
      </c>
    </row>
    <row r="3352" spans="1:13" ht="11.65" customHeight="1">
      <c r="A3352" s="372">
        <v>3346</v>
      </c>
      <c r="B3352" s="381">
        <v>1398.9901521110523</v>
      </c>
      <c r="C3352" s="381">
        <v>2164.1332083319903</v>
      </c>
      <c r="D3352" s="382">
        <v>0.99749077246597295</v>
      </c>
      <c r="E3352" s="382">
        <v>1.1067883303755057</v>
      </c>
      <c r="F3352" s="382">
        <v>1.2086773807908662</v>
      </c>
      <c r="G3352" s="382">
        <v>1.2906872009177219</v>
      </c>
      <c r="H3352" s="382">
        <v>1.3512244816380528</v>
      </c>
      <c r="M3352" s="386">
        <v>0.66920000000000002</v>
      </c>
    </row>
    <row r="3353" spans="1:13" ht="11.65" customHeight="1">
      <c r="A3353" s="372">
        <v>3347</v>
      </c>
      <c r="B3353" s="381">
        <v>1399.7353219933566</v>
      </c>
      <c r="C3353" s="381">
        <v>2165.0508882298163</v>
      </c>
      <c r="D3353" s="382">
        <v>0.99749771941049292</v>
      </c>
      <c r="E3353" s="382">
        <v>1.1068094255246934</v>
      </c>
      <c r="F3353" s="382">
        <v>1.208688181689155</v>
      </c>
      <c r="G3353" s="382">
        <v>1.2907123352646546</v>
      </c>
      <c r="H3353" s="382">
        <v>1.3512282555233495</v>
      </c>
      <c r="M3353" s="386">
        <v>0.6694</v>
      </c>
    </row>
    <row r="3354" spans="1:13" ht="11.65" customHeight="1">
      <c r="A3354" s="372">
        <v>3348</v>
      </c>
      <c r="B3354" s="381">
        <v>1399.8520576864694</v>
      </c>
      <c r="C3354" s="381">
        <v>2165.2645080148286</v>
      </c>
      <c r="D3354" s="382">
        <v>0.99751820559038573</v>
      </c>
      <c r="E3354" s="382">
        <v>1.1068363566369832</v>
      </c>
      <c r="F3354" s="382">
        <v>1.2086956932740629</v>
      </c>
      <c r="G3354" s="382">
        <v>1.2907715439207996</v>
      </c>
      <c r="H3354" s="382">
        <v>1.3512459277785807</v>
      </c>
      <c r="M3354" s="386">
        <v>0.66959999999999997</v>
      </c>
    </row>
    <row r="3355" spans="1:13" ht="11.65" customHeight="1">
      <c r="A3355" s="372">
        <v>3349</v>
      </c>
      <c r="B3355" s="381">
        <v>1400.3227340335725</v>
      </c>
      <c r="C3355" s="381">
        <v>2165.4013939578417</v>
      </c>
      <c r="D3355" s="382">
        <v>0.99753308848065381</v>
      </c>
      <c r="E3355" s="382">
        <v>1.106901756995424</v>
      </c>
      <c r="F3355" s="382">
        <v>1.2086976595517802</v>
      </c>
      <c r="G3355" s="382">
        <v>1.2907774881467995</v>
      </c>
      <c r="H3355" s="382">
        <v>1.3512502305077267</v>
      </c>
      <c r="M3355" s="386">
        <v>0.66979999999999995</v>
      </c>
    </row>
    <row r="3356" spans="1:13" ht="11.65" customHeight="1">
      <c r="A3356" s="372">
        <v>3350</v>
      </c>
      <c r="B3356" s="381">
        <v>1400.4857128391295</v>
      </c>
      <c r="C3356" s="381">
        <v>2165.5836385423208</v>
      </c>
      <c r="D3356" s="382">
        <v>0.99754230305050562</v>
      </c>
      <c r="E3356" s="382">
        <v>1.1069366528367419</v>
      </c>
      <c r="F3356" s="382">
        <v>1.2087000785601165</v>
      </c>
      <c r="G3356" s="382">
        <v>1.2908206473938746</v>
      </c>
      <c r="H3356" s="382">
        <v>1.3513045345602448</v>
      </c>
      <c r="M3356" s="386">
        <v>0.67</v>
      </c>
    </row>
    <row r="3357" spans="1:13" ht="11.65" customHeight="1">
      <c r="A3357" s="372">
        <v>3351</v>
      </c>
      <c r="B3357" s="381">
        <v>1401.1456451512986</v>
      </c>
      <c r="C3357" s="381">
        <v>2165.7976333977385</v>
      </c>
      <c r="D3357" s="382">
        <v>0.99755016975259092</v>
      </c>
      <c r="E3357" s="382">
        <v>1.1069595470832885</v>
      </c>
      <c r="F3357" s="382">
        <v>1.2087235640352345</v>
      </c>
      <c r="G3357" s="382">
        <v>1.290868467109918</v>
      </c>
      <c r="H3357" s="382">
        <v>1.351338162470948</v>
      </c>
      <c r="M3357" s="386">
        <v>0.67020000000000002</v>
      </c>
    </row>
    <row r="3358" spans="1:13" ht="11.65" customHeight="1">
      <c r="A3358" s="372">
        <v>3352</v>
      </c>
      <c r="B3358" s="381">
        <v>1401.4640300957681</v>
      </c>
      <c r="C3358" s="381">
        <v>2166.1563807946786</v>
      </c>
      <c r="D3358" s="382">
        <v>0.99755768616300422</v>
      </c>
      <c r="E3358" s="382">
        <v>1.1069782481516905</v>
      </c>
      <c r="F3358" s="382">
        <v>1.2087567665083732</v>
      </c>
      <c r="G3358" s="382">
        <v>1.2909536487800777</v>
      </c>
      <c r="H3358" s="382">
        <v>1.3513511589096332</v>
      </c>
      <c r="M3358" s="386">
        <v>0.6704</v>
      </c>
    </row>
    <row r="3359" spans="1:13" ht="11.65" customHeight="1">
      <c r="A3359" s="372">
        <v>3353</v>
      </c>
      <c r="B3359" s="381">
        <v>1402.3694079253792</v>
      </c>
      <c r="C3359" s="381">
        <v>2166.4054782705425</v>
      </c>
      <c r="D3359" s="382">
        <v>0.99761259063150787</v>
      </c>
      <c r="E3359" s="382">
        <v>1.1069796915068917</v>
      </c>
      <c r="F3359" s="382">
        <v>1.208772980610928</v>
      </c>
      <c r="G3359" s="382">
        <v>1.2909879500706989</v>
      </c>
      <c r="H3359" s="382">
        <v>1.3513915816011925</v>
      </c>
      <c r="M3359" s="386">
        <v>0.67059999999999997</v>
      </c>
    </row>
    <row r="3360" spans="1:13" ht="11.65" customHeight="1">
      <c r="A3360" s="372">
        <v>3354</v>
      </c>
      <c r="B3360" s="381">
        <v>1403.593186392528</v>
      </c>
      <c r="C3360" s="381">
        <v>2166.9648167160904</v>
      </c>
      <c r="D3360" s="382">
        <v>0.99761643273098999</v>
      </c>
      <c r="E3360" s="382">
        <v>1.1069883802063882</v>
      </c>
      <c r="F3360" s="382">
        <v>1.2088580628748617</v>
      </c>
      <c r="G3360" s="382">
        <v>1.2909938518664592</v>
      </c>
      <c r="H3360" s="382">
        <v>1.3514339950253762</v>
      </c>
      <c r="M3360" s="386">
        <v>0.67079999999999995</v>
      </c>
    </row>
    <row r="3361" spans="1:13" ht="11.65" customHeight="1">
      <c r="A3361" s="372">
        <v>3355</v>
      </c>
      <c r="B3361" s="381">
        <v>1403.9057466262184</v>
      </c>
      <c r="C3361" s="381">
        <v>2167.0197869698241</v>
      </c>
      <c r="D3361" s="382">
        <v>0.99763247488175988</v>
      </c>
      <c r="E3361" s="382">
        <v>1.1070117660934728</v>
      </c>
      <c r="F3361" s="382">
        <v>1.2088931255387358</v>
      </c>
      <c r="G3361" s="382">
        <v>1.2910353035514195</v>
      </c>
      <c r="H3361" s="382">
        <v>1.3515599318450027</v>
      </c>
      <c r="M3361" s="386">
        <v>0.67100000000000004</v>
      </c>
    </row>
    <row r="3362" spans="1:13" ht="11.65" customHeight="1">
      <c r="A3362" s="372">
        <v>3356</v>
      </c>
      <c r="B3362" s="381">
        <v>1403.908742077384</v>
      </c>
      <c r="C3362" s="381">
        <v>2167.3218729773653</v>
      </c>
      <c r="D3362" s="382">
        <v>0.99764898552169878</v>
      </c>
      <c r="E3362" s="382">
        <v>1.1070333745493179</v>
      </c>
      <c r="F3362" s="382">
        <v>1.2089137914264743</v>
      </c>
      <c r="G3362" s="382">
        <v>1.2910993887649993</v>
      </c>
      <c r="H3362" s="382">
        <v>1.3515815243464513</v>
      </c>
      <c r="M3362" s="386">
        <v>0.67120000000000002</v>
      </c>
    </row>
    <row r="3363" spans="1:13" ht="11.65" customHeight="1">
      <c r="A3363" s="372">
        <v>3357</v>
      </c>
      <c r="B3363" s="381">
        <v>1406.3030379944339</v>
      </c>
      <c r="C3363" s="381">
        <v>2167.5882523300515</v>
      </c>
      <c r="D3363" s="382">
        <v>0.99765906542768057</v>
      </c>
      <c r="E3363" s="382">
        <v>1.1070610031202555</v>
      </c>
      <c r="F3363" s="382">
        <v>1.2089828613567613</v>
      </c>
      <c r="G3363" s="382">
        <v>1.2911062304907022</v>
      </c>
      <c r="H3363" s="382">
        <v>1.3515819779741556</v>
      </c>
      <c r="M3363" s="386">
        <v>0.6714</v>
      </c>
    </row>
    <row r="3364" spans="1:13" ht="11.65" customHeight="1">
      <c r="A3364" s="372">
        <v>3358</v>
      </c>
      <c r="B3364" s="381">
        <v>1406.9106689879864</v>
      </c>
      <c r="C3364" s="381">
        <v>2168.0514888492125</v>
      </c>
      <c r="D3364" s="382">
        <v>0.99766392206201115</v>
      </c>
      <c r="E3364" s="382">
        <v>1.1070826002181784</v>
      </c>
      <c r="F3364" s="382">
        <v>1.2089938991408973</v>
      </c>
      <c r="G3364" s="382">
        <v>1.291151111520934</v>
      </c>
      <c r="H3364" s="382">
        <v>1.351603900698344</v>
      </c>
      <c r="M3364" s="386">
        <v>0.67159999999999997</v>
      </c>
    </row>
    <row r="3365" spans="1:13" ht="11.65" customHeight="1">
      <c r="A3365" s="372">
        <v>3359</v>
      </c>
      <c r="B3365" s="381">
        <v>1407.2043368415016</v>
      </c>
      <c r="C3365" s="381">
        <v>2168.3448000740973</v>
      </c>
      <c r="D3365" s="382">
        <v>0.99769445259990686</v>
      </c>
      <c r="E3365" s="382">
        <v>1.1071570909570583</v>
      </c>
      <c r="F3365" s="382">
        <v>1.2090759520639489</v>
      </c>
      <c r="G3365" s="382">
        <v>1.2911662033622742</v>
      </c>
      <c r="H3365" s="382">
        <v>1.3516115244525966</v>
      </c>
      <c r="M3365" s="386">
        <v>0.67179999999999995</v>
      </c>
    </row>
    <row r="3366" spans="1:13" ht="11.65" customHeight="1">
      <c r="A3366" s="372">
        <v>3360</v>
      </c>
      <c r="B3366" s="381">
        <v>1407.4522776375616</v>
      </c>
      <c r="C3366" s="381">
        <v>2169.0390259518408</v>
      </c>
      <c r="D3366" s="382">
        <v>0.99772909129484522</v>
      </c>
      <c r="E3366" s="382">
        <v>1.1072494019076462</v>
      </c>
      <c r="F3366" s="382">
        <v>1.2090805545851691</v>
      </c>
      <c r="G3366" s="382">
        <v>1.2912037418618032</v>
      </c>
      <c r="H3366" s="382">
        <v>1.351672112622742</v>
      </c>
      <c r="M3366" s="386">
        <v>0.67200000000000004</v>
      </c>
    </row>
    <row r="3367" spans="1:13" ht="11.65" customHeight="1">
      <c r="A3367" s="372">
        <v>3361</v>
      </c>
      <c r="B3367" s="381">
        <v>1407.7865597439886</v>
      </c>
      <c r="C3367" s="381">
        <v>2169.4312950558924</v>
      </c>
      <c r="D3367" s="382">
        <v>0.9977419452916324</v>
      </c>
      <c r="E3367" s="382">
        <v>1.1072531904510212</v>
      </c>
      <c r="F3367" s="382">
        <v>1.2090935301422603</v>
      </c>
      <c r="G3367" s="382">
        <v>1.2912291780792946</v>
      </c>
      <c r="H3367" s="382">
        <v>1.3516920176030502</v>
      </c>
      <c r="M3367" s="386">
        <v>0.67220000000000002</v>
      </c>
    </row>
    <row r="3368" spans="1:13" ht="11.65" customHeight="1">
      <c r="A3368" s="372">
        <v>3362</v>
      </c>
      <c r="B3368" s="381">
        <v>1408.3932246008844</v>
      </c>
      <c r="C3368" s="381">
        <v>2169.8462693096135</v>
      </c>
      <c r="D3368" s="382">
        <v>0.9977503877884244</v>
      </c>
      <c r="E3368" s="382">
        <v>1.1073534217323591</v>
      </c>
      <c r="F3368" s="382">
        <v>1.209151207867551</v>
      </c>
      <c r="G3368" s="382">
        <v>1.2913321052548519</v>
      </c>
      <c r="H3368" s="382">
        <v>1.3517324091642053</v>
      </c>
      <c r="M3368" s="386">
        <v>0.6724</v>
      </c>
    </row>
    <row r="3369" spans="1:13" ht="11.65" customHeight="1">
      <c r="A3369" s="372">
        <v>3363</v>
      </c>
      <c r="B3369" s="381">
        <v>1409.6951957932797</v>
      </c>
      <c r="C3369" s="381">
        <v>2169.9402887453361</v>
      </c>
      <c r="D3369" s="382">
        <v>0.99778232114702792</v>
      </c>
      <c r="E3369" s="382">
        <v>1.1073627479156587</v>
      </c>
      <c r="F3369" s="382">
        <v>1.2092361764615103</v>
      </c>
      <c r="G3369" s="382">
        <v>1.2913402037775168</v>
      </c>
      <c r="H3369" s="382">
        <v>1.3517643616414041</v>
      </c>
      <c r="M3369" s="386">
        <v>0.67259999999999998</v>
      </c>
    </row>
    <row r="3370" spans="1:13" ht="11.65" customHeight="1">
      <c r="A3370" s="372">
        <v>3364</v>
      </c>
      <c r="B3370" s="381">
        <v>1410.7350483976807</v>
      </c>
      <c r="C3370" s="381">
        <v>2169.9712220757265</v>
      </c>
      <c r="D3370" s="382">
        <v>0.99779545870944653</v>
      </c>
      <c r="E3370" s="382">
        <v>1.10740291615922</v>
      </c>
      <c r="F3370" s="382">
        <v>1.2092435543393658</v>
      </c>
      <c r="G3370" s="382">
        <v>1.2914303213502345</v>
      </c>
      <c r="H3370" s="382">
        <v>1.3517815637744999</v>
      </c>
      <c r="M3370" s="386">
        <v>0.67279999999999995</v>
      </c>
    </row>
    <row r="3371" spans="1:13" ht="11.65" customHeight="1">
      <c r="A3371" s="372">
        <v>3365</v>
      </c>
      <c r="B3371" s="381">
        <v>1411.9855418207153</v>
      </c>
      <c r="C3371" s="381">
        <v>2170.878546304335</v>
      </c>
      <c r="D3371" s="382">
        <v>0.99779997406013099</v>
      </c>
      <c r="E3371" s="382">
        <v>1.1074446069057087</v>
      </c>
      <c r="F3371" s="382">
        <v>1.2092448523259851</v>
      </c>
      <c r="G3371" s="382">
        <v>1.2914363210262525</v>
      </c>
      <c r="H3371" s="382">
        <v>1.3518463414468049</v>
      </c>
      <c r="M3371" s="386">
        <v>0.67300000000000004</v>
      </c>
    </row>
    <row r="3372" spans="1:13" ht="11.65" customHeight="1">
      <c r="A3372" s="372">
        <v>3366</v>
      </c>
      <c r="B3372" s="381">
        <v>1412.1772183099438</v>
      </c>
      <c r="C3372" s="381">
        <v>2170.9182702565213</v>
      </c>
      <c r="D3372" s="382">
        <v>0.99783138124634074</v>
      </c>
      <c r="E3372" s="382">
        <v>1.1074639828219091</v>
      </c>
      <c r="F3372" s="382">
        <v>1.2092673200175077</v>
      </c>
      <c r="G3372" s="382">
        <v>1.2914408943674049</v>
      </c>
      <c r="H3372" s="382">
        <v>1.3519095112110775</v>
      </c>
      <c r="M3372" s="386">
        <v>0.67320000000000002</v>
      </c>
    </row>
    <row r="3373" spans="1:13" ht="11.65" customHeight="1">
      <c r="A3373" s="372">
        <v>3367</v>
      </c>
      <c r="B3373" s="381">
        <v>1412.2346735652181</v>
      </c>
      <c r="C3373" s="381">
        <v>2171.083748479623</v>
      </c>
      <c r="D3373" s="382">
        <v>0.99784031121244021</v>
      </c>
      <c r="E3373" s="382">
        <v>1.1074749043500094</v>
      </c>
      <c r="F3373" s="382">
        <v>1.2092801058999036</v>
      </c>
      <c r="G3373" s="382">
        <v>1.2914614817145063</v>
      </c>
      <c r="H3373" s="382">
        <v>1.351909775965219</v>
      </c>
      <c r="M3373" s="386">
        <v>0.6734</v>
      </c>
    </row>
    <row r="3374" spans="1:13" ht="11.65" customHeight="1">
      <c r="A3374" s="372">
        <v>3368</v>
      </c>
      <c r="B3374" s="381">
        <v>1412.3076766860686</v>
      </c>
      <c r="C3374" s="381">
        <v>2171.117931942299</v>
      </c>
      <c r="D3374" s="382">
        <v>0.99784940274719691</v>
      </c>
      <c r="E3374" s="382">
        <v>1.1074797853855214</v>
      </c>
      <c r="F3374" s="382">
        <v>1.2093038406534149</v>
      </c>
      <c r="G3374" s="382">
        <v>1.2914826970108302</v>
      </c>
      <c r="H3374" s="382">
        <v>1.3519727309404623</v>
      </c>
      <c r="M3374" s="386">
        <v>0.67359999999999998</v>
      </c>
    </row>
    <row r="3375" spans="1:13" ht="11.65" customHeight="1">
      <c r="A3375" s="372">
        <v>3369</v>
      </c>
      <c r="B3375" s="381">
        <v>1412.565840260293</v>
      </c>
      <c r="C3375" s="381">
        <v>2173.4115801818461</v>
      </c>
      <c r="D3375" s="382">
        <v>0.99786659539410616</v>
      </c>
      <c r="E3375" s="382">
        <v>1.1075365263749717</v>
      </c>
      <c r="F3375" s="382">
        <v>1.2094806492344088</v>
      </c>
      <c r="G3375" s="382">
        <v>1.2915253047041126</v>
      </c>
      <c r="H3375" s="382">
        <v>1.3519746655581679</v>
      </c>
      <c r="M3375" s="386">
        <v>0.67379999999999995</v>
      </c>
    </row>
    <row r="3376" spans="1:13" ht="11.65" customHeight="1">
      <c r="A3376" s="372">
        <v>3370</v>
      </c>
      <c r="B3376" s="381">
        <v>1412.7380638988598</v>
      </c>
      <c r="C3376" s="381">
        <v>2174.7561359704887</v>
      </c>
      <c r="D3376" s="382">
        <v>0.99787233883411486</v>
      </c>
      <c r="E3376" s="382">
        <v>1.1075821496150016</v>
      </c>
      <c r="F3376" s="382">
        <v>1.2095138684902911</v>
      </c>
      <c r="G3376" s="382">
        <v>1.2915746127449601</v>
      </c>
      <c r="H3376" s="382">
        <v>1.352009182217595</v>
      </c>
      <c r="M3376" s="386">
        <v>0.67400000000000004</v>
      </c>
    </row>
    <row r="3377" spans="1:13" ht="11.65" customHeight="1">
      <c r="A3377" s="372">
        <v>3371</v>
      </c>
      <c r="B3377" s="381">
        <v>1413.1203968454229</v>
      </c>
      <c r="C3377" s="381">
        <v>2175.0436075512134</v>
      </c>
      <c r="D3377" s="382">
        <v>0.99788596764726623</v>
      </c>
      <c r="E3377" s="382">
        <v>1.1075891479655562</v>
      </c>
      <c r="F3377" s="382">
        <v>1.2095410728272951</v>
      </c>
      <c r="G3377" s="382">
        <v>1.291697926954712</v>
      </c>
      <c r="H3377" s="382">
        <v>1.3520125789236883</v>
      </c>
      <c r="M3377" s="386">
        <v>0.67420000000000002</v>
      </c>
    </row>
    <row r="3378" spans="1:13" ht="11.65" customHeight="1">
      <c r="A3378" s="372">
        <v>3372</v>
      </c>
      <c r="B3378" s="381">
        <v>1414.6022222631937</v>
      </c>
      <c r="C3378" s="381">
        <v>2177.9263040264414</v>
      </c>
      <c r="D3378" s="382">
        <v>0.99789528144573958</v>
      </c>
      <c r="E3378" s="382">
        <v>1.1075950633169154</v>
      </c>
      <c r="F3378" s="382">
        <v>1.2095541411167279</v>
      </c>
      <c r="G3378" s="382">
        <v>1.2917243096184536</v>
      </c>
      <c r="H3378" s="382">
        <v>1.3520421315000146</v>
      </c>
      <c r="M3378" s="386">
        <v>0.6744</v>
      </c>
    </row>
    <row r="3379" spans="1:13" ht="11.65" customHeight="1">
      <c r="A3379" s="372">
        <v>3373</v>
      </c>
      <c r="B3379" s="381">
        <v>1415.3945199316604</v>
      </c>
      <c r="C3379" s="381">
        <v>2178.5692074294748</v>
      </c>
      <c r="D3379" s="382">
        <v>0.99791314865069602</v>
      </c>
      <c r="E3379" s="382">
        <v>1.1076677151350192</v>
      </c>
      <c r="F3379" s="382">
        <v>1.2096009808616544</v>
      </c>
      <c r="G3379" s="382">
        <v>1.2918150570610811</v>
      </c>
      <c r="H3379" s="382">
        <v>1.3520671155016606</v>
      </c>
      <c r="M3379" s="386">
        <v>0.67459999999999998</v>
      </c>
    </row>
    <row r="3380" spans="1:13" ht="11.65" customHeight="1">
      <c r="A3380" s="372">
        <v>3374</v>
      </c>
      <c r="B3380" s="381">
        <v>1415.4896696915948</v>
      </c>
      <c r="C3380" s="381">
        <v>2178.919625123317</v>
      </c>
      <c r="D3380" s="382">
        <v>0.99791579857216417</v>
      </c>
      <c r="E3380" s="382">
        <v>1.1077484468647627</v>
      </c>
      <c r="F3380" s="382">
        <v>1.2096610538891361</v>
      </c>
      <c r="G3380" s="382">
        <v>1.2918376470760859</v>
      </c>
      <c r="H3380" s="382">
        <v>1.352077292015182</v>
      </c>
      <c r="M3380" s="386">
        <v>0.67479999999999996</v>
      </c>
    </row>
    <row r="3381" spans="1:13" ht="11.65" customHeight="1">
      <c r="A3381" s="372">
        <v>3375</v>
      </c>
      <c r="B3381" s="381">
        <v>1417.5410085873209</v>
      </c>
      <c r="C3381" s="381">
        <v>2179.2547682132736</v>
      </c>
      <c r="D3381" s="382">
        <v>0.99791953642201481</v>
      </c>
      <c r="E3381" s="382">
        <v>1.1078471833581043</v>
      </c>
      <c r="F3381" s="382">
        <v>1.2096656146277847</v>
      </c>
      <c r="G3381" s="382">
        <v>1.2918475755236269</v>
      </c>
      <c r="H3381" s="382">
        <v>1.3521102502315183</v>
      </c>
      <c r="M3381" s="386">
        <v>0.67500000000000004</v>
      </c>
    </row>
    <row r="3382" spans="1:13" ht="11.65" customHeight="1">
      <c r="A3382" s="372">
        <v>3376</v>
      </c>
      <c r="B3382" s="381">
        <v>1417.6909536304966</v>
      </c>
      <c r="C3382" s="381">
        <v>2179.5640595142104</v>
      </c>
      <c r="D3382" s="382">
        <v>0.99793934488060998</v>
      </c>
      <c r="E3382" s="382">
        <v>1.1078611283676021</v>
      </c>
      <c r="F3382" s="382">
        <v>1.2096689533816096</v>
      </c>
      <c r="G3382" s="382">
        <v>1.2919725895610155</v>
      </c>
      <c r="H3382" s="382">
        <v>1.3521147917676315</v>
      </c>
      <c r="M3382" s="386">
        <v>0.67520000000000002</v>
      </c>
    </row>
    <row r="3383" spans="1:13" ht="11.65" customHeight="1">
      <c r="A3383" s="372">
        <v>3377</v>
      </c>
      <c r="B3383" s="381">
        <v>1418.4484902566319</v>
      </c>
      <c r="C3383" s="381">
        <v>2179.7803656305568</v>
      </c>
      <c r="D3383" s="382">
        <v>0.9979659348725598</v>
      </c>
      <c r="E3383" s="382">
        <v>1.1078685378247199</v>
      </c>
      <c r="F3383" s="382">
        <v>1.2097282384327488</v>
      </c>
      <c r="G3383" s="382">
        <v>1.2919828532738105</v>
      </c>
      <c r="H3383" s="382">
        <v>1.3521239853635627</v>
      </c>
      <c r="M3383" s="386">
        <v>0.6754</v>
      </c>
    </row>
    <row r="3384" spans="1:13" ht="11.65" customHeight="1">
      <c r="A3384" s="372">
        <v>3378</v>
      </c>
      <c r="B3384" s="381">
        <v>1418.4657418754114</v>
      </c>
      <c r="C3384" s="381">
        <v>2180.2868037116405</v>
      </c>
      <c r="D3384" s="382">
        <v>0.99798484298002021</v>
      </c>
      <c r="E3384" s="382">
        <v>1.1079267112942499</v>
      </c>
      <c r="F3384" s="382">
        <v>1.2097561803512054</v>
      </c>
      <c r="G3384" s="382">
        <v>1.2919957887146736</v>
      </c>
      <c r="H3384" s="382">
        <v>1.3521307673084959</v>
      </c>
      <c r="M3384" s="386">
        <v>0.67559999999999998</v>
      </c>
    </row>
    <row r="3385" spans="1:13" ht="11.65" customHeight="1">
      <c r="A3385" s="372">
        <v>3379</v>
      </c>
      <c r="B3385" s="381">
        <v>1418.7851063882817</v>
      </c>
      <c r="C3385" s="381">
        <v>2180.5396090415488</v>
      </c>
      <c r="D3385" s="382">
        <v>0.99802890385812293</v>
      </c>
      <c r="E3385" s="382">
        <v>1.1079348456464484</v>
      </c>
      <c r="F3385" s="382">
        <v>1.2098460250331149</v>
      </c>
      <c r="G3385" s="382">
        <v>1.292053420895001</v>
      </c>
      <c r="H3385" s="382">
        <v>1.3523463507229594</v>
      </c>
      <c r="M3385" s="386">
        <v>0.67579999999999996</v>
      </c>
    </row>
    <row r="3386" spans="1:13" ht="11.65" customHeight="1">
      <c r="A3386" s="372">
        <v>3380</v>
      </c>
      <c r="B3386" s="381">
        <v>1419.1080197515275</v>
      </c>
      <c r="C3386" s="381">
        <v>2181.617772720605</v>
      </c>
      <c r="D3386" s="382">
        <v>0.99803555385533671</v>
      </c>
      <c r="E3386" s="382">
        <v>1.1079895818630525</v>
      </c>
      <c r="F3386" s="382">
        <v>1.2098782240100192</v>
      </c>
      <c r="G3386" s="382">
        <v>1.2920744380091125</v>
      </c>
      <c r="H3386" s="382">
        <v>1.3523635772184934</v>
      </c>
      <c r="M3386" s="386">
        <v>0.67600000000000005</v>
      </c>
    </row>
    <row r="3387" spans="1:13" ht="11.65" customHeight="1">
      <c r="A3387" s="372">
        <v>3381</v>
      </c>
      <c r="B3387" s="381">
        <v>1419.94838350605</v>
      </c>
      <c r="C3387" s="381">
        <v>2181.6791778718834</v>
      </c>
      <c r="D3387" s="382">
        <v>0.99803683239194285</v>
      </c>
      <c r="E3387" s="382">
        <v>1.1080466465041088</v>
      </c>
      <c r="F3387" s="382">
        <v>1.2098963412402439</v>
      </c>
      <c r="G3387" s="382">
        <v>1.2921204661405217</v>
      </c>
      <c r="H3387" s="382">
        <v>1.3524737819490205</v>
      </c>
      <c r="M3387" s="386">
        <v>0.67620000000000002</v>
      </c>
    </row>
    <row r="3388" spans="1:13" ht="11.65" customHeight="1">
      <c r="A3388" s="372">
        <v>3382</v>
      </c>
      <c r="B3388" s="381">
        <v>1420.186693925195</v>
      </c>
      <c r="C3388" s="381">
        <v>2182.6043797518232</v>
      </c>
      <c r="D3388" s="382">
        <v>0.99804216812696545</v>
      </c>
      <c r="E3388" s="382">
        <v>1.1080483742424736</v>
      </c>
      <c r="F3388" s="382">
        <v>1.2099242630874585</v>
      </c>
      <c r="G3388" s="382">
        <v>1.2921467513170621</v>
      </c>
      <c r="H3388" s="382">
        <v>1.3525442849218472</v>
      </c>
      <c r="M3388" s="386">
        <v>0.6764</v>
      </c>
    </row>
    <row r="3389" spans="1:13" ht="11.65" customHeight="1">
      <c r="A3389" s="372">
        <v>3383</v>
      </c>
      <c r="B3389" s="381">
        <v>1420.540214977068</v>
      </c>
      <c r="C3389" s="381">
        <v>2182.7521496532027</v>
      </c>
      <c r="D3389" s="382">
        <v>0.99804422072720134</v>
      </c>
      <c r="E3389" s="382">
        <v>1.1080926589376219</v>
      </c>
      <c r="F3389" s="382">
        <v>1.2099278272755243</v>
      </c>
      <c r="G3389" s="382">
        <v>1.2921521327746652</v>
      </c>
      <c r="H3389" s="382">
        <v>1.3526400373237204</v>
      </c>
      <c r="M3389" s="386">
        <v>0.67659999999999998</v>
      </c>
    </row>
    <row r="3390" spans="1:13" ht="11.65" customHeight="1">
      <c r="A3390" s="372">
        <v>3384</v>
      </c>
      <c r="B3390" s="381">
        <v>1420.613530131438</v>
      </c>
      <c r="C3390" s="381">
        <v>2182.9124471165615</v>
      </c>
      <c r="D3390" s="382">
        <v>0.99804667236997824</v>
      </c>
      <c r="E3390" s="382">
        <v>1.1081089491430154</v>
      </c>
      <c r="F3390" s="382">
        <v>1.2099615590340642</v>
      </c>
      <c r="G3390" s="382">
        <v>1.292166185780196</v>
      </c>
      <c r="H3390" s="382">
        <v>1.3526428080730606</v>
      </c>
      <c r="M3390" s="386">
        <v>0.67679999999999996</v>
      </c>
    </row>
    <row r="3391" spans="1:13" ht="11.65" customHeight="1">
      <c r="A3391" s="372">
        <v>3385</v>
      </c>
      <c r="B3391" s="381">
        <v>1421.8931650491895</v>
      </c>
      <c r="C3391" s="381">
        <v>2183.5388279274757</v>
      </c>
      <c r="D3391" s="382">
        <v>0.99806068660221825</v>
      </c>
      <c r="E3391" s="382">
        <v>1.1081527490521785</v>
      </c>
      <c r="F3391" s="382">
        <v>1.2099840490365577</v>
      </c>
      <c r="G3391" s="382">
        <v>1.2922776766166915</v>
      </c>
      <c r="H3391" s="382">
        <v>1.352722335768419</v>
      </c>
      <c r="M3391" s="386">
        <v>0.67700000000000005</v>
      </c>
    </row>
    <row r="3392" spans="1:13" ht="11.65" customHeight="1">
      <c r="A3392" s="372">
        <v>3386</v>
      </c>
      <c r="B3392" s="381">
        <v>1422.0443377706451</v>
      </c>
      <c r="C3392" s="381">
        <v>2183.7735270351295</v>
      </c>
      <c r="D3392" s="382">
        <v>0.99808454417704695</v>
      </c>
      <c r="E3392" s="382">
        <v>1.1081815285121017</v>
      </c>
      <c r="F3392" s="382">
        <v>1.2100039029657337</v>
      </c>
      <c r="G3392" s="382">
        <v>1.2922856079031364</v>
      </c>
      <c r="H3392" s="382">
        <v>1.3527753252316912</v>
      </c>
      <c r="M3392" s="386">
        <v>0.67720000000000002</v>
      </c>
    </row>
    <row r="3393" spans="1:13" ht="11.65" customHeight="1">
      <c r="A3393" s="372">
        <v>3387</v>
      </c>
      <c r="B3393" s="381">
        <v>1423.1619527018102</v>
      </c>
      <c r="C3393" s="381">
        <v>2183.7764485636071</v>
      </c>
      <c r="D3393" s="382">
        <v>0.99809189156272493</v>
      </c>
      <c r="E3393" s="382">
        <v>1.1081821007370414</v>
      </c>
      <c r="F3393" s="382">
        <v>1.2100145924635326</v>
      </c>
      <c r="G3393" s="382">
        <v>1.2922866474978336</v>
      </c>
      <c r="H3393" s="382">
        <v>1.3528033608795917</v>
      </c>
      <c r="M3393" s="386">
        <v>0.6774</v>
      </c>
    </row>
    <row r="3394" spans="1:13" ht="11.65" customHeight="1">
      <c r="A3394" s="372">
        <v>3388</v>
      </c>
      <c r="B3394" s="381">
        <v>1423.2337356379958</v>
      </c>
      <c r="C3394" s="381">
        <v>2184.2985903473073</v>
      </c>
      <c r="D3394" s="382">
        <v>0.99809514479197836</v>
      </c>
      <c r="E3394" s="382">
        <v>1.1082432411706595</v>
      </c>
      <c r="F3394" s="382">
        <v>1.2100174443648686</v>
      </c>
      <c r="G3394" s="382">
        <v>1.2923112434505184</v>
      </c>
      <c r="H3394" s="382">
        <v>1.3528191239310776</v>
      </c>
      <c r="M3394" s="386">
        <v>0.67759999999999998</v>
      </c>
    </row>
    <row r="3395" spans="1:13" ht="11.65" customHeight="1">
      <c r="A3395" s="372">
        <v>3389</v>
      </c>
      <c r="B3395" s="381">
        <v>1423.4973050085819</v>
      </c>
      <c r="C3395" s="381">
        <v>2184.6278001239498</v>
      </c>
      <c r="D3395" s="382">
        <v>0.99809931229409876</v>
      </c>
      <c r="E3395" s="382">
        <v>1.1082441454118832</v>
      </c>
      <c r="F3395" s="382">
        <v>1.2100571234880668</v>
      </c>
      <c r="G3395" s="382">
        <v>1.2923703178121697</v>
      </c>
      <c r="H3395" s="382">
        <v>1.3528647979967414</v>
      </c>
      <c r="M3395" s="386">
        <v>0.67779999999999996</v>
      </c>
    </row>
    <row r="3396" spans="1:13" ht="11.65" customHeight="1">
      <c r="A3396" s="372">
        <v>3390</v>
      </c>
      <c r="B3396" s="381">
        <v>1423.5619729534756</v>
      </c>
      <c r="C3396" s="381">
        <v>2184.70736445697</v>
      </c>
      <c r="D3396" s="382">
        <v>0.9980998250733788</v>
      </c>
      <c r="E3396" s="382">
        <v>1.1082992247893844</v>
      </c>
      <c r="F3396" s="382">
        <v>1.2100789879646647</v>
      </c>
      <c r="G3396" s="382">
        <v>1.2923718072030079</v>
      </c>
      <c r="H3396" s="382">
        <v>1.3529738423590798</v>
      </c>
      <c r="M3396" s="386">
        <v>0.67800000000000005</v>
      </c>
    </row>
    <row r="3397" spans="1:13" ht="11.65" customHeight="1">
      <c r="A3397" s="372">
        <v>3391</v>
      </c>
      <c r="B3397" s="381">
        <v>1423.9404350523255</v>
      </c>
      <c r="C3397" s="381">
        <v>2185.683504686689</v>
      </c>
      <c r="D3397" s="382">
        <v>0.99811251147887414</v>
      </c>
      <c r="E3397" s="382">
        <v>1.1083229305290605</v>
      </c>
      <c r="F3397" s="382">
        <v>1.210214066295904</v>
      </c>
      <c r="G3397" s="382">
        <v>1.2924036070374527</v>
      </c>
      <c r="H3397" s="382">
        <v>1.3530281103327919</v>
      </c>
      <c r="M3397" s="386">
        <v>0.67820000000000003</v>
      </c>
    </row>
    <row r="3398" spans="1:13" ht="11.65" customHeight="1">
      <c r="A3398" s="372">
        <v>3392</v>
      </c>
      <c r="B3398" s="381">
        <v>1424.1934955558354</v>
      </c>
      <c r="C3398" s="381">
        <v>2186.6355205221844</v>
      </c>
      <c r="D3398" s="382">
        <v>0.99814112477344918</v>
      </c>
      <c r="E3398" s="382">
        <v>1.1083334261595597</v>
      </c>
      <c r="F3398" s="382">
        <v>1.2103075005052601</v>
      </c>
      <c r="G3398" s="382">
        <v>1.2924556635225859</v>
      </c>
      <c r="H3398" s="382">
        <v>1.3530492564851337</v>
      </c>
      <c r="M3398" s="386">
        <v>0.6784</v>
      </c>
    </row>
    <row r="3399" spans="1:13" ht="11.65" customHeight="1">
      <c r="A3399" s="372">
        <v>3393</v>
      </c>
      <c r="B3399" s="381">
        <v>1424.8116179360622</v>
      </c>
      <c r="C3399" s="381">
        <v>2187.2884646469884</v>
      </c>
      <c r="D3399" s="382">
        <v>0.99815116063512843</v>
      </c>
      <c r="E3399" s="382">
        <v>1.108339676108572</v>
      </c>
      <c r="F3399" s="382">
        <v>1.2103509272270037</v>
      </c>
      <c r="G3399" s="382">
        <v>1.2925098922507912</v>
      </c>
      <c r="H3399" s="382">
        <v>1.3530819562165022</v>
      </c>
      <c r="M3399" s="386">
        <v>0.67859999999999998</v>
      </c>
    </row>
    <row r="3400" spans="1:13" ht="11.65" customHeight="1">
      <c r="A3400" s="372">
        <v>3394</v>
      </c>
      <c r="B3400" s="381">
        <v>1425.1573180798205</v>
      </c>
      <c r="C3400" s="381">
        <v>2187.5969543589963</v>
      </c>
      <c r="D3400" s="382">
        <v>0.99815228983643978</v>
      </c>
      <c r="E3400" s="382">
        <v>1.1083673860543153</v>
      </c>
      <c r="F3400" s="382">
        <v>1.2103798997924489</v>
      </c>
      <c r="G3400" s="382">
        <v>1.2925342556190522</v>
      </c>
      <c r="H3400" s="382">
        <v>1.3531316943723244</v>
      </c>
      <c r="M3400" s="386">
        <v>0.67879999999999996</v>
      </c>
    </row>
    <row r="3401" spans="1:13" ht="11.65" customHeight="1">
      <c r="A3401" s="372">
        <v>3395</v>
      </c>
      <c r="B3401" s="381">
        <v>1425.5009171111897</v>
      </c>
      <c r="C3401" s="381">
        <v>2187.7394500367391</v>
      </c>
      <c r="D3401" s="382">
        <v>0.99815841368715497</v>
      </c>
      <c r="E3401" s="382">
        <v>1.1084248819936713</v>
      </c>
      <c r="F3401" s="382">
        <v>1.2105526438132987</v>
      </c>
      <c r="G3401" s="382">
        <v>1.292580605307861</v>
      </c>
      <c r="H3401" s="382">
        <v>1.3531604583393588</v>
      </c>
      <c r="M3401" s="386">
        <v>0.67900000000000005</v>
      </c>
    </row>
    <row r="3402" spans="1:13" ht="11.65" customHeight="1">
      <c r="A3402" s="372">
        <v>3396</v>
      </c>
      <c r="B3402" s="381">
        <v>1426.0236006033092</v>
      </c>
      <c r="C3402" s="381">
        <v>2187.8157723934219</v>
      </c>
      <c r="D3402" s="382">
        <v>0.99816173144430709</v>
      </c>
      <c r="E3402" s="382">
        <v>1.1084844676775272</v>
      </c>
      <c r="F3402" s="382">
        <v>1.2105778487761862</v>
      </c>
      <c r="G3402" s="382">
        <v>1.2926316033004668</v>
      </c>
      <c r="H3402" s="382">
        <v>1.3531637069598512</v>
      </c>
      <c r="M3402" s="386">
        <v>0.67920000000000003</v>
      </c>
    </row>
    <row r="3403" spans="1:13" ht="11.65" customHeight="1">
      <c r="A3403" s="372">
        <v>3397</v>
      </c>
      <c r="B3403" s="381">
        <v>1426.2660575906157</v>
      </c>
      <c r="C3403" s="381">
        <v>2189.145389535719</v>
      </c>
      <c r="D3403" s="382">
        <v>0.99819876523266793</v>
      </c>
      <c r="E3403" s="382">
        <v>1.108502994420252</v>
      </c>
      <c r="F3403" s="382">
        <v>1.2106091629211293</v>
      </c>
      <c r="G3403" s="382">
        <v>1.2928213734851575</v>
      </c>
      <c r="H3403" s="382">
        <v>1.3531873744026113</v>
      </c>
      <c r="M3403" s="386">
        <v>0.6794</v>
      </c>
    </row>
    <row r="3404" spans="1:13" ht="11.65" customHeight="1">
      <c r="A3404" s="372">
        <v>3398</v>
      </c>
      <c r="B3404" s="381">
        <v>1426.6101296549778</v>
      </c>
      <c r="C3404" s="381">
        <v>2189.5706658670642</v>
      </c>
      <c r="D3404" s="382">
        <v>0.99822183389253016</v>
      </c>
      <c r="E3404" s="382">
        <v>1.1085253508264701</v>
      </c>
      <c r="F3404" s="382">
        <v>1.210617828509744</v>
      </c>
      <c r="G3404" s="382">
        <v>1.292854471162173</v>
      </c>
      <c r="H3404" s="382">
        <v>1.3532545849342161</v>
      </c>
      <c r="M3404" s="386">
        <v>0.67959999999999998</v>
      </c>
    </row>
    <row r="3405" spans="1:13" ht="11.65" customHeight="1">
      <c r="A3405" s="372">
        <v>3399</v>
      </c>
      <c r="B3405" s="381">
        <v>1427.7025229431074</v>
      </c>
      <c r="C3405" s="381">
        <v>2189.6454203940939</v>
      </c>
      <c r="D3405" s="382">
        <v>0.99825667083070435</v>
      </c>
      <c r="E3405" s="382">
        <v>1.1085399940217942</v>
      </c>
      <c r="F3405" s="382">
        <v>1.2106277223286113</v>
      </c>
      <c r="G3405" s="382">
        <v>1.2928643139271419</v>
      </c>
      <c r="H3405" s="382">
        <v>1.3533643452233788</v>
      </c>
      <c r="M3405" s="386">
        <v>0.67979999999999996</v>
      </c>
    </row>
    <row r="3406" spans="1:13" ht="11.65" customHeight="1">
      <c r="A3406" s="372">
        <v>3400</v>
      </c>
      <c r="B3406" s="381">
        <v>1427.8021923997867</v>
      </c>
      <c r="C3406" s="381">
        <v>2189.6602854437806</v>
      </c>
      <c r="D3406" s="382">
        <v>0.99827987640000926</v>
      </c>
      <c r="E3406" s="382">
        <v>1.1085588548720928</v>
      </c>
      <c r="F3406" s="382">
        <v>1.2106468465449902</v>
      </c>
      <c r="G3406" s="382">
        <v>1.2928780323533096</v>
      </c>
      <c r="H3406" s="382">
        <v>1.3533769456551645</v>
      </c>
      <c r="M3406" s="386">
        <v>0.68</v>
      </c>
    </row>
    <row r="3407" spans="1:13" ht="11.65" customHeight="1">
      <c r="A3407" s="372">
        <v>3401</v>
      </c>
      <c r="B3407" s="381">
        <v>1427.9538414237641</v>
      </c>
      <c r="C3407" s="381">
        <v>2190.6023538958561</v>
      </c>
      <c r="D3407" s="382">
        <v>0.9982822326912606</v>
      </c>
      <c r="E3407" s="382">
        <v>1.1085644887226855</v>
      </c>
      <c r="F3407" s="382">
        <v>1.2107251081535715</v>
      </c>
      <c r="G3407" s="382">
        <v>1.2929367910330853</v>
      </c>
      <c r="H3407" s="382">
        <v>1.3534691254125832</v>
      </c>
      <c r="M3407" s="386">
        <v>0.68020000000000003</v>
      </c>
    </row>
    <row r="3408" spans="1:13" ht="11.65" customHeight="1">
      <c r="A3408" s="372">
        <v>3402</v>
      </c>
      <c r="B3408" s="381">
        <v>1428.5468515889006</v>
      </c>
      <c r="C3408" s="381">
        <v>2190.8179549545675</v>
      </c>
      <c r="D3408" s="382">
        <v>0.9982876172780043</v>
      </c>
      <c r="E3408" s="382">
        <v>1.1085772885529817</v>
      </c>
      <c r="F3408" s="382">
        <v>1.2107275474131931</v>
      </c>
      <c r="G3408" s="382">
        <v>1.293113421761416</v>
      </c>
      <c r="H3408" s="382">
        <v>1.3535652298861662</v>
      </c>
      <c r="M3408" s="386">
        <v>0.6804</v>
      </c>
    </row>
    <row r="3409" spans="1:13" ht="11.65" customHeight="1">
      <c r="A3409" s="372">
        <v>3403</v>
      </c>
      <c r="B3409" s="381">
        <v>1428.9337506882212</v>
      </c>
      <c r="C3409" s="381">
        <v>2191.1405168140736</v>
      </c>
      <c r="D3409" s="382">
        <v>0.99830684212871845</v>
      </c>
      <c r="E3409" s="382">
        <v>1.1085946563438438</v>
      </c>
      <c r="F3409" s="382">
        <v>1.2107349375730172</v>
      </c>
      <c r="G3409" s="382">
        <v>1.2931157630776036</v>
      </c>
      <c r="H3409" s="382">
        <v>1.3537037636852873</v>
      </c>
      <c r="M3409" s="386">
        <v>0.68059999999999998</v>
      </c>
    </row>
    <row r="3410" spans="1:13" ht="11.65" customHeight="1">
      <c r="A3410" s="372">
        <v>3404</v>
      </c>
      <c r="B3410" s="381">
        <v>1429.6092466420059</v>
      </c>
      <c r="C3410" s="381">
        <v>2192.0039720063123</v>
      </c>
      <c r="D3410" s="382">
        <v>0.99831404108161848</v>
      </c>
      <c r="E3410" s="382">
        <v>1.1085997355037782</v>
      </c>
      <c r="F3410" s="382">
        <v>1.2107439038511554</v>
      </c>
      <c r="G3410" s="382">
        <v>1.2931215415527484</v>
      </c>
      <c r="H3410" s="382">
        <v>1.3537412734610641</v>
      </c>
      <c r="M3410" s="386">
        <v>0.68079999999999996</v>
      </c>
    </row>
    <row r="3411" spans="1:13" ht="11.65" customHeight="1">
      <c r="A3411" s="372">
        <v>3405</v>
      </c>
      <c r="B3411" s="381">
        <v>1430.3876516368946</v>
      </c>
      <c r="C3411" s="381">
        <v>2192.1440004966134</v>
      </c>
      <c r="D3411" s="382">
        <v>0.99834440085035925</v>
      </c>
      <c r="E3411" s="382">
        <v>1.1086139333094465</v>
      </c>
      <c r="F3411" s="382">
        <v>1.2107679254792507</v>
      </c>
      <c r="G3411" s="382">
        <v>1.2931474947049035</v>
      </c>
      <c r="H3411" s="382">
        <v>1.3537870848386879</v>
      </c>
      <c r="M3411" s="386">
        <v>0.68100000000000005</v>
      </c>
    </row>
    <row r="3412" spans="1:13" ht="11.65" customHeight="1">
      <c r="A3412" s="372">
        <v>3406</v>
      </c>
      <c r="B3412" s="381">
        <v>1430.4532785819219</v>
      </c>
      <c r="C3412" s="381">
        <v>2192.3834798383468</v>
      </c>
      <c r="D3412" s="382">
        <v>0.99837503439220221</v>
      </c>
      <c r="E3412" s="382">
        <v>1.1086150614228005</v>
      </c>
      <c r="F3412" s="382">
        <v>1.2107970931533123</v>
      </c>
      <c r="G3412" s="382">
        <v>1.2932152421728349</v>
      </c>
      <c r="H3412" s="382">
        <v>1.3538027273392508</v>
      </c>
      <c r="M3412" s="386">
        <v>0.68120000000000003</v>
      </c>
    </row>
    <row r="3413" spans="1:13" ht="11.65" customHeight="1">
      <c r="A3413" s="372">
        <v>3407</v>
      </c>
      <c r="B3413" s="381">
        <v>1431.3291628972747</v>
      </c>
      <c r="C3413" s="381">
        <v>2193.0313239013994</v>
      </c>
      <c r="D3413" s="382">
        <v>0.99838711482503129</v>
      </c>
      <c r="E3413" s="382">
        <v>1.1086601118524662</v>
      </c>
      <c r="F3413" s="382">
        <v>1.210971071247918</v>
      </c>
      <c r="G3413" s="382">
        <v>1.2933067226667854</v>
      </c>
      <c r="H3413" s="382">
        <v>1.353891999645976</v>
      </c>
      <c r="M3413" s="386">
        <v>0.68140000000000001</v>
      </c>
    </row>
    <row r="3414" spans="1:13" ht="11.65" customHeight="1">
      <c r="A3414" s="372">
        <v>3408</v>
      </c>
      <c r="B3414" s="381">
        <v>1433.2345147101378</v>
      </c>
      <c r="C3414" s="381">
        <v>2193.2401174720981</v>
      </c>
      <c r="D3414" s="382">
        <v>0.99839449633834443</v>
      </c>
      <c r="E3414" s="382">
        <v>1.1086803024831415</v>
      </c>
      <c r="F3414" s="382">
        <v>1.2109851708916224</v>
      </c>
      <c r="G3414" s="382">
        <v>1.2933155826552263</v>
      </c>
      <c r="H3414" s="382">
        <v>1.3539600958755025</v>
      </c>
      <c r="M3414" s="386">
        <v>0.68159999999999998</v>
      </c>
    </row>
    <row r="3415" spans="1:13" ht="11.65" customHeight="1">
      <c r="A3415" s="372">
        <v>3409</v>
      </c>
      <c r="B3415" s="381">
        <v>1433.5235587379957</v>
      </c>
      <c r="C3415" s="381">
        <v>2194.23570938386</v>
      </c>
      <c r="D3415" s="382">
        <v>0.9984008637553734</v>
      </c>
      <c r="E3415" s="382">
        <v>1.108751135970391</v>
      </c>
      <c r="F3415" s="382">
        <v>1.2110044567891083</v>
      </c>
      <c r="G3415" s="382">
        <v>1.2933538394224715</v>
      </c>
      <c r="H3415" s="382">
        <v>1.3540212319051508</v>
      </c>
      <c r="M3415" s="386">
        <v>0.68179999999999996</v>
      </c>
    </row>
    <row r="3416" spans="1:13" ht="11.65" customHeight="1">
      <c r="A3416" s="372">
        <v>3410</v>
      </c>
      <c r="B3416" s="381">
        <v>1433.9040425105322</v>
      </c>
      <c r="C3416" s="381">
        <v>2194.4983629633298</v>
      </c>
      <c r="D3416" s="382">
        <v>0.99843454626633232</v>
      </c>
      <c r="E3416" s="382">
        <v>1.1088209678240888</v>
      </c>
      <c r="F3416" s="382">
        <v>1.2110209144218715</v>
      </c>
      <c r="G3416" s="382">
        <v>1.2933679833024228</v>
      </c>
      <c r="H3416" s="382">
        <v>1.354068970030808</v>
      </c>
      <c r="M3416" s="386">
        <v>0.68200000000000005</v>
      </c>
    </row>
    <row r="3417" spans="1:13" ht="11.65" customHeight="1">
      <c r="A3417" s="372">
        <v>3411</v>
      </c>
      <c r="B3417" s="381">
        <v>1434.1137988997543</v>
      </c>
      <c r="C3417" s="381">
        <v>2194.6152414679509</v>
      </c>
      <c r="D3417" s="382">
        <v>0.99843875293313245</v>
      </c>
      <c r="E3417" s="382">
        <v>1.1088362523511344</v>
      </c>
      <c r="F3417" s="382">
        <v>1.2110214012435561</v>
      </c>
      <c r="G3417" s="382">
        <v>1.2933786627154473</v>
      </c>
      <c r="H3417" s="382">
        <v>1.3540763765887973</v>
      </c>
      <c r="M3417" s="386">
        <v>0.68220000000000003</v>
      </c>
    </row>
    <row r="3418" spans="1:13" ht="11.65" customHeight="1">
      <c r="A3418" s="372">
        <v>3412</v>
      </c>
      <c r="B3418" s="381">
        <v>1434.1630629028641</v>
      </c>
      <c r="C3418" s="381">
        <v>2194.7235160981381</v>
      </c>
      <c r="D3418" s="382">
        <v>0.99844879859396718</v>
      </c>
      <c r="E3418" s="382">
        <v>1.1088527666311345</v>
      </c>
      <c r="F3418" s="382">
        <v>1.2111225303387589</v>
      </c>
      <c r="G3418" s="382">
        <v>1.2934059167517318</v>
      </c>
      <c r="H3418" s="382">
        <v>1.3540846921960659</v>
      </c>
      <c r="M3418" s="386">
        <v>0.68240000000000001</v>
      </c>
    </row>
    <row r="3419" spans="1:13" ht="11.65" customHeight="1">
      <c r="A3419" s="372">
        <v>3413</v>
      </c>
      <c r="B3419" s="381">
        <v>1434.3803372011389</v>
      </c>
      <c r="C3419" s="381">
        <v>2194.9636929681747</v>
      </c>
      <c r="D3419" s="382">
        <v>0.9984764387692795</v>
      </c>
      <c r="E3419" s="382">
        <v>1.1088681972733709</v>
      </c>
      <c r="F3419" s="382">
        <v>1.2112814470101894</v>
      </c>
      <c r="G3419" s="382">
        <v>1.2934272990824034</v>
      </c>
      <c r="H3419" s="382">
        <v>1.3542354429561128</v>
      </c>
      <c r="M3419" s="386">
        <v>0.68259999999999998</v>
      </c>
    </row>
    <row r="3420" spans="1:13" ht="11.65" customHeight="1">
      <c r="A3420" s="372">
        <v>3414</v>
      </c>
      <c r="B3420" s="381">
        <v>1434.525181543675</v>
      </c>
      <c r="C3420" s="381">
        <v>2195.2432566108764</v>
      </c>
      <c r="D3420" s="382">
        <v>0.99847674064812242</v>
      </c>
      <c r="E3420" s="382">
        <v>1.1089427354454873</v>
      </c>
      <c r="F3420" s="382">
        <v>1.211405935384831</v>
      </c>
      <c r="G3420" s="382">
        <v>1.2934570153692371</v>
      </c>
      <c r="H3420" s="382">
        <v>1.3542911120663115</v>
      </c>
      <c r="M3420" s="386">
        <v>0.68279999999999996</v>
      </c>
    </row>
    <row r="3421" spans="1:13" ht="11.65" customHeight="1">
      <c r="A3421" s="372">
        <v>3415</v>
      </c>
      <c r="B3421" s="381">
        <v>1434.532975716038</v>
      </c>
      <c r="C3421" s="381">
        <v>2195.2505138350807</v>
      </c>
      <c r="D3421" s="382">
        <v>0.99850677087962603</v>
      </c>
      <c r="E3421" s="382">
        <v>1.1089501016968835</v>
      </c>
      <c r="F3421" s="382">
        <v>1.2114368237683315</v>
      </c>
      <c r="G3421" s="382">
        <v>1.2934619797152511</v>
      </c>
      <c r="H3421" s="382">
        <v>1.3543160424335181</v>
      </c>
      <c r="M3421" s="386">
        <v>0.68300000000000005</v>
      </c>
    </row>
    <row r="3422" spans="1:13" ht="11.65" customHeight="1">
      <c r="A3422" s="372">
        <v>3416</v>
      </c>
      <c r="B3422" s="381">
        <v>1435.2080445050051</v>
      </c>
      <c r="C3422" s="381">
        <v>2195.5222349404885</v>
      </c>
      <c r="D3422" s="382">
        <v>0.99851121414413724</v>
      </c>
      <c r="E3422" s="382">
        <v>1.1089509116466829</v>
      </c>
      <c r="F3422" s="382">
        <v>1.2115219510160433</v>
      </c>
      <c r="G3422" s="382">
        <v>1.2934640220712192</v>
      </c>
      <c r="H3422" s="382">
        <v>1.3544001580677942</v>
      </c>
      <c r="M3422" s="386">
        <v>0.68320000000000003</v>
      </c>
    </row>
    <row r="3423" spans="1:13" ht="11.65" customHeight="1">
      <c r="A3423" s="372">
        <v>3417</v>
      </c>
      <c r="B3423" s="381">
        <v>1436.1306064760429</v>
      </c>
      <c r="C3423" s="381">
        <v>2196.2081603722836</v>
      </c>
      <c r="D3423" s="382">
        <v>0.99853137915992241</v>
      </c>
      <c r="E3423" s="382">
        <v>1.10895528439985</v>
      </c>
      <c r="F3423" s="382">
        <v>1.2115365670423821</v>
      </c>
      <c r="G3423" s="382">
        <v>1.2934779318871932</v>
      </c>
      <c r="H3423" s="382">
        <v>1.3544023200655637</v>
      </c>
      <c r="M3423" s="386">
        <v>0.68340000000000001</v>
      </c>
    </row>
    <row r="3424" spans="1:13" ht="11.65" customHeight="1">
      <c r="A3424" s="372">
        <v>3418</v>
      </c>
      <c r="B3424" s="381">
        <v>1437.0502873670621</v>
      </c>
      <c r="C3424" s="381">
        <v>2196.8560171713616</v>
      </c>
      <c r="D3424" s="382">
        <v>0.9985331727454626</v>
      </c>
      <c r="E3424" s="382">
        <v>1.1090092986617759</v>
      </c>
      <c r="F3424" s="382">
        <v>1.2115408754741501</v>
      </c>
      <c r="G3424" s="382">
        <v>1.2935396939138286</v>
      </c>
      <c r="H3424" s="382">
        <v>1.3544058920110946</v>
      </c>
      <c r="M3424" s="386">
        <v>0.68359999999999999</v>
      </c>
    </row>
    <row r="3425" spans="1:13" ht="11.65" customHeight="1">
      <c r="A3425" s="372">
        <v>3419</v>
      </c>
      <c r="B3425" s="381">
        <v>1437.0967001039908</v>
      </c>
      <c r="C3425" s="381">
        <v>2198.178182437634</v>
      </c>
      <c r="D3425" s="382">
        <v>0.99854086461197722</v>
      </c>
      <c r="E3425" s="382">
        <v>1.109033694155434</v>
      </c>
      <c r="F3425" s="382">
        <v>1.2116474992070927</v>
      </c>
      <c r="G3425" s="382">
        <v>1.2935488435631464</v>
      </c>
      <c r="H3425" s="382">
        <v>1.3544545068118374</v>
      </c>
      <c r="M3425" s="386">
        <v>0.68379999999999996</v>
      </c>
    </row>
    <row r="3426" spans="1:13" ht="11.65" customHeight="1">
      <c r="A3426" s="372">
        <v>3420</v>
      </c>
      <c r="B3426" s="381">
        <v>1437.1748114533348</v>
      </c>
      <c r="C3426" s="381">
        <v>2198.6698432233879</v>
      </c>
      <c r="D3426" s="382">
        <v>0.99854863022850837</v>
      </c>
      <c r="E3426" s="382">
        <v>1.10907669289444</v>
      </c>
      <c r="F3426" s="382">
        <v>1.2117493247803173</v>
      </c>
      <c r="G3426" s="382">
        <v>1.2935999420636739</v>
      </c>
      <c r="H3426" s="382">
        <v>1.3545914557517378</v>
      </c>
      <c r="M3426" s="386">
        <v>0.68400000000000005</v>
      </c>
    </row>
    <row r="3427" spans="1:13" ht="11.65" customHeight="1">
      <c r="A3427" s="372">
        <v>3421</v>
      </c>
      <c r="B3427" s="381">
        <v>1437.759080537232</v>
      </c>
      <c r="C3427" s="381">
        <v>2198.6985904508674</v>
      </c>
      <c r="D3427" s="382">
        <v>0.99855302297827986</v>
      </c>
      <c r="E3427" s="382">
        <v>1.1090924397172599</v>
      </c>
      <c r="F3427" s="382">
        <v>1.2118095243705196</v>
      </c>
      <c r="G3427" s="382">
        <v>1.2936084483303776</v>
      </c>
      <c r="H3427" s="382">
        <v>1.3546631062714227</v>
      </c>
      <c r="M3427" s="386">
        <v>0.68420000000000003</v>
      </c>
    </row>
    <row r="3428" spans="1:13" ht="11.65" customHeight="1">
      <c r="A3428" s="372">
        <v>3422</v>
      </c>
      <c r="B3428" s="381">
        <v>1437.8756694763233</v>
      </c>
      <c r="C3428" s="381">
        <v>2199.1059500046103</v>
      </c>
      <c r="D3428" s="382">
        <v>0.99855390605101457</v>
      </c>
      <c r="E3428" s="382">
        <v>1.1091318609200291</v>
      </c>
      <c r="F3428" s="382">
        <v>1.2118106999428264</v>
      </c>
      <c r="G3428" s="382">
        <v>1.293660787374372</v>
      </c>
      <c r="H3428" s="382">
        <v>1.3546682209271055</v>
      </c>
      <c r="M3428" s="386">
        <v>0.68440000000000001</v>
      </c>
    </row>
    <row r="3429" spans="1:13" ht="11.65" customHeight="1">
      <c r="A3429" s="372">
        <v>3423</v>
      </c>
      <c r="B3429" s="381">
        <v>1437.9438343222037</v>
      </c>
      <c r="C3429" s="381">
        <v>2199.5672573284464</v>
      </c>
      <c r="D3429" s="382">
        <v>0.99855545944517543</v>
      </c>
      <c r="E3429" s="382">
        <v>1.1091490605922085</v>
      </c>
      <c r="F3429" s="382">
        <v>1.2120013821314859</v>
      </c>
      <c r="G3429" s="382">
        <v>1.2936681774801981</v>
      </c>
      <c r="H3429" s="382">
        <v>1.3547016519848991</v>
      </c>
      <c r="M3429" s="386">
        <v>0.68459999999999999</v>
      </c>
    </row>
    <row r="3430" spans="1:13" ht="11.65" customHeight="1">
      <c r="A3430" s="372">
        <v>3424</v>
      </c>
      <c r="B3430" s="381">
        <v>1437.9872231693089</v>
      </c>
      <c r="C3430" s="381">
        <v>2199.6160596348418</v>
      </c>
      <c r="D3430" s="382">
        <v>0.99858479833528924</v>
      </c>
      <c r="E3430" s="382">
        <v>1.1092474550855635</v>
      </c>
      <c r="F3430" s="382">
        <v>1.2120262289574772</v>
      </c>
      <c r="G3430" s="382">
        <v>1.2936876940049824</v>
      </c>
      <c r="H3430" s="382">
        <v>1.3547340313811655</v>
      </c>
      <c r="M3430" s="386">
        <v>0.68479999999999996</v>
      </c>
    </row>
    <row r="3431" spans="1:13" ht="11.65" customHeight="1">
      <c r="A3431" s="372">
        <v>3425</v>
      </c>
      <c r="B3431" s="381">
        <v>1438.0005900000961</v>
      </c>
      <c r="C3431" s="381">
        <v>2200.4646626317608</v>
      </c>
      <c r="D3431" s="382">
        <v>0.99858497659667589</v>
      </c>
      <c r="E3431" s="382">
        <v>1.1092699349475406</v>
      </c>
      <c r="F3431" s="382">
        <v>1.2120598113288386</v>
      </c>
      <c r="G3431" s="382">
        <v>1.2938276495752605</v>
      </c>
      <c r="H3431" s="382">
        <v>1.3547936309753368</v>
      </c>
      <c r="M3431" s="386">
        <v>0.68500000000000005</v>
      </c>
    </row>
    <row r="3432" spans="1:13" ht="11.65" customHeight="1">
      <c r="A3432" s="372">
        <v>3426</v>
      </c>
      <c r="B3432" s="381">
        <v>1438.0307924899762</v>
      </c>
      <c r="C3432" s="381">
        <v>2200.4763479801459</v>
      </c>
      <c r="D3432" s="382">
        <v>0.99862836869623139</v>
      </c>
      <c r="E3432" s="382">
        <v>1.1092700321208586</v>
      </c>
      <c r="F3432" s="382">
        <v>1.212095192221128</v>
      </c>
      <c r="G3432" s="382">
        <v>1.2938432064922076</v>
      </c>
      <c r="H3432" s="382">
        <v>1.3548586992980933</v>
      </c>
      <c r="M3432" s="386">
        <v>0.68520000000000003</v>
      </c>
    </row>
    <row r="3433" spans="1:13" ht="11.65" customHeight="1">
      <c r="A3433" s="372">
        <v>3427</v>
      </c>
      <c r="B3433" s="381">
        <v>1438.2554312835418</v>
      </c>
      <c r="C3433" s="381">
        <v>2203.4033276259197</v>
      </c>
      <c r="D3433" s="382">
        <v>0.99865143684873114</v>
      </c>
      <c r="E3433" s="382">
        <v>1.109288273980725</v>
      </c>
      <c r="F3433" s="382">
        <v>1.2121807313922159</v>
      </c>
      <c r="G3433" s="382">
        <v>1.29385951438225</v>
      </c>
      <c r="H3433" s="382">
        <v>1.354860011608837</v>
      </c>
      <c r="M3433" s="386">
        <v>0.68540000000000001</v>
      </c>
    </row>
    <row r="3434" spans="1:13" ht="11.65" customHeight="1">
      <c r="A3434" s="372">
        <v>3428</v>
      </c>
      <c r="B3434" s="381">
        <v>1439.0592142866617</v>
      </c>
      <c r="C3434" s="381">
        <v>2204.2693097721785</v>
      </c>
      <c r="D3434" s="382">
        <v>0.9986770151526424</v>
      </c>
      <c r="E3434" s="382">
        <v>1.109294191859145</v>
      </c>
      <c r="F3434" s="382">
        <v>1.2121822509307734</v>
      </c>
      <c r="G3434" s="382">
        <v>1.2938804198130576</v>
      </c>
      <c r="H3434" s="382">
        <v>1.3548614198709639</v>
      </c>
      <c r="M3434" s="386">
        <v>0.68559999999999999</v>
      </c>
    </row>
    <row r="3435" spans="1:13" ht="11.65" customHeight="1">
      <c r="A3435" s="372">
        <v>3429</v>
      </c>
      <c r="B3435" s="381">
        <v>1439.1237226843286</v>
      </c>
      <c r="C3435" s="381">
        <v>2206.6125544175957</v>
      </c>
      <c r="D3435" s="382">
        <v>0.99868000287365688</v>
      </c>
      <c r="E3435" s="382">
        <v>1.1093013499652149</v>
      </c>
      <c r="F3435" s="382">
        <v>1.2122099234870665</v>
      </c>
      <c r="G3435" s="382">
        <v>1.2939027805957051</v>
      </c>
      <c r="H3435" s="382">
        <v>1.3549243039679943</v>
      </c>
      <c r="M3435" s="386">
        <v>0.68579999999999997</v>
      </c>
    </row>
    <row r="3436" spans="1:13" ht="11.65" customHeight="1">
      <c r="A3436" s="372">
        <v>3430</v>
      </c>
      <c r="B3436" s="381">
        <v>1439.2138780055038</v>
      </c>
      <c r="C3436" s="381">
        <v>2206.7781152592379</v>
      </c>
      <c r="D3436" s="382">
        <v>0.99868189135645691</v>
      </c>
      <c r="E3436" s="382">
        <v>1.1093081481212439</v>
      </c>
      <c r="F3436" s="382">
        <v>1.2122485922237352</v>
      </c>
      <c r="G3436" s="382">
        <v>1.2939058162755492</v>
      </c>
      <c r="H3436" s="382">
        <v>1.354927728200928</v>
      </c>
      <c r="M3436" s="386">
        <v>0.68600000000000005</v>
      </c>
    </row>
    <row r="3437" spans="1:13" ht="11.65" customHeight="1">
      <c r="A3437" s="372">
        <v>3431</v>
      </c>
      <c r="B3437" s="381">
        <v>1439.519057563436</v>
      </c>
      <c r="C3437" s="381">
        <v>2208.2573539821969</v>
      </c>
      <c r="D3437" s="382">
        <v>0.99869720179787735</v>
      </c>
      <c r="E3437" s="382">
        <v>1.1093085922820651</v>
      </c>
      <c r="F3437" s="382">
        <v>1.2122492062703674</v>
      </c>
      <c r="G3437" s="382">
        <v>1.2939121098458295</v>
      </c>
      <c r="H3437" s="382">
        <v>1.3549687387599074</v>
      </c>
      <c r="M3437" s="386">
        <v>0.68620000000000003</v>
      </c>
    </row>
    <row r="3438" spans="1:13" ht="11.65" customHeight="1">
      <c r="A3438" s="372">
        <v>3432</v>
      </c>
      <c r="B3438" s="381">
        <v>1441.190500373441</v>
      </c>
      <c r="C3438" s="381">
        <v>2208.6321358512414</v>
      </c>
      <c r="D3438" s="382">
        <v>0.99872135300762044</v>
      </c>
      <c r="E3438" s="382">
        <v>1.1093151189154078</v>
      </c>
      <c r="F3438" s="382">
        <v>1.2122683984304448</v>
      </c>
      <c r="G3438" s="382">
        <v>1.2939536171427837</v>
      </c>
      <c r="H3438" s="382">
        <v>1.3550127779353429</v>
      </c>
      <c r="M3438" s="386">
        <v>0.68640000000000001</v>
      </c>
    </row>
    <row r="3439" spans="1:13" ht="11.65" customHeight="1">
      <c r="A3439" s="372">
        <v>3433</v>
      </c>
      <c r="B3439" s="381">
        <v>1441.6577768597163</v>
      </c>
      <c r="C3439" s="381">
        <v>2209.327108334699</v>
      </c>
      <c r="D3439" s="382">
        <v>0.99872356801870688</v>
      </c>
      <c r="E3439" s="382">
        <v>1.109322126970516</v>
      </c>
      <c r="F3439" s="382">
        <v>1.2123420528497633</v>
      </c>
      <c r="G3439" s="382">
        <v>1.2939941277951341</v>
      </c>
      <c r="H3439" s="382">
        <v>1.3550293875871093</v>
      </c>
      <c r="M3439" s="386">
        <v>0.68659999999999999</v>
      </c>
    </row>
    <row r="3440" spans="1:13" ht="11.65" customHeight="1">
      <c r="A3440" s="372">
        <v>3434</v>
      </c>
      <c r="B3440" s="381">
        <v>1441.7098345064715</v>
      </c>
      <c r="C3440" s="381">
        <v>2210.3326607923864</v>
      </c>
      <c r="D3440" s="382">
        <v>0.99872486457857335</v>
      </c>
      <c r="E3440" s="382">
        <v>1.1093686739313262</v>
      </c>
      <c r="F3440" s="382">
        <v>1.2123530213621043</v>
      </c>
      <c r="G3440" s="382">
        <v>1.2940714950017773</v>
      </c>
      <c r="H3440" s="382">
        <v>1.3550605864343384</v>
      </c>
      <c r="M3440" s="386">
        <v>0.68679999999999997</v>
      </c>
    </row>
    <row r="3441" spans="1:13" ht="11.65" customHeight="1">
      <c r="A3441" s="372">
        <v>3435</v>
      </c>
      <c r="B3441" s="381">
        <v>1441.8624699940192</v>
      </c>
      <c r="C3441" s="381">
        <v>2210.3811381429659</v>
      </c>
      <c r="D3441" s="382">
        <v>0.99874875532994967</v>
      </c>
      <c r="E3441" s="382">
        <v>1.1094283150814632</v>
      </c>
      <c r="F3441" s="382">
        <v>1.2123796290017976</v>
      </c>
      <c r="G3441" s="382">
        <v>1.2941145495982969</v>
      </c>
      <c r="H3441" s="382">
        <v>1.3550630561649275</v>
      </c>
      <c r="M3441" s="386">
        <v>0.68700000000000006</v>
      </c>
    </row>
    <row r="3442" spans="1:13" ht="11.65" customHeight="1">
      <c r="A3442" s="372">
        <v>3436</v>
      </c>
      <c r="B3442" s="381">
        <v>1442.3366144588936</v>
      </c>
      <c r="C3442" s="381">
        <v>2210.4042396505283</v>
      </c>
      <c r="D3442" s="382">
        <v>0.99876510799504903</v>
      </c>
      <c r="E3442" s="382">
        <v>1.1094395047773551</v>
      </c>
      <c r="F3442" s="382">
        <v>1.2123943675770481</v>
      </c>
      <c r="G3442" s="382">
        <v>1.2941537351284154</v>
      </c>
      <c r="H3442" s="382">
        <v>1.3550859071469104</v>
      </c>
      <c r="M3442" s="386">
        <v>0.68720000000000003</v>
      </c>
    </row>
    <row r="3443" spans="1:13" ht="11.65" customHeight="1">
      <c r="A3443" s="372">
        <v>3437</v>
      </c>
      <c r="B3443" s="381">
        <v>1442.9380209101309</v>
      </c>
      <c r="C3443" s="381">
        <v>2210.7705390038755</v>
      </c>
      <c r="D3443" s="382">
        <v>0.99877190054129983</v>
      </c>
      <c r="E3443" s="382">
        <v>1.1095603003885746</v>
      </c>
      <c r="F3443" s="382">
        <v>1.2124065126926966</v>
      </c>
      <c r="G3443" s="382">
        <v>1.294227878290666</v>
      </c>
      <c r="H3443" s="382">
        <v>1.3551099448380661</v>
      </c>
      <c r="M3443" s="386">
        <v>0.68740000000000001</v>
      </c>
    </row>
    <row r="3444" spans="1:13" ht="11.65" customHeight="1">
      <c r="A3444" s="372">
        <v>3438</v>
      </c>
      <c r="B3444" s="381">
        <v>1442.9936872955586</v>
      </c>
      <c r="C3444" s="381">
        <v>2210.8681182460296</v>
      </c>
      <c r="D3444" s="382">
        <v>0.99879472981813255</v>
      </c>
      <c r="E3444" s="382">
        <v>1.1095741948575291</v>
      </c>
      <c r="F3444" s="382">
        <v>1.2124538739659911</v>
      </c>
      <c r="G3444" s="382">
        <v>1.2942414591160745</v>
      </c>
      <c r="H3444" s="382">
        <v>1.3551368842189329</v>
      </c>
      <c r="M3444" s="386">
        <v>0.68759999999999999</v>
      </c>
    </row>
    <row r="3445" spans="1:13" ht="11.65" customHeight="1">
      <c r="A3445" s="372">
        <v>3439</v>
      </c>
      <c r="B3445" s="381">
        <v>1443.1640108739084</v>
      </c>
      <c r="C3445" s="381">
        <v>2210.9890277500836</v>
      </c>
      <c r="D3445" s="382">
        <v>0.9988563059527813</v>
      </c>
      <c r="E3445" s="382">
        <v>1.1095989636975299</v>
      </c>
      <c r="F3445" s="382">
        <v>1.2125284794558515</v>
      </c>
      <c r="G3445" s="382">
        <v>1.2942617006062671</v>
      </c>
      <c r="H3445" s="382">
        <v>1.355151785370676</v>
      </c>
      <c r="M3445" s="386">
        <v>0.68779999999999997</v>
      </c>
    </row>
    <row r="3446" spans="1:13" ht="11.65" customHeight="1">
      <c r="A3446" s="372">
        <v>3440</v>
      </c>
      <c r="B3446" s="381">
        <v>1443.3024306243424</v>
      </c>
      <c r="C3446" s="381">
        <v>2211.6048079749271</v>
      </c>
      <c r="D3446" s="382">
        <v>0.99885866814202651</v>
      </c>
      <c r="E3446" s="382">
        <v>1.1096546536209149</v>
      </c>
      <c r="F3446" s="382">
        <v>1.212532268104082</v>
      </c>
      <c r="G3446" s="382">
        <v>1.2944063136465604</v>
      </c>
      <c r="H3446" s="382">
        <v>1.3552784588868911</v>
      </c>
      <c r="M3446" s="386">
        <v>0.68799999999999994</v>
      </c>
    </row>
    <row r="3447" spans="1:13" ht="11.65" customHeight="1">
      <c r="A3447" s="372">
        <v>3441</v>
      </c>
      <c r="B3447" s="381">
        <v>1443.312220080853</v>
      </c>
      <c r="C3447" s="381">
        <v>2213.4992057111376</v>
      </c>
      <c r="D3447" s="382">
        <v>0.99886647679083751</v>
      </c>
      <c r="E3447" s="382">
        <v>1.1096932472033996</v>
      </c>
      <c r="F3447" s="382">
        <v>1.212556595442891</v>
      </c>
      <c r="G3447" s="382">
        <v>1.2944093931988752</v>
      </c>
      <c r="H3447" s="382">
        <v>1.3554239409539863</v>
      </c>
      <c r="M3447" s="386">
        <v>0.68820000000000003</v>
      </c>
    </row>
    <row r="3448" spans="1:13" ht="11.65" customHeight="1">
      <c r="A3448" s="372">
        <v>3442</v>
      </c>
      <c r="B3448" s="381">
        <v>1443.6456700621166</v>
      </c>
      <c r="C3448" s="381">
        <v>2213.5003027418516</v>
      </c>
      <c r="D3448" s="382">
        <v>0.99887474399164533</v>
      </c>
      <c r="E3448" s="382">
        <v>1.1096936617054229</v>
      </c>
      <c r="F3448" s="382">
        <v>1.2126526885795126</v>
      </c>
      <c r="G3448" s="382">
        <v>1.2944190292748547</v>
      </c>
      <c r="H3448" s="382">
        <v>1.3554314888082539</v>
      </c>
      <c r="M3448" s="386">
        <v>0.68840000000000001</v>
      </c>
    </row>
    <row r="3449" spans="1:13" ht="11.65" customHeight="1">
      <c r="A3449" s="372">
        <v>3443</v>
      </c>
      <c r="B3449" s="381">
        <v>1443.9450759417996</v>
      </c>
      <c r="C3449" s="381">
        <v>2213.5017594873661</v>
      </c>
      <c r="D3449" s="382">
        <v>0.99888629143220575</v>
      </c>
      <c r="E3449" s="382">
        <v>1.1097327670205055</v>
      </c>
      <c r="F3449" s="382">
        <v>1.2126962111949606</v>
      </c>
      <c r="G3449" s="382">
        <v>1.294496567897415</v>
      </c>
      <c r="H3449" s="382">
        <v>1.3554383734286717</v>
      </c>
      <c r="M3449" s="386">
        <v>0.68859999999999999</v>
      </c>
    </row>
    <row r="3450" spans="1:13" ht="11.65" customHeight="1">
      <c r="A3450" s="372">
        <v>3444</v>
      </c>
      <c r="B3450" s="381">
        <v>1444.2521725942988</v>
      </c>
      <c r="C3450" s="381">
        <v>2214.0615460571917</v>
      </c>
      <c r="D3450" s="382">
        <v>0.99890095584306982</v>
      </c>
      <c r="E3450" s="382">
        <v>1.1097774587462799</v>
      </c>
      <c r="F3450" s="382">
        <v>1.2127278227464902</v>
      </c>
      <c r="G3450" s="382">
        <v>1.2947094656950811</v>
      </c>
      <c r="H3450" s="382">
        <v>1.3554673362612069</v>
      </c>
      <c r="M3450" s="386">
        <v>0.68879999999999997</v>
      </c>
    </row>
    <row r="3451" spans="1:13" ht="11.65" customHeight="1">
      <c r="A3451" s="372">
        <v>3445</v>
      </c>
      <c r="B3451" s="381">
        <v>1444.5575000367517</v>
      </c>
      <c r="C3451" s="381">
        <v>2214.280408632374</v>
      </c>
      <c r="D3451" s="382">
        <v>0.99890905146700926</v>
      </c>
      <c r="E3451" s="382">
        <v>1.1098047913848728</v>
      </c>
      <c r="F3451" s="382">
        <v>1.2127502657103015</v>
      </c>
      <c r="G3451" s="382">
        <v>1.2947640714072162</v>
      </c>
      <c r="H3451" s="382">
        <v>1.355492049748225</v>
      </c>
      <c r="M3451" s="386">
        <v>0.68899999999999995</v>
      </c>
    </row>
    <row r="3452" spans="1:13" ht="11.65" customHeight="1">
      <c r="A3452" s="372">
        <v>3446</v>
      </c>
      <c r="B3452" s="381">
        <v>1444.7651853189636</v>
      </c>
      <c r="C3452" s="381">
        <v>2215.6999522953938</v>
      </c>
      <c r="D3452" s="382">
        <v>0.99891089817593492</v>
      </c>
      <c r="E3452" s="382">
        <v>1.1098078081421343</v>
      </c>
      <c r="F3452" s="382">
        <v>1.2127671312832742</v>
      </c>
      <c r="G3452" s="382">
        <v>1.2949115763899048</v>
      </c>
      <c r="H3452" s="382">
        <v>1.3555055347663405</v>
      </c>
      <c r="M3452" s="386">
        <v>0.68920000000000003</v>
      </c>
    </row>
    <row r="3453" spans="1:13" ht="11.65" customHeight="1">
      <c r="A3453" s="372">
        <v>3447</v>
      </c>
      <c r="B3453" s="381">
        <v>1445.6000763018874</v>
      </c>
      <c r="C3453" s="381">
        <v>2216.7059605555551</v>
      </c>
      <c r="D3453" s="382">
        <v>0.99891377672925774</v>
      </c>
      <c r="E3453" s="382">
        <v>1.1098165699022291</v>
      </c>
      <c r="F3453" s="382">
        <v>1.2127997667698078</v>
      </c>
      <c r="G3453" s="382">
        <v>1.2949146483967142</v>
      </c>
      <c r="H3453" s="382">
        <v>1.3555186890605981</v>
      </c>
      <c r="M3453" s="386">
        <v>0.68940000000000001</v>
      </c>
    </row>
    <row r="3454" spans="1:13" ht="11.65" customHeight="1">
      <c r="A3454" s="372">
        <v>3448</v>
      </c>
      <c r="B3454" s="381">
        <v>1445.7710104179459</v>
      </c>
      <c r="C3454" s="381">
        <v>2216.8678080385635</v>
      </c>
      <c r="D3454" s="382">
        <v>0.99892043549135623</v>
      </c>
      <c r="E3454" s="382">
        <v>1.1098832628877782</v>
      </c>
      <c r="F3454" s="382">
        <v>1.21292677115528</v>
      </c>
      <c r="G3454" s="382">
        <v>1.2950414184106189</v>
      </c>
      <c r="H3454" s="382">
        <v>1.3555344016047235</v>
      </c>
      <c r="M3454" s="386">
        <v>0.68959999999999999</v>
      </c>
    </row>
    <row r="3455" spans="1:13" ht="11.65" customHeight="1">
      <c r="A3455" s="372">
        <v>3449</v>
      </c>
      <c r="B3455" s="381">
        <v>1445.8700678440346</v>
      </c>
      <c r="C3455" s="381">
        <v>2217.0305408970817</v>
      </c>
      <c r="D3455" s="382">
        <v>0.99895128189426596</v>
      </c>
      <c r="E3455" s="382">
        <v>1.1098837234728305</v>
      </c>
      <c r="F3455" s="382">
        <v>1.212949290892452</v>
      </c>
      <c r="G3455" s="382">
        <v>1.2950488728746961</v>
      </c>
      <c r="H3455" s="382">
        <v>1.3555639400903392</v>
      </c>
      <c r="M3455" s="386">
        <v>0.68979999999999997</v>
      </c>
    </row>
    <row r="3456" spans="1:13" ht="11.65" customHeight="1">
      <c r="A3456" s="372">
        <v>3450</v>
      </c>
      <c r="B3456" s="381">
        <v>1446.2363120942318</v>
      </c>
      <c r="C3456" s="381">
        <v>2219.7209873904394</v>
      </c>
      <c r="D3456" s="382">
        <v>0.99895343560371053</v>
      </c>
      <c r="E3456" s="382">
        <v>1.1098881782676095</v>
      </c>
      <c r="F3456" s="382">
        <v>1.2129691850148716</v>
      </c>
      <c r="G3456" s="382">
        <v>1.2950969884063059</v>
      </c>
      <c r="H3456" s="382">
        <v>1.3555649868988422</v>
      </c>
      <c r="M3456" s="386">
        <v>0.69</v>
      </c>
    </row>
    <row r="3457" spans="1:13" ht="11.65" customHeight="1">
      <c r="A3457" s="372">
        <v>3451</v>
      </c>
      <c r="B3457" s="381">
        <v>1446.9494938657317</v>
      </c>
      <c r="C3457" s="381">
        <v>2220.1901600726742</v>
      </c>
      <c r="D3457" s="382">
        <v>0.9989651571623438</v>
      </c>
      <c r="E3457" s="382">
        <v>1.1099035125843986</v>
      </c>
      <c r="F3457" s="382">
        <v>1.2129708323729316</v>
      </c>
      <c r="G3457" s="382">
        <v>1.295136012726283</v>
      </c>
      <c r="H3457" s="382">
        <v>1.3556251960159718</v>
      </c>
      <c r="M3457" s="386">
        <v>0.69020000000000004</v>
      </c>
    </row>
    <row r="3458" spans="1:13" ht="11.65" customHeight="1">
      <c r="A3458" s="372">
        <v>3452</v>
      </c>
      <c r="B3458" s="381">
        <v>1447.4479921951252</v>
      </c>
      <c r="C3458" s="381">
        <v>2220.3370246252616</v>
      </c>
      <c r="D3458" s="382">
        <v>0.99898053434566292</v>
      </c>
      <c r="E3458" s="382">
        <v>1.1099215210276903</v>
      </c>
      <c r="F3458" s="382">
        <v>1.2130716893354057</v>
      </c>
      <c r="G3458" s="382">
        <v>1.2951663130012865</v>
      </c>
      <c r="H3458" s="382">
        <v>1.3556725214449337</v>
      </c>
      <c r="M3458" s="386">
        <v>0.69040000000000001</v>
      </c>
    </row>
    <row r="3459" spans="1:13" ht="11.65" customHeight="1">
      <c r="A3459" s="372">
        <v>3453</v>
      </c>
      <c r="B3459" s="381">
        <v>1447.7095068513945</v>
      </c>
      <c r="C3459" s="381">
        <v>2222.1479363502513</v>
      </c>
      <c r="D3459" s="382">
        <v>0.99898931229007926</v>
      </c>
      <c r="E3459" s="382">
        <v>1.109971921904612</v>
      </c>
      <c r="F3459" s="382">
        <v>1.2131573747804021</v>
      </c>
      <c r="G3459" s="382">
        <v>1.2951887805351654</v>
      </c>
      <c r="H3459" s="382">
        <v>1.3557080826328729</v>
      </c>
      <c r="M3459" s="386">
        <v>0.69059999999999999</v>
      </c>
    </row>
    <row r="3460" spans="1:13" ht="11.65" customHeight="1">
      <c r="A3460" s="372">
        <v>3454</v>
      </c>
      <c r="B3460" s="381">
        <v>1448.1323229275367</v>
      </c>
      <c r="C3460" s="381">
        <v>2223.1561463189264</v>
      </c>
      <c r="D3460" s="382">
        <v>0.9989942883170565</v>
      </c>
      <c r="E3460" s="382">
        <v>1.1099761992872073</v>
      </c>
      <c r="F3460" s="382">
        <v>1.2131692520409592</v>
      </c>
      <c r="G3460" s="382">
        <v>1.2952235145166138</v>
      </c>
      <c r="H3460" s="382">
        <v>1.3558147243104988</v>
      </c>
      <c r="M3460" s="386">
        <v>0.69079999999999997</v>
      </c>
    </row>
    <row r="3461" spans="1:13" ht="11.65" customHeight="1">
      <c r="A3461" s="372">
        <v>3455</v>
      </c>
      <c r="B3461" s="381">
        <v>1448.869507727034</v>
      </c>
      <c r="C3461" s="381">
        <v>2223.7781856712281</v>
      </c>
      <c r="D3461" s="382">
        <v>0.99900277168517715</v>
      </c>
      <c r="E3461" s="382">
        <v>1.1099829041029734</v>
      </c>
      <c r="F3461" s="382">
        <v>1.2131868095666167</v>
      </c>
      <c r="G3461" s="382">
        <v>1.2952252165602256</v>
      </c>
      <c r="H3461" s="382">
        <v>1.35586150022811</v>
      </c>
      <c r="M3461" s="386">
        <v>0.69099999999999995</v>
      </c>
    </row>
    <row r="3462" spans="1:13" ht="11.65" customHeight="1">
      <c r="A3462" s="372">
        <v>3456</v>
      </c>
      <c r="B3462" s="381">
        <v>1449.8910916848927</v>
      </c>
      <c r="C3462" s="381">
        <v>2224.8568697075152</v>
      </c>
      <c r="D3462" s="382">
        <v>0.99902967925710062</v>
      </c>
      <c r="E3462" s="382">
        <v>1.1100346767902347</v>
      </c>
      <c r="F3462" s="382">
        <v>1.2132276272780442</v>
      </c>
      <c r="G3462" s="382">
        <v>1.2952825172836782</v>
      </c>
      <c r="H3462" s="382">
        <v>1.3558797499657163</v>
      </c>
      <c r="M3462" s="386">
        <v>0.69120000000000004</v>
      </c>
    </row>
    <row r="3463" spans="1:13" ht="11.65" customHeight="1">
      <c r="A3463" s="372">
        <v>3457</v>
      </c>
      <c r="B3463" s="381">
        <v>1450.5635395158615</v>
      </c>
      <c r="C3463" s="381">
        <v>2225.6224077682491</v>
      </c>
      <c r="D3463" s="382">
        <v>0.99905583129798714</v>
      </c>
      <c r="E3463" s="382">
        <v>1.1100423061371552</v>
      </c>
      <c r="F3463" s="382">
        <v>1.2132332224798683</v>
      </c>
      <c r="G3463" s="382">
        <v>1.2952928491085818</v>
      </c>
      <c r="H3463" s="382">
        <v>1.3558949597048389</v>
      </c>
      <c r="M3463" s="386">
        <v>0.69140000000000001</v>
      </c>
    </row>
    <row r="3464" spans="1:13" ht="11.65" customHeight="1">
      <c r="A3464" s="372">
        <v>3458</v>
      </c>
      <c r="B3464" s="381">
        <v>1451.1566272326781</v>
      </c>
      <c r="C3464" s="381">
        <v>2225.7552207611698</v>
      </c>
      <c r="D3464" s="382">
        <v>0.99905701714949746</v>
      </c>
      <c r="E3464" s="382">
        <v>1.1101430262761618</v>
      </c>
      <c r="F3464" s="382">
        <v>1.2132361884247576</v>
      </c>
      <c r="G3464" s="382">
        <v>1.2954004696680124</v>
      </c>
      <c r="H3464" s="382">
        <v>1.3559169192209601</v>
      </c>
      <c r="M3464" s="386">
        <v>0.69159999999999999</v>
      </c>
    </row>
    <row r="3465" spans="1:13" ht="11.65" customHeight="1">
      <c r="A3465" s="372">
        <v>3459</v>
      </c>
      <c r="B3465" s="381">
        <v>1451.5174371093462</v>
      </c>
      <c r="C3465" s="381">
        <v>2226.1149363851382</v>
      </c>
      <c r="D3465" s="382">
        <v>0.99905812410817585</v>
      </c>
      <c r="E3465" s="382">
        <v>1.1101531096977322</v>
      </c>
      <c r="F3465" s="382">
        <v>1.2132668092064933</v>
      </c>
      <c r="G3465" s="382">
        <v>1.2954139548477948</v>
      </c>
      <c r="H3465" s="382">
        <v>1.3559941961613673</v>
      </c>
      <c r="M3465" s="386">
        <v>0.69179999999999997</v>
      </c>
    </row>
    <row r="3466" spans="1:13" ht="11.65" customHeight="1">
      <c r="A3466" s="372">
        <v>3460</v>
      </c>
      <c r="B3466" s="381">
        <v>1452.2613224236866</v>
      </c>
      <c r="C3466" s="381">
        <v>2226.5733293053163</v>
      </c>
      <c r="D3466" s="382">
        <v>0.99908544111758346</v>
      </c>
      <c r="E3466" s="382">
        <v>1.1101629989765927</v>
      </c>
      <c r="F3466" s="382">
        <v>1.2132957111965263</v>
      </c>
      <c r="G3466" s="382">
        <v>1.2954290912534261</v>
      </c>
      <c r="H3466" s="382">
        <v>1.356035919774728</v>
      </c>
      <c r="M3466" s="386">
        <v>0.69199999999999995</v>
      </c>
    </row>
    <row r="3467" spans="1:13" ht="11.65" customHeight="1">
      <c r="A3467" s="372">
        <v>3461</v>
      </c>
      <c r="B3467" s="381">
        <v>1452.334765227075</v>
      </c>
      <c r="C3467" s="381">
        <v>2227.1101931037465</v>
      </c>
      <c r="D3467" s="382">
        <v>0.99910492510768378</v>
      </c>
      <c r="E3467" s="382">
        <v>1.1101774452224931</v>
      </c>
      <c r="F3467" s="382">
        <v>1.2134482481671522</v>
      </c>
      <c r="G3467" s="382">
        <v>1.2954497248306198</v>
      </c>
      <c r="H3467" s="382">
        <v>1.3560619719040228</v>
      </c>
      <c r="M3467" s="386">
        <v>0.69220000000000004</v>
      </c>
    </row>
    <row r="3468" spans="1:13" ht="11.65" customHeight="1">
      <c r="A3468" s="372">
        <v>3462</v>
      </c>
      <c r="B3468" s="381">
        <v>1452.514473774906</v>
      </c>
      <c r="C3468" s="381">
        <v>2227.2077121479942</v>
      </c>
      <c r="D3468" s="382">
        <v>0.99911634347901879</v>
      </c>
      <c r="E3468" s="382">
        <v>1.1101858293204407</v>
      </c>
      <c r="F3468" s="382">
        <v>1.2134558254680965</v>
      </c>
      <c r="G3468" s="382">
        <v>1.2955134075885271</v>
      </c>
      <c r="H3468" s="382">
        <v>1.356067215262001</v>
      </c>
      <c r="M3468" s="386">
        <v>0.69240000000000002</v>
      </c>
    </row>
    <row r="3469" spans="1:13" ht="11.65" customHeight="1">
      <c r="A3469" s="372">
        <v>3463</v>
      </c>
      <c r="B3469" s="381">
        <v>1453.0845923027327</v>
      </c>
      <c r="C3469" s="381">
        <v>2228.0055607707545</v>
      </c>
      <c r="D3469" s="382">
        <v>0.9991296130166285</v>
      </c>
      <c r="E3469" s="382">
        <v>1.1102009900450327</v>
      </c>
      <c r="F3469" s="382">
        <v>1.2136229993641119</v>
      </c>
      <c r="G3469" s="382">
        <v>1.2955247881097529</v>
      </c>
      <c r="H3469" s="382">
        <v>1.3561312443652354</v>
      </c>
      <c r="M3469" s="386">
        <v>0.69259999999999999</v>
      </c>
    </row>
    <row r="3470" spans="1:13" ht="11.65" customHeight="1">
      <c r="A3470" s="372">
        <v>3464</v>
      </c>
      <c r="B3470" s="381">
        <v>1453.1354226644671</v>
      </c>
      <c r="C3470" s="381">
        <v>2228.4394623955304</v>
      </c>
      <c r="D3470" s="382">
        <v>0.99914793374799771</v>
      </c>
      <c r="E3470" s="382">
        <v>1.1102358412047886</v>
      </c>
      <c r="F3470" s="382">
        <v>1.2136730910983975</v>
      </c>
      <c r="G3470" s="382">
        <v>1.295552128809071</v>
      </c>
      <c r="H3470" s="382">
        <v>1.3562244559270318</v>
      </c>
      <c r="M3470" s="386">
        <v>0.69279999999999997</v>
      </c>
    </row>
    <row r="3471" spans="1:13" ht="11.65" customHeight="1">
      <c r="A3471" s="372">
        <v>3465</v>
      </c>
      <c r="B3471" s="381">
        <v>1453.3813605386649</v>
      </c>
      <c r="C3471" s="381">
        <v>2228.4450641645326</v>
      </c>
      <c r="D3471" s="382">
        <v>0.99916427352034687</v>
      </c>
      <c r="E3471" s="382">
        <v>1.1102522645406103</v>
      </c>
      <c r="F3471" s="382">
        <v>1.2137750953873983</v>
      </c>
      <c r="G3471" s="382">
        <v>1.2955702583759841</v>
      </c>
      <c r="H3471" s="382">
        <v>1.3562581933564866</v>
      </c>
      <c r="M3471" s="386">
        <v>0.69299999999999995</v>
      </c>
    </row>
    <row r="3472" spans="1:13" ht="11.65" customHeight="1">
      <c r="A3472" s="372">
        <v>3466</v>
      </c>
      <c r="B3472" s="381">
        <v>1453.7823139850025</v>
      </c>
      <c r="C3472" s="381">
        <v>2229.4415407181823</v>
      </c>
      <c r="D3472" s="382">
        <v>0.99917536755325886</v>
      </c>
      <c r="E3472" s="382">
        <v>1.110254086340912</v>
      </c>
      <c r="F3472" s="382">
        <v>1.2137910594327648</v>
      </c>
      <c r="G3472" s="382">
        <v>1.2955747043867674</v>
      </c>
      <c r="H3472" s="382">
        <v>1.3563142884761263</v>
      </c>
      <c r="M3472" s="386">
        <v>0.69320000000000004</v>
      </c>
    </row>
    <row r="3473" spans="1:13" ht="11.65" customHeight="1">
      <c r="A3473" s="372">
        <v>3467</v>
      </c>
      <c r="B3473" s="381">
        <v>1454.4385410150953</v>
      </c>
      <c r="C3473" s="381">
        <v>2230.2121618986021</v>
      </c>
      <c r="D3473" s="382">
        <v>0.99920400584663227</v>
      </c>
      <c r="E3473" s="382">
        <v>1.1102703211117346</v>
      </c>
      <c r="F3473" s="382">
        <v>1.2138326217762865</v>
      </c>
      <c r="G3473" s="382">
        <v>1.2955774698106155</v>
      </c>
      <c r="H3473" s="382">
        <v>1.356322262225792</v>
      </c>
      <c r="M3473" s="386">
        <v>0.69340000000000002</v>
      </c>
    </row>
    <row r="3474" spans="1:13" ht="11.65" customHeight="1">
      <c r="A3474" s="372">
        <v>3468</v>
      </c>
      <c r="B3474" s="381">
        <v>1454.5288909717128</v>
      </c>
      <c r="C3474" s="381">
        <v>2230.2158614912187</v>
      </c>
      <c r="D3474" s="382">
        <v>0.99921939185548703</v>
      </c>
      <c r="E3474" s="382">
        <v>1.1103051487708921</v>
      </c>
      <c r="F3474" s="382">
        <v>1.213843159518178</v>
      </c>
      <c r="G3474" s="382">
        <v>1.2956070105863859</v>
      </c>
      <c r="H3474" s="382">
        <v>1.3563229421011718</v>
      </c>
      <c r="M3474" s="386">
        <v>0.69359999999999999</v>
      </c>
    </row>
    <row r="3475" spans="1:13" ht="11.65" customHeight="1">
      <c r="A3475" s="372">
        <v>3469</v>
      </c>
      <c r="B3475" s="381">
        <v>1454.608185136216</v>
      </c>
      <c r="C3475" s="381">
        <v>2231.7859729841002</v>
      </c>
      <c r="D3475" s="382">
        <v>0.99923895197200197</v>
      </c>
      <c r="E3475" s="382">
        <v>1.1103075003607232</v>
      </c>
      <c r="F3475" s="382">
        <v>1.2138910940457595</v>
      </c>
      <c r="G3475" s="382">
        <v>1.2956135104067017</v>
      </c>
      <c r="H3475" s="382">
        <v>1.3563457980137203</v>
      </c>
      <c r="M3475" s="386">
        <v>0.69379999999999997</v>
      </c>
    </row>
    <row r="3476" spans="1:13" ht="11.65" customHeight="1">
      <c r="A3476" s="372">
        <v>3470</v>
      </c>
      <c r="B3476" s="381">
        <v>1455.2005409653966</v>
      </c>
      <c r="C3476" s="381">
        <v>2231.7964929364825</v>
      </c>
      <c r="D3476" s="382">
        <v>0.99925864060532399</v>
      </c>
      <c r="E3476" s="382">
        <v>1.1103626839831149</v>
      </c>
      <c r="F3476" s="382">
        <v>1.2139821496373389</v>
      </c>
      <c r="G3476" s="382">
        <v>1.2956583747446009</v>
      </c>
      <c r="H3476" s="382">
        <v>1.3563781566076403</v>
      </c>
      <c r="M3476" s="386">
        <v>0.69399999999999995</v>
      </c>
    </row>
    <row r="3477" spans="1:13" ht="11.65" customHeight="1">
      <c r="A3477" s="372">
        <v>3471</v>
      </c>
      <c r="B3477" s="381">
        <v>1455.2090445203839</v>
      </c>
      <c r="C3477" s="381">
        <v>2231.8204089239025</v>
      </c>
      <c r="D3477" s="382">
        <v>0.99926014161230969</v>
      </c>
      <c r="E3477" s="382">
        <v>1.1103834551863994</v>
      </c>
      <c r="F3477" s="382">
        <v>1.2139963271031087</v>
      </c>
      <c r="G3477" s="382">
        <v>1.2957205790859758</v>
      </c>
      <c r="H3477" s="382">
        <v>1.3563901858608536</v>
      </c>
      <c r="M3477" s="386">
        <v>0.69420000000000004</v>
      </c>
    </row>
    <row r="3478" spans="1:13" ht="11.65" customHeight="1">
      <c r="A3478" s="372">
        <v>3472</v>
      </c>
      <c r="B3478" s="381">
        <v>1455.7956951801725</v>
      </c>
      <c r="C3478" s="381">
        <v>2231.8605916058314</v>
      </c>
      <c r="D3478" s="382">
        <v>0.99927118705728812</v>
      </c>
      <c r="E3478" s="382">
        <v>1.1103933136484936</v>
      </c>
      <c r="F3478" s="382">
        <v>1.2140079307780069</v>
      </c>
      <c r="G3478" s="382">
        <v>1.2957729499838793</v>
      </c>
      <c r="H3478" s="382">
        <v>1.3564042438108526</v>
      </c>
      <c r="M3478" s="386">
        <v>0.69440000000000002</v>
      </c>
    </row>
    <row r="3479" spans="1:13" ht="11.65" customHeight="1">
      <c r="A3479" s="372">
        <v>3473</v>
      </c>
      <c r="B3479" s="381">
        <v>1455.9465576111315</v>
      </c>
      <c r="C3479" s="381">
        <v>2232.888442909727</v>
      </c>
      <c r="D3479" s="382">
        <v>0.99930313001741478</v>
      </c>
      <c r="E3479" s="382">
        <v>1.1103969914826903</v>
      </c>
      <c r="F3479" s="382">
        <v>1.2140216811399298</v>
      </c>
      <c r="G3479" s="382">
        <v>1.2957902173177653</v>
      </c>
      <c r="H3479" s="382">
        <v>1.3564471717750244</v>
      </c>
      <c r="M3479" s="386">
        <v>0.6946</v>
      </c>
    </row>
    <row r="3480" spans="1:13" ht="11.65" customHeight="1">
      <c r="A3480" s="372">
        <v>3474</v>
      </c>
      <c r="B3480" s="381">
        <v>1456.0292203581093</v>
      </c>
      <c r="C3480" s="381">
        <v>2233.2408073453171</v>
      </c>
      <c r="D3480" s="382">
        <v>0.9993256129015472</v>
      </c>
      <c r="E3480" s="382">
        <v>1.1104136460248482</v>
      </c>
      <c r="F3480" s="382">
        <v>1.2140567665604776</v>
      </c>
      <c r="G3480" s="382">
        <v>1.295792275321638</v>
      </c>
      <c r="H3480" s="382">
        <v>1.3564956089686468</v>
      </c>
      <c r="M3480" s="386">
        <v>0.69479999999999997</v>
      </c>
    </row>
    <row r="3481" spans="1:13" ht="11.65" customHeight="1">
      <c r="A3481" s="372">
        <v>3475</v>
      </c>
      <c r="B3481" s="381">
        <v>1456.1600192457799</v>
      </c>
      <c r="C3481" s="381">
        <v>2233.2930014937338</v>
      </c>
      <c r="D3481" s="382">
        <v>0.99934853093080511</v>
      </c>
      <c r="E3481" s="382">
        <v>1.1104177669707584</v>
      </c>
      <c r="F3481" s="382">
        <v>1.2141336776571545</v>
      </c>
      <c r="G3481" s="382">
        <v>1.2959008847256082</v>
      </c>
      <c r="H3481" s="382">
        <v>1.3565572639290189</v>
      </c>
      <c r="M3481" s="386">
        <v>0.69499999999999995</v>
      </c>
    </row>
    <row r="3482" spans="1:13" ht="11.65" customHeight="1">
      <c r="A3482" s="372">
        <v>3476</v>
      </c>
      <c r="B3482" s="381">
        <v>1457.5810795931293</v>
      </c>
      <c r="C3482" s="381">
        <v>2233.7432122560749</v>
      </c>
      <c r="D3482" s="382">
        <v>0.99939885044679477</v>
      </c>
      <c r="E3482" s="382">
        <v>1.110459020122577</v>
      </c>
      <c r="F3482" s="382">
        <v>1.2141657278692755</v>
      </c>
      <c r="G3482" s="382">
        <v>1.2959647616504404</v>
      </c>
      <c r="H3482" s="382">
        <v>1.356559151772573</v>
      </c>
      <c r="M3482" s="386">
        <v>0.69520000000000004</v>
      </c>
    </row>
    <row r="3483" spans="1:13" ht="11.65" customHeight="1">
      <c r="A3483" s="372">
        <v>3477</v>
      </c>
      <c r="B3483" s="381">
        <v>1457.989583676389</v>
      </c>
      <c r="C3483" s="381">
        <v>2233.9351420014118</v>
      </c>
      <c r="D3483" s="382">
        <v>0.9994179725670993</v>
      </c>
      <c r="E3483" s="382">
        <v>1.1104951611796849</v>
      </c>
      <c r="F3483" s="382">
        <v>1.2141710032700586</v>
      </c>
      <c r="G3483" s="382">
        <v>1.2959958592464065</v>
      </c>
      <c r="H3483" s="382">
        <v>1.3565910099755614</v>
      </c>
      <c r="M3483" s="386">
        <v>0.69540000000000002</v>
      </c>
    </row>
    <row r="3484" spans="1:13" ht="11.65" customHeight="1">
      <c r="A3484" s="372">
        <v>3478</v>
      </c>
      <c r="B3484" s="381">
        <v>1458.2155755151007</v>
      </c>
      <c r="C3484" s="381">
        <v>2234.0074442675323</v>
      </c>
      <c r="D3484" s="382">
        <v>0.99944163508346417</v>
      </c>
      <c r="E3484" s="382">
        <v>1.1105021429598416</v>
      </c>
      <c r="F3484" s="382">
        <v>1.2141772103380897</v>
      </c>
      <c r="G3484" s="382">
        <v>1.296012750680436</v>
      </c>
      <c r="H3484" s="382">
        <v>1.3566157833145749</v>
      </c>
      <c r="M3484" s="386">
        <v>0.6956</v>
      </c>
    </row>
    <row r="3485" spans="1:13" ht="11.65" customHeight="1">
      <c r="A3485" s="372">
        <v>3479</v>
      </c>
      <c r="B3485" s="381">
        <v>1459.1485206155157</v>
      </c>
      <c r="C3485" s="381">
        <v>2234.414901393613</v>
      </c>
      <c r="D3485" s="382">
        <v>0.9994545656471896</v>
      </c>
      <c r="E3485" s="382">
        <v>1.1105466391530865</v>
      </c>
      <c r="F3485" s="382">
        <v>1.2142018812648554</v>
      </c>
      <c r="G3485" s="382">
        <v>1.2960314724521571</v>
      </c>
      <c r="H3485" s="382">
        <v>1.3567921061469541</v>
      </c>
      <c r="M3485" s="386">
        <v>0.69579999999999997</v>
      </c>
    </row>
    <row r="3486" spans="1:13" ht="11.65" customHeight="1">
      <c r="A3486" s="372">
        <v>3480</v>
      </c>
      <c r="B3486" s="381">
        <v>1460.127385736605</v>
      </c>
      <c r="C3486" s="381">
        <v>2234.5990742798676</v>
      </c>
      <c r="D3486" s="382">
        <v>0.99945533719400026</v>
      </c>
      <c r="E3486" s="382">
        <v>1.1105839915445177</v>
      </c>
      <c r="F3486" s="382">
        <v>1.2142317469519022</v>
      </c>
      <c r="G3486" s="382">
        <v>1.2960458469577008</v>
      </c>
      <c r="H3486" s="382">
        <v>1.3567991729207793</v>
      </c>
      <c r="M3486" s="386">
        <v>0.69599999999999995</v>
      </c>
    </row>
    <row r="3487" spans="1:13" ht="11.65" customHeight="1">
      <c r="A3487" s="372">
        <v>3481</v>
      </c>
      <c r="B3487" s="381">
        <v>1460.3711297173959</v>
      </c>
      <c r="C3487" s="381">
        <v>2234.9420265254375</v>
      </c>
      <c r="D3487" s="382">
        <v>0.99945632712845989</v>
      </c>
      <c r="E3487" s="382">
        <v>1.1105865413391798</v>
      </c>
      <c r="F3487" s="382">
        <v>1.2142541885849607</v>
      </c>
      <c r="G3487" s="382">
        <v>1.2960582284512041</v>
      </c>
      <c r="H3487" s="382">
        <v>1.3568241130812158</v>
      </c>
      <c r="M3487" s="386">
        <v>0.69620000000000004</v>
      </c>
    </row>
    <row r="3488" spans="1:13" ht="11.65" customHeight="1">
      <c r="A3488" s="372">
        <v>3482</v>
      </c>
      <c r="B3488" s="381">
        <v>1460.9469284329507</v>
      </c>
      <c r="C3488" s="381">
        <v>2234.9820022457552</v>
      </c>
      <c r="D3488" s="382">
        <v>0.99947130761247049</v>
      </c>
      <c r="E3488" s="382">
        <v>1.1105873058982771</v>
      </c>
      <c r="F3488" s="382">
        <v>1.214257125614614</v>
      </c>
      <c r="G3488" s="382">
        <v>1.2960695554257438</v>
      </c>
      <c r="H3488" s="382">
        <v>1.3569862642693529</v>
      </c>
      <c r="M3488" s="386">
        <v>0.69640000000000002</v>
      </c>
    </row>
    <row r="3489" spans="1:13" ht="11.65" customHeight="1">
      <c r="A3489" s="372">
        <v>3483</v>
      </c>
      <c r="B3489" s="381">
        <v>1461.1870631028596</v>
      </c>
      <c r="C3489" s="381">
        <v>2235.8085452372834</v>
      </c>
      <c r="D3489" s="382">
        <v>0.99947246897584219</v>
      </c>
      <c r="E3489" s="382">
        <v>1.1106131102390027</v>
      </c>
      <c r="F3489" s="382">
        <v>1.2143400866661116</v>
      </c>
      <c r="G3489" s="382">
        <v>1.2960812297688189</v>
      </c>
      <c r="H3489" s="382">
        <v>1.3570694692806733</v>
      </c>
      <c r="M3489" s="386">
        <v>0.6966</v>
      </c>
    </row>
    <row r="3490" spans="1:13" ht="11.65" customHeight="1">
      <c r="A3490" s="372">
        <v>3484</v>
      </c>
      <c r="B3490" s="381">
        <v>1461.3455812373495</v>
      </c>
      <c r="C3490" s="381">
        <v>2236.096512052045</v>
      </c>
      <c r="D3490" s="382">
        <v>0.99947283475581006</v>
      </c>
      <c r="E3490" s="382">
        <v>1.1106155454330513</v>
      </c>
      <c r="F3490" s="382">
        <v>1.2143883040442096</v>
      </c>
      <c r="G3490" s="382">
        <v>1.2960831926569167</v>
      </c>
      <c r="H3490" s="382">
        <v>1.3571489601177349</v>
      </c>
      <c r="M3490" s="386">
        <v>0.69679999999999997</v>
      </c>
    </row>
    <row r="3491" spans="1:13" ht="11.65" customHeight="1">
      <c r="A3491" s="372">
        <v>3485</v>
      </c>
      <c r="B3491" s="381">
        <v>1461.5822017841738</v>
      </c>
      <c r="C3491" s="381">
        <v>2237.4467439941836</v>
      </c>
      <c r="D3491" s="382">
        <v>0.99950112838444938</v>
      </c>
      <c r="E3491" s="382">
        <v>1.1106383414535719</v>
      </c>
      <c r="F3491" s="382">
        <v>1.2144100242319364</v>
      </c>
      <c r="G3491" s="382">
        <v>1.2961834662570317</v>
      </c>
      <c r="H3491" s="382">
        <v>1.3571897786455518</v>
      </c>
      <c r="M3491" s="386">
        <v>0.69699999999999995</v>
      </c>
    </row>
    <row r="3492" spans="1:13" ht="11.65" customHeight="1">
      <c r="A3492" s="372">
        <v>3486</v>
      </c>
      <c r="B3492" s="381">
        <v>1463.2354098071592</v>
      </c>
      <c r="C3492" s="381">
        <v>2237.4743280734165</v>
      </c>
      <c r="D3492" s="382">
        <v>0.99952157712548051</v>
      </c>
      <c r="E3492" s="382">
        <v>1.1106425015517041</v>
      </c>
      <c r="F3492" s="382">
        <v>1.2144451615495522</v>
      </c>
      <c r="G3492" s="382">
        <v>1.2962163982925889</v>
      </c>
      <c r="H3492" s="382">
        <v>1.3572091307585039</v>
      </c>
      <c r="M3492" s="386">
        <v>0.69720000000000004</v>
      </c>
    </row>
    <row r="3493" spans="1:13" ht="11.65" customHeight="1">
      <c r="A3493" s="372">
        <v>3487</v>
      </c>
      <c r="B3493" s="381">
        <v>1463.2466283273252</v>
      </c>
      <c r="C3493" s="381">
        <v>2237.7415000519049</v>
      </c>
      <c r="D3493" s="382">
        <v>0.99953968429306861</v>
      </c>
      <c r="E3493" s="382">
        <v>1.1106979398385732</v>
      </c>
      <c r="F3493" s="382">
        <v>1.2144491213169919</v>
      </c>
      <c r="G3493" s="382">
        <v>1.2962291101859134</v>
      </c>
      <c r="H3493" s="382">
        <v>1.3572252216804135</v>
      </c>
      <c r="M3493" s="386">
        <v>0.69740000000000002</v>
      </c>
    </row>
    <row r="3494" spans="1:13" ht="11.65" customHeight="1">
      <c r="A3494" s="372">
        <v>3488</v>
      </c>
      <c r="B3494" s="381">
        <v>1463.6597815640789</v>
      </c>
      <c r="C3494" s="381">
        <v>2237.8030031248491</v>
      </c>
      <c r="D3494" s="382">
        <v>0.99954012516212387</v>
      </c>
      <c r="E3494" s="382">
        <v>1.1107022086625538</v>
      </c>
      <c r="F3494" s="382">
        <v>1.2144533702470808</v>
      </c>
      <c r="G3494" s="382">
        <v>1.2962817704382004</v>
      </c>
      <c r="H3494" s="382">
        <v>1.3572547841088942</v>
      </c>
      <c r="M3494" s="386">
        <v>0.6976</v>
      </c>
    </row>
    <row r="3495" spans="1:13" ht="11.65" customHeight="1">
      <c r="A3495" s="372">
        <v>3489</v>
      </c>
      <c r="B3495" s="381">
        <v>1464.0081996269337</v>
      </c>
      <c r="C3495" s="381">
        <v>2238.0050282947122</v>
      </c>
      <c r="D3495" s="382">
        <v>0.99955483023420821</v>
      </c>
      <c r="E3495" s="382">
        <v>1.1107254004415177</v>
      </c>
      <c r="F3495" s="382">
        <v>1.2145012249440845</v>
      </c>
      <c r="G3495" s="382">
        <v>1.2962844927456951</v>
      </c>
      <c r="H3495" s="382">
        <v>1.3574332683499819</v>
      </c>
      <c r="M3495" s="386">
        <v>0.69779999999999998</v>
      </c>
    </row>
    <row r="3496" spans="1:13" ht="11.65" customHeight="1">
      <c r="A3496" s="372">
        <v>3490</v>
      </c>
      <c r="B3496" s="381">
        <v>1464.0147421751226</v>
      </c>
      <c r="C3496" s="381">
        <v>2238.0057532417977</v>
      </c>
      <c r="D3496" s="382">
        <v>0.99957531100387453</v>
      </c>
      <c r="E3496" s="382">
        <v>1.1107370020068532</v>
      </c>
      <c r="F3496" s="382">
        <v>1.2145478674931243</v>
      </c>
      <c r="G3496" s="382">
        <v>1.2963232945685974</v>
      </c>
      <c r="H3496" s="382">
        <v>1.3574553212411566</v>
      </c>
      <c r="M3496" s="386">
        <v>0.69799999999999995</v>
      </c>
    </row>
    <row r="3497" spans="1:13" ht="11.65" customHeight="1">
      <c r="A3497" s="372">
        <v>3491</v>
      </c>
      <c r="B3497" s="381">
        <v>1464.2356379543417</v>
      </c>
      <c r="C3497" s="381">
        <v>2238.411323608203</v>
      </c>
      <c r="D3497" s="382">
        <v>0.99958819084054962</v>
      </c>
      <c r="E3497" s="382">
        <v>1.1107677716731263</v>
      </c>
      <c r="F3497" s="382">
        <v>1.2145898512604689</v>
      </c>
      <c r="G3497" s="382">
        <v>1.2963324161326062</v>
      </c>
      <c r="H3497" s="382">
        <v>1.3576012052149231</v>
      </c>
      <c r="M3497" s="386">
        <v>0.69820000000000004</v>
      </c>
    </row>
    <row r="3498" spans="1:13" ht="11.65" customHeight="1">
      <c r="A3498" s="372">
        <v>3492</v>
      </c>
      <c r="B3498" s="381">
        <v>1464.6736218490942</v>
      </c>
      <c r="C3498" s="381">
        <v>2238.8476433684464</v>
      </c>
      <c r="D3498" s="382">
        <v>0.99960293041487958</v>
      </c>
      <c r="E3498" s="382">
        <v>1.1108101839630085</v>
      </c>
      <c r="F3498" s="382">
        <v>1.2146156872795062</v>
      </c>
      <c r="G3498" s="382">
        <v>1.2963539045911183</v>
      </c>
      <c r="H3498" s="382">
        <v>1.3576731530587383</v>
      </c>
      <c r="M3498" s="386">
        <v>0.69840000000000002</v>
      </c>
    </row>
    <row r="3499" spans="1:13" ht="11.65" customHeight="1">
      <c r="A3499" s="372">
        <v>3493</v>
      </c>
      <c r="B3499" s="381">
        <v>1464.7277928591202</v>
      </c>
      <c r="C3499" s="381">
        <v>2239.0493029416175</v>
      </c>
      <c r="D3499" s="382">
        <v>0.99960323008179319</v>
      </c>
      <c r="E3499" s="382">
        <v>1.1108157689624409</v>
      </c>
      <c r="F3499" s="382">
        <v>1.2146283740573487</v>
      </c>
      <c r="G3499" s="382">
        <v>1.2964234711876979</v>
      </c>
      <c r="H3499" s="382">
        <v>1.3577167634338325</v>
      </c>
      <c r="M3499" s="386">
        <v>0.6986</v>
      </c>
    </row>
    <row r="3500" spans="1:13" ht="11.65" customHeight="1">
      <c r="A3500" s="372">
        <v>3494</v>
      </c>
      <c r="B3500" s="381">
        <v>1464.7497009143126</v>
      </c>
      <c r="C3500" s="381">
        <v>2239.2318192475414</v>
      </c>
      <c r="D3500" s="382">
        <v>0.99961817629913796</v>
      </c>
      <c r="E3500" s="382">
        <v>1.1108641253050691</v>
      </c>
      <c r="F3500" s="382">
        <v>1.2146704465958049</v>
      </c>
      <c r="G3500" s="382">
        <v>1.2964506921001062</v>
      </c>
      <c r="H3500" s="382">
        <v>1.3577520448306357</v>
      </c>
      <c r="M3500" s="386">
        <v>0.69879999999999998</v>
      </c>
    </row>
    <row r="3501" spans="1:13" ht="11.65" customHeight="1">
      <c r="A3501" s="372">
        <v>3495</v>
      </c>
      <c r="B3501" s="381">
        <v>1466.2164626520716</v>
      </c>
      <c r="C3501" s="381">
        <v>2240.2056346123245</v>
      </c>
      <c r="D3501" s="382">
        <v>0.99962435324114396</v>
      </c>
      <c r="E3501" s="382">
        <v>1.1108727951717758</v>
      </c>
      <c r="F3501" s="382">
        <v>1.2146712643578002</v>
      </c>
      <c r="G3501" s="382">
        <v>1.2965010332856728</v>
      </c>
      <c r="H3501" s="382">
        <v>1.357811641397193</v>
      </c>
      <c r="M3501" s="386">
        <v>0.69899999999999995</v>
      </c>
    </row>
    <row r="3502" spans="1:13" ht="11.65" customHeight="1">
      <c r="A3502" s="372">
        <v>3496</v>
      </c>
      <c r="B3502" s="381">
        <v>1466.3484286899265</v>
      </c>
      <c r="C3502" s="381">
        <v>2240.26497572484</v>
      </c>
      <c r="D3502" s="382">
        <v>0.99965971340889481</v>
      </c>
      <c r="E3502" s="382">
        <v>1.1109334193713483</v>
      </c>
      <c r="F3502" s="382">
        <v>1.2146891910126738</v>
      </c>
      <c r="G3502" s="382">
        <v>1.2965060880054822</v>
      </c>
      <c r="H3502" s="382">
        <v>1.3578175545303786</v>
      </c>
      <c r="M3502" s="386">
        <v>0.69920000000000004</v>
      </c>
    </row>
    <row r="3503" spans="1:13" ht="11.65" customHeight="1">
      <c r="A3503" s="372">
        <v>3497</v>
      </c>
      <c r="B3503" s="381">
        <v>1467.6725241442273</v>
      </c>
      <c r="C3503" s="381">
        <v>2240.4163193069944</v>
      </c>
      <c r="D3503" s="382">
        <v>0.99966488004063503</v>
      </c>
      <c r="E3503" s="382">
        <v>1.1110286756794234</v>
      </c>
      <c r="F3503" s="382">
        <v>1.2146976011416413</v>
      </c>
      <c r="G3503" s="382">
        <v>1.2965158719341154</v>
      </c>
      <c r="H3503" s="382">
        <v>1.3578210747195982</v>
      </c>
      <c r="M3503" s="386">
        <v>0.69940000000000002</v>
      </c>
    </row>
    <row r="3504" spans="1:13" ht="11.65" customHeight="1">
      <c r="A3504" s="372">
        <v>3498</v>
      </c>
      <c r="B3504" s="381">
        <v>1468.0066090592409</v>
      </c>
      <c r="C3504" s="381">
        <v>2240.5285535472394</v>
      </c>
      <c r="D3504" s="382">
        <v>0.99968884634043365</v>
      </c>
      <c r="E3504" s="382">
        <v>1.1110310132294396</v>
      </c>
      <c r="F3504" s="382">
        <v>1.2147011900188203</v>
      </c>
      <c r="G3504" s="382">
        <v>1.29660911880745</v>
      </c>
      <c r="H3504" s="382">
        <v>1.3579687338703839</v>
      </c>
      <c r="M3504" s="386">
        <v>0.6996</v>
      </c>
    </row>
    <row r="3505" spans="1:13" ht="11.65" customHeight="1">
      <c r="A3505" s="372">
        <v>3499</v>
      </c>
      <c r="B3505" s="381">
        <v>1469.3819753407079</v>
      </c>
      <c r="C3505" s="381">
        <v>2240.8404483887207</v>
      </c>
      <c r="D3505" s="382">
        <v>0.99969499256586092</v>
      </c>
      <c r="E3505" s="382">
        <v>1.1110392826484761</v>
      </c>
      <c r="F3505" s="382">
        <v>1.2147324795885079</v>
      </c>
      <c r="G3505" s="382">
        <v>1.2966488145066088</v>
      </c>
      <c r="H3505" s="382">
        <v>1.3581045900564412</v>
      </c>
      <c r="M3505" s="386">
        <v>0.69979999999999998</v>
      </c>
    </row>
    <row r="3506" spans="1:13" ht="11.65" customHeight="1">
      <c r="A3506" s="372">
        <v>3500</v>
      </c>
      <c r="B3506" s="381">
        <v>1469.5956230783004</v>
      </c>
      <c r="C3506" s="381">
        <v>2241.0411300523556</v>
      </c>
      <c r="D3506" s="382">
        <v>0.99969679728887473</v>
      </c>
      <c r="E3506" s="382">
        <v>1.1110533252311727</v>
      </c>
      <c r="F3506" s="382">
        <v>1.2147817467008311</v>
      </c>
      <c r="G3506" s="382">
        <v>1.2966768956430368</v>
      </c>
      <c r="H3506" s="382">
        <v>1.3581667707142051</v>
      </c>
      <c r="M3506" s="386">
        <v>0.7</v>
      </c>
    </row>
    <row r="3507" spans="1:13" ht="11.65" customHeight="1">
      <c r="A3507" s="372">
        <v>3501</v>
      </c>
      <c r="B3507" s="381">
        <v>1470.210568022706</v>
      </c>
      <c r="C3507" s="381">
        <v>2241.3680257139531</v>
      </c>
      <c r="D3507" s="382">
        <v>0.99971482674046586</v>
      </c>
      <c r="E3507" s="382">
        <v>1.1110693633280984</v>
      </c>
      <c r="F3507" s="382">
        <v>1.2147867627900946</v>
      </c>
      <c r="G3507" s="382">
        <v>1.2966857874683748</v>
      </c>
      <c r="H3507" s="382">
        <v>1.3582743518188691</v>
      </c>
      <c r="M3507" s="386">
        <v>0.70020000000000004</v>
      </c>
    </row>
    <row r="3508" spans="1:13" ht="11.65" customHeight="1">
      <c r="A3508" s="372">
        <v>3502</v>
      </c>
      <c r="B3508" s="381">
        <v>1470.2695105814491</v>
      </c>
      <c r="C3508" s="381">
        <v>2242.8369710859861</v>
      </c>
      <c r="D3508" s="382">
        <v>0.99973064891664076</v>
      </c>
      <c r="E3508" s="382">
        <v>1.1110826375031244</v>
      </c>
      <c r="F3508" s="382">
        <v>1.2147875447872312</v>
      </c>
      <c r="G3508" s="382">
        <v>1.2967021540055217</v>
      </c>
      <c r="H3508" s="382">
        <v>1.3583006565049915</v>
      </c>
      <c r="M3508" s="386">
        <v>0.70040000000000002</v>
      </c>
    </row>
    <row r="3509" spans="1:13" ht="11.65" customHeight="1">
      <c r="A3509" s="372">
        <v>3503</v>
      </c>
      <c r="B3509" s="381">
        <v>1470.4430269767172</v>
      </c>
      <c r="C3509" s="381">
        <v>2242.8664052328986</v>
      </c>
      <c r="D3509" s="382">
        <v>0.99976190990731872</v>
      </c>
      <c r="E3509" s="382">
        <v>1.1110994993257368</v>
      </c>
      <c r="F3509" s="382">
        <v>1.2148757813004958</v>
      </c>
      <c r="G3509" s="382">
        <v>1.2967037460389026</v>
      </c>
      <c r="H3509" s="382">
        <v>1.3583025795362087</v>
      </c>
      <c r="M3509" s="386">
        <v>0.7006</v>
      </c>
    </row>
    <row r="3510" spans="1:13" ht="11.65" customHeight="1">
      <c r="A3510" s="372">
        <v>3504</v>
      </c>
      <c r="B3510" s="381">
        <v>1470.456664843834</v>
      </c>
      <c r="C3510" s="381">
        <v>2244.2222595637395</v>
      </c>
      <c r="D3510" s="382">
        <v>0.99977476543846922</v>
      </c>
      <c r="E3510" s="382">
        <v>1.111161369461547</v>
      </c>
      <c r="F3510" s="382">
        <v>1.2148890634292882</v>
      </c>
      <c r="G3510" s="382">
        <v>1.2967867629129117</v>
      </c>
      <c r="H3510" s="382">
        <v>1.3583374079510093</v>
      </c>
      <c r="M3510" s="386">
        <v>0.70079999999999998</v>
      </c>
    </row>
    <row r="3511" spans="1:13" ht="11.65" customHeight="1">
      <c r="A3511" s="372">
        <v>3505</v>
      </c>
      <c r="B3511" s="381">
        <v>1470.5885173792221</v>
      </c>
      <c r="C3511" s="381">
        <v>2244.2937212811194</v>
      </c>
      <c r="D3511" s="382">
        <v>0.99978414298056872</v>
      </c>
      <c r="E3511" s="382">
        <v>1.1111916501588619</v>
      </c>
      <c r="F3511" s="382">
        <v>1.2149123460621314</v>
      </c>
      <c r="G3511" s="382">
        <v>1.2968152296957203</v>
      </c>
      <c r="H3511" s="382">
        <v>1.3583396255421154</v>
      </c>
      <c r="M3511" s="386">
        <v>0.70099999999999996</v>
      </c>
    </row>
    <row r="3512" spans="1:13" ht="11.65" customHeight="1">
      <c r="A3512" s="372">
        <v>3506</v>
      </c>
      <c r="B3512" s="381">
        <v>1470.678570695196</v>
      </c>
      <c r="C3512" s="381">
        <v>2245.4374632499075</v>
      </c>
      <c r="D3512" s="382">
        <v>0.99978580594268562</v>
      </c>
      <c r="E3512" s="382">
        <v>1.1112355577343187</v>
      </c>
      <c r="F3512" s="382">
        <v>1.2149438710927203</v>
      </c>
      <c r="G3512" s="382">
        <v>1.2968386850600897</v>
      </c>
      <c r="H3512" s="382">
        <v>1.3584404690469374</v>
      </c>
      <c r="M3512" s="386">
        <v>0.70120000000000005</v>
      </c>
    </row>
    <row r="3513" spans="1:13" ht="11.65" customHeight="1">
      <c r="A3513" s="372">
        <v>3507</v>
      </c>
      <c r="B3513" s="381">
        <v>1472.0672913266926</v>
      </c>
      <c r="C3513" s="381">
        <v>2245.4532415159101</v>
      </c>
      <c r="D3513" s="382">
        <v>0.99979710166212221</v>
      </c>
      <c r="E3513" s="382">
        <v>1.1113407927995951</v>
      </c>
      <c r="F3513" s="382">
        <v>1.2149561599166774</v>
      </c>
      <c r="G3513" s="382">
        <v>1.2968391087305813</v>
      </c>
      <c r="H3513" s="382">
        <v>1.3584527606859051</v>
      </c>
      <c r="M3513" s="386">
        <v>0.70140000000000002</v>
      </c>
    </row>
    <row r="3514" spans="1:13" ht="11.65" customHeight="1">
      <c r="A3514" s="372">
        <v>3508</v>
      </c>
      <c r="B3514" s="381">
        <v>1472.246854775929</v>
      </c>
      <c r="C3514" s="381">
        <v>2245.4647636103982</v>
      </c>
      <c r="D3514" s="382">
        <v>0.99981150021617771</v>
      </c>
      <c r="E3514" s="382">
        <v>1.1113575042429507</v>
      </c>
      <c r="F3514" s="382">
        <v>1.2149794415051813</v>
      </c>
      <c r="G3514" s="382">
        <v>1.2968444636417715</v>
      </c>
      <c r="H3514" s="382">
        <v>1.3585550513668765</v>
      </c>
      <c r="M3514" s="386">
        <v>0.7016</v>
      </c>
    </row>
    <row r="3515" spans="1:13" ht="11.65" customHeight="1">
      <c r="A3515" s="372">
        <v>3509</v>
      </c>
      <c r="B3515" s="381">
        <v>1472.3475447258743</v>
      </c>
      <c r="C3515" s="381">
        <v>2246.5657212380502</v>
      </c>
      <c r="D3515" s="382">
        <v>0.99981156420618378</v>
      </c>
      <c r="E3515" s="382">
        <v>1.1113620180393513</v>
      </c>
      <c r="F3515" s="382">
        <v>1.2150270984314702</v>
      </c>
      <c r="G3515" s="382">
        <v>1.2968623183947481</v>
      </c>
      <c r="H3515" s="382">
        <v>1.3585678116911912</v>
      </c>
      <c r="M3515" s="386">
        <v>0.70179999999999998</v>
      </c>
    </row>
    <row r="3516" spans="1:13" ht="11.65" customHeight="1">
      <c r="A3516" s="372">
        <v>3510</v>
      </c>
      <c r="B3516" s="381">
        <v>1472.7564810362073</v>
      </c>
      <c r="C3516" s="381">
        <v>2247.2946094318777</v>
      </c>
      <c r="D3516" s="382">
        <v>0.99982689798858304</v>
      </c>
      <c r="E3516" s="382">
        <v>1.1113674496472228</v>
      </c>
      <c r="F3516" s="382">
        <v>1.2150383934003195</v>
      </c>
      <c r="G3516" s="382">
        <v>1.2969136309965625</v>
      </c>
      <c r="H3516" s="382">
        <v>1.3586691711837742</v>
      </c>
      <c r="M3516" s="386">
        <v>0.70199999999999996</v>
      </c>
    </row>
    <row r="3517" spans="1:13" ht="11.65" customHeight="1">
      <c r="A3517" s="372">
        <v>3511</v>
      </c>
      <c r="B3517" s="381">
        <v>1474.0157654854484</v>
      </c>
      <c r="C3517" s="381">
        <v>2247.2978389234759</v>
      </c>
      <c r="D3517" s="382">
        <v>0.99982757372775644</v>
      </c>
      <c r="E3517" s="382">
        <v>1.1113863355398097</v>
      </c>
      <c r="F3517" s="382">
        <v>1.2150498233456868</v>
      </c>
      <c r="G3517" s="382">
        <v>1.2969318557435701</v>
      </c>
      <c r="H3517" s="382">
        <v>1.3586801906965451</v>
      </c>
      <c r="M3517" s="386">
        <v>0.70220000000000005</v>
      </c>
    </row>
    <row r="3518" spans="1:13" ht="11.65" customHeight="1">
      <c r="A3518" s="372">
        <v>3512</v>
      </c>
      <c r="B3518" s="381">
        <v>1474.6874410555038</v>
      </c>
      <c r="C3518" s="381">
        <v>2247.3139401779426</v>
      </c>
      <c r="D3518" s="382">
        <v>0.99983962163385276</v>
      </c>
      <c r="E3518" s="382">
        <v>1.1114337378262467</v>
      </c>
      <c r="F3518" s="382">
        <v>1.215065088566585</v>
      </c>
      <c r="G3518" s="382">
        <v>1.296952182181025</v>
      </c>
      <c r="H3518" s="382">
        <v>1.3586901275772572</v>
      </c>
      <c r="M3518" s="386">
        <v>0.70240000000000002</v>
      </c>
    </row>
    <row r="3519" spans="1:13" ht="11.65" customHeight="1">
      <c r="A3519" s="372">
        <v>3513</v>
      </c>
      <c r="B3519" s="381">
        <v>1475.2625779066821</v>
      </c>
      <c r="C3519" s="381">
        <v>2247.5129769246905</v>
      </c>
      <c r="D3519" s="382">
        <v>0.99986019456914121</v>
      </c>
      <c r="E3519" s="382">
        <v>1.111510442099328</v>
      </c>
      <c r="F3519" s="382">
        <v>1.2150756148733437</v>
      </c>
      <c r="G3519" s="382">
        <v>1.2969586391704908</v>
      </c>
      <c r="H3519" s="382">
        <v>1.3587405037725446</v>
      </c>
      <c r="M3519" s="386">
        <v>0.7026</v>
      </c>
    </row>
    <row r="3520" spans="1:13" ht="11.65" customHeight="1">
      <c r="A3520" s="372">
        <v>3514</v>
      </c>
      <c r="B3520" s="381">
        <v>1475.4793128596393</v>
      </c>
      <c r="C3520" s="381">
        <v>2247.6675639789482</v>
      </c>
      <c r="D3520" s="382">
        <v>0.99992556485555406</v>
      </c>
      <c r="E3520" s="382">
        <v>1.1115158351924592</v>
      </c>
      <c r="F3520" s="382">
        <v>1.2150872382648832</v>
      </c>
      <c r="G3520" s="382">
        <v>1.2969957898745517</v>
      </c>
      <c r="H3520" s="382">
        <v>1.358758771774992</v>
      </c>
      <c r="M3520" s="386">
        <v>0.70279999999999998</v>
      </c>
    </row>
    <row r="3521" spans="1:13" ht="11.65" customHeight="1">
      <c r="A3521" s="372">
        <v>3515</v>
      </c>
      <c r="B3521" s="381">
        <v>1476.3942047835217</v>
      </c>
      <c r="C3521" s="381">
        <v>2248.2075457576484</v>
      </c>
      <c r="D3521" s="382">
        <v>0.99993431508702357</v>
      </c>
      <c r="E3521" s="382">
        <v>1.1115291914430445</v>
      </c>
      <c r="F3521" s="382">
        <v>1.2151050237880296</v>
      </c>
      <c r="G3521" s="382">
        <v>1.2970020178286021</v>
      </c>
      <c r="H3521" s="382">
        <v>1.3587766418530109</v>
      </c>
      <c r="M3521" s="386">
        <v>0.70299999999999996</v>
      </c>
    </row>
    <row r="3522" spans="1:13" ht="11.65" customHeight="1">
      <c r="A3522" s="372">
        <v>3516</v>
      </c>
      <c r="B3522" s="381">
        <v>1476.6189163181098</v>
      </c>
      <c r="C3522" s="381">
        <v>2250.4508463039965</v>
      </c>
      <c r="D3522" s="382">
        <v>0.99995573246215863</v>
      </c>
      <c r="E3522" s="382">
        <v>1.1115558900141393</v>
      </c>
      <c r="F3522" s="382">
        <v>1.2151397050318817</v>
      </c>
      <c r="G3522" s="382">
        <v>1.2970287931706994</v>
      </c>
      <c r="H3522" s="382">
        <v>1.3587962086015446</v>
      </c>
      <c r="M3522" s="386">
        <v>0.70320000000000005</v>
      </c>
    </row>
    <row r="3523" spans="1:13" ht="11.65" customHeight="1">
      <c r="A3523" s="372">
        <v>3517</v>
      </c>
      <c r="B3523" s="381">
        <v>1477.3521715179404</v>
      </c>
      <c r="C3523" s="381">
        <v>2250.8504263434679</v>
      </c>
      <c r="D3523" s="382">
        <v>0.99998544302335501</v>
      </c>
      <c r="E3523" s="382">
        <v>1.1115731084335314</v>
      </c>
      <c r="F3523" s="382">
        <v>1.2151879437694504</v>
      </c>
      <c r="G3523" s="382">
        <v>1.2971366837372349</v>
      </c>
      <c r="H3523" s="382">
        <v>1.358831181114156</v>
      </c>
      <c r="M3523" s="386">
        <v>0.70340000000000003</v>
      </c>
    </row>
    <row r="3524" spans="1:13" ht="11.65" customHeight="1">
      <c r="A3524" s="372">
        <v>3518</v>
      </c>
      <c r="B3524" s="381">
        <v>1477.6408222817963</v>
      </c>
      <c r="C3524" s="381">
        <v>2250.8749480431743</v>
      </c>
      <c r="D3524" s="382">
        <v>0.99998724300479513</v>
      </c>
      <c r="E3524" s="382">
        <v>1.1115763655407946</v>
      </c>
      <c r="F3524" s="382">
        <v>1.2151923625752945</v>
      </c>
      <c r="G3524" s="382">
        <v>1.2971731962277167</v>
      </c>
      <c r="H3524" s="382">
        <v>1.358865013799601</v>
      </c>
      <c r="M3524" s="386">
        <v>0.7036</v>
      </c>
    </row>
    <row r="3525" spans="1:13" ht="11.65" customHeight="1">
      <c r="A3525" s="372">
        <v>3519</v>
      </c>
      <c r="B3525" s="381">
        <v>1478.4377887001019</v>
      </c>
      <c r="C3525" s="381">
        <v>2251.5993485572326</v>
      </c>
      <c r="D3525" s="382">
        <v>0.99998729580515022</v>
      </c>
      <c r="E3525" s="382">
        <v>1.1115976886910728</v>
      </c>
      <c r="F3525" s="382">
        <v>1.2152174443509844</v>
      </c>
      <c r="G3525" s="382">
        <v>1.2973091202488871</v>
      </c>
      <c r="H3525" s="382">
        <v>1.3589533029722891</v>
      </c>
      <c r="M3525" s="386">
        <v>0.70379999999999998</v>
      </c>
    </row>
    <row r="3526" spans="1:13" ht="11.65" customHeight="1">
      <c r="A3526" s="372">
        <v>3520</v>
      </c>
      <c r="B3526" s="381">
        <v>1479.6617174843195</v>
      </c>
      <c r="C3526" s="381">
        <v>2251.8045677403879</v>
      </c>
      <c r="D3526" s="382">
        <v>1.0000522878106128</v>
      </c>
      <c r="E3526" s="382">
        <v>1.1117301227030125</v>
      </c>
      <c r="F3526" s="382">
        <v>1.2152624126294342</v>
      </c>
      <c r="G3526" s="382">
        <v>1.2973231093130293</v>
      </c>
      <c r="H3526" s="382">
        <v>1.3589616024706643</v>
      </c>
      <c r="M3526" s="386">
        <v>0.70399999999999996</v>
      </c>
    </row>
    <row r="3527" spans="1:13" ht="11.65" customHeight="1">
      <c r="A3527" s="372">
        <v>3521</v>
      </c>
      <c r="B3527" s="381">
        <v>1481.145320753074</v>
      </c>
      <c r="C3527" s="381">
        <v>2252.0305244905721</v>
      </c>
      <c r="D3527" s="382">
        <v>1.000073105774488</v>
      </c>
      <c r="E3527" s="382">
        <v>1.1117665901814551</v>
      </c>
      <c r="F3527" s="382">
        <v>1.2153350923444535</v>
      </c>
      <c r="G3527" s="382">
        <v>1.2973311550079014</v>
      </c>
      <c r="H3527" s="382">
        <v>1.3589640510781134</v>
      </c>
      <c r="M3527" s="386">
        <v>0.70420000000000005</v>
      </c>
    </row>
    <row r="3528" spans="1:13" ht="11.65" customHeight="1">
      <c r="A3528" s="372">
        <v>3522</v>
      </c>
      <c r="B3528" s="381">
        <v>1481.4239779282379</v>
      </c>
      <c r="C3528" s="381">
        <v>2252.5685611555564</v>
      </c>
      <c r="D3528" s="382">
        <v>1.0000752930376466</v>
      </c>
      <c r="E3528" s="382">
        <v>1.1118024140809497</v>
      </c>
      <c r="F3528" s="382">
        <v>1.2153364834317277</v>
      </c>
      <c r="G3528" s="382">
        <v>1.2973528482072594</v>
      </c>
      <c r="H3528" s="382">
        <v>1.3589662347853964</v>
      </c>
      <c r="M3528" s="386">
        <v>0.70440000000000003</v>
      </c>
    </row>
    <row r="3529" spans="1:13" ht="11.65" customHeight="1">
      <c r="A3529" s="372">
        <v>3523</v>
      </c>
      <c r="B3529" s="381">
        <v>1481.9058394097237</v>
      </c>
      <c r="C3529" s="381">
        <v>2253.120774328112</v>
      </c>
      <c r="D3529" s="382">
        <v>1.0000764139759069</v>
      </c>
      <c r="E3529" s="382">
        <v>1.1118668123634274</v>
      </c>
      <c r="F3529" s="382">
        <v>1.2153370477572509</v>
      </c>
      <c r="G3529" s="382">
        <v>1.2974367200019863</v>
      </c>
      <c r="H3529" s="382">
        <v>1.3589689243030221</v>
      </c>
      <c r="M3529" s="386">
        <v>0.7046</v>
      </c>
    </row>
    <row r="3530" spans="1:13" ht="11.65" customHeight="1">
      <c r="A3530" s="372">
        <v>3524</v>
      </c>
      <c r="B3530" s="381">
        <v>1482.1736201956046</v>
      </c>
      <c r="C3530" s="381">
        <v>2253.1989035962761</v>
      </c>
      <c r="D3530" s="382">
        <v>1.0001170131554793</v>
      </c>
      <c r="E3530" s="382">
        <v>1.1119132867157886</v>
      </c>
      <c r="F3530" s="382">
        <v>1.2153380698884839</v>
      </c>
      <c r="G3530" s="382">
        <v>1.2974417532276494</v>
      </c>
      <c r="H3530" s="382">
        <v>1.3590288759971518</v>
      </c>
      <c r="M3530" s="386">
        <v>0.70479999999999998</v>
      </c>
    </row>
    <row r="3531" spans="1:13" ht="11.65" customHeight="1">
      <c r="A3531" s="372">
        <v>3525</v>
      </c>
      <c r="B3531" s="381">
        <v>1482.6452377470205</v>
      </c>
      <c r="C3531" s="381">
        <v>2253.3103761421698</v>
      </c>
      <c r="D3531" s="382">
        <v>1.000117446522057</v>
      </c>
      <c r="E3531" s="382">
        <v>1.1119417006291095</v>
      </c>
      <c r="F3531" s="382">
        <v>1.2153781572917306</v>
      </c>
      <c r="G3531" s="382">
        <v>1.2974635158122991</v>
      </c>
      <c r="H3531" s="382">
        <v>1.3590965500111605</v>
      </c>
      <c r="M3531" s="386">
        <v>0.70499999999999996</v>
      </c>
    </row>
    <row r="3532" spans="1:13" ht="11.65" customHeight="1">
      <c r="A3532" s="372">
        <v>3526</v>
      </c>
      <c r="B3532" s="381">
        <v>1482.8671160518597</v>
      </c>
      <c r="C3532" s="381">
        <v>2255.2269477063746</v>
      </c>
      <c r="D3532" s="382">
        <v>1.0001368979977017</v>
      </c>
      <c r="E3532" s="382">
        <v>1.1119684583169758</v>
      </c>
      <c r="F3532" s="382">
        <v>1.2154584958646584</v>
      </c>
      <c r="G3532" s="382">
        <v>1.2974854516306793</v>
      </c>
      <c r="H3532" s="382">
        <v>1.3591878437589555</v>
      </c>
      <c r="M3532" s="386">
        <v>0.70520000000000005</v>
      </c>
    </row>
    <row r="3533" spans="1:13" ht="11.65" customHeight="1">
      <c r="A3533" s="372">
        <v>3527</v>
      </c>
      <c r="B3533" s="381">
        <v>1483.2836593382535</v>
      </c>
      <c r="C3533" s="381">
        <v>2255.6139663639333</v>
      </c>
      <c r="D3533" s="382">
        <v>1.0001664581990179</v>
      </c>
      <c r="E3533" s="382">
        <v>1.1119687967921512</v>
      </c>
      <c r="F3533" s="382">
        <v>1.2154724328309219</v>
      </c>
      <c r="G3533" s="382">
        <v>1.2975067560371176</v>
      </c>
      <c r="H3533" s="382">
        <v>1.3592247095465499</v>
      </c>
      <c r="M3533" s="386">
        <v>0.70540000000000003</v>
      </c>
    </row>
    <row r="3534" spans="1:13" ht="11.65" customHeight="1">
      <c r="A3534" s="372">
        <v>3528</v>
      </c>
      <c r="B3534" s="381">
        <v>1483.5341082419118</v>
      </c>
      <c r="C3534" s="381">
        <v>2255.895699732604</v>
      </c>
      <c r="D3534" s="382">
        <v>1.0002089163267043</v>
      </c>
      <c r="E3534" s="382">
        <v>1.112026928722764</v>
      </c>
      <c r="F3534" s="382">
        <v>1.2155294791966851</v>
      </c>
      <c r="G3534" s="382">
        <v>1.2976345146815811</v>
      </c>
      <c r="H3534" s="382">
        <v>1.3593155813576936</v>
      </c>
      <c r="M3534" s="386">
        <v>0.7056</v>
      </c>
    </row>
    <row r="3535" spans="1:13" ht="11.65" customHeight="1">
      <c r="A3535" s="372">
        <v>3529</v>
      </c>
      <c r="B3535" s="381">
        <v>1483.801519490883</v>
      </c>
      <c r="C3535" s="381">
        <v>2256.8146735322898</v>
      </c>
      <c r="D3535" s="382">
        <v>1.0002265076993402</v>
      </c>
      <c r="E3535" s="382">
        <v>1.1120373511518848</v>
      </c>
      <c r="F3535" s="382">
        <v>1.2155310327180591</v>
      </c>
      <c r="G3535" s="382">
        <v>1.2976519753961155</v>
      </c>
      <c r="H3535" s="382">
        <v>1.35934968584645</v>
      </c>
      <c r="M3535" s="386">
        <v>0.70579999999999998</v>
      </c>
    </row>
    <row r="3536" spans="1:13" ht="11.65" customHeight="1">
      <c r="A3536" s="372">
        <v>3530</v>
      </c>
      <c r="B3536" s="381">
        <v>1483.9339413615444</v>
      </c>
      <c r="C3536" s="381">
        <v>2257.1435731043821</v>
      </c>
      <c r="D3536" s="382">
        <v>1.000231026146029</v>
      </c>
      <c r="E3536" s="382">
        <v>1.1120626555969089</v>
      </c>
      <c r="F3536" s="382">
        <v>1.2155446941375261</v>
      </c>
      <c r="G3536" s="382">
        <v>1.2976539877466284</v>
      </c>
      <c r="H3536" s="382">
        <v>1.3593725862855366</v>
      </c>
      <c r="M3536" s="386">
        <v>0.70599999999999996</v>
      </c>
    </row>
    <row r="3537" spans="1:13" ht="11.65" customHeight="1">
      <c r="A3537" s="372">
        <v>3531</v>
      </c>
      <c r="B3537" s="381">
        <v>1484.2988061658543</v>
      </c>
      <c r="C3537" s="381">
        <v>2258.4694838721098</v>
      </c>
      <c r="D3537" s="382">
        <v>1.0002313860126397</v>
      </c>
      <c r="E3537" s="382">
        <v>1.1120884833089508</v>
      </c>
      <c r="F3537" s="382">
        <v>1.2155728622935951</v>
      </c>
      <c r="G3537" s="382">
        <v>1.2976543059982297</v>
      </c>
      <c r="H3537" s="382">
        <v>1.359414530966121</v>
      </c>
      <c r="M3537" s="386">
        <v>0.70620000000000005</v>
      </c>
    </row>
    <row r="3538" spans="1:13" ht="11.65" customHeight="1">
      <c r="A3538" s="372">
        <v>3532</v>
      </c>
      <c r="B3538" s="381">
        <v>1485.0629553454874</v>
      </c>
      <c r="C3538" s="381">
        <v>2258.7841207064139</v>
      </c>
      <c r="D3538" s="382">
        <v>1.0002345904131127</v>
      </c>
      <c r="E3538" s="382">
        <v>1.1120891748376356</v>
      </c>
      <c r="F3538" s="382">
        <v>1.2155798502316988</v>
      </c>
      <c r="G3538" s="382">
        <v>1.2976597771529814</v>
      </c>
      <c r="H3538" s="382">
        <v>1.3595660534371967</v>
      </c>
      <c r="M3538" s="386">
        <v>0.70640000000000003</v>
      </c>
    </row>
    <row r="3539" spans="1:13" ht="11.65" customHeight="1">
      <c r="A3539" s="372">
        <v>3533</v>
      </c>
      <c r="B3539" s="381">
        <v>1485.3765002146238</v>
      </c>
      <c r="C3539" s="381">
        <v>2259.1786445999023</v>
      </c>
      <c r="D3539" s="382">
        <v>1.000268110319835</v>
      </c>
      <c r="E3539" s="382">
        <v>1.1120915143272365</v>
      </c>
      <c r="F3539" s="382">
        <v>1.2155840973775716</v>
      </c>
      <c r="G3539" s="382">
        <v>1.2977216771271844</v>
      </c>
      <c r="H3539" s="382">
        <v>1.3595717283128099</v>
      </c>
      <c r="M3539" s="386">
        <v>0.70660000000000001</v>
      </c>
    </row>
    <row r="3540" spans="1:13" ht="11.65" customHeight="1">
      <c r="A3540" s="372">
        <v>3534</v>
      </c>
      <c r="B3540" s="381">
        <v>1486.0286222410086</v>
      </c>
      <c r="C3540" s="381">
        <v>2259.2120046168911</v>
      </c>
      <c r="D3540" s="382">
        <v>1.0002690472907265</v>
      </c>
      <c r="E3540" s="382">
        <v>1.1121055474776498</v>
      </c>
      <c r="F3540" s="382">
        <v>1.2156356313971275</v>
      </c>
      <c r="G3540" s="382">
        <v>1.2977361489843628</v>
      </c>
      <c r="H3540" s="382">
        <v>1.3595728980748849</v>
      </c>
      <c r="M3540" s="386">
        <v>0.70679999999999998</v>
      </c>
    </row>
    <row r="3541" spans="1:13" ht="11.65" customHeight="1">
      <c r="A3541" s="372">
        <v>3535</v>
      </c>
      <c r="B3541" s="381">
        <v>1486.5921664343241</v>
      </c>
      <c r="C3541" s="381">
        <v>2259.3167814718508</v>
      </c>
      <c r="D3541" s="382">
        <v>1.0002769990417133</v>
      </c>
      <c r="E3541" s="382">
        <v>1.1121262553483473</v>
      </c>
      <c r="F3541" s="382">
        <v>1.2156405994957422</v>
      </c>
      <c r="G3541" s="382">
        <v>1.2977508344220516</v>
      </c>
      <c r="H3541" s="382">
        <v>1.3596211508000742</v>
      </c>
      <c r="M3541" s="386">
        <v>0.70699999999999996</v>
      </c>
    </row>
    <row r="3542" spans="1:13" ht="11.65" customHeight="1">
      <c r="A3542" s="372">
        <v>3536</v>
      </c>
      <c r="B3542" s="381">
        <v>1486.9657218599496</v>
      </c>
      <c r="C3542" s="381">
        <v>2260.3456600967183</v>
      </c>
      <c r="D3542" s="382">
        <v>1.0003097496079616</v>
      </c>
      <c r="E3542" s="382">
        <v>1.1121411907481908</v>
      </c>
      <c r="F3542" s="382">
        <v>1.2157161783733208</v>
      </c>
      <c r="G3542" s="382">
        <v>1.2978051770021781</v>
      </c>
      <c r="H3542" s="382">
        <v>1.3598180049697013</v>
      </c>
      <c r="M3542" s="386">
        <v>0.70720000000000005</v>
      </c>
    </row>
    <row r="3543" spans="1:13" ht="11.65" customHeight="1">
      <c r="A3543" s="372">
        <v>3537</v>
      </c>
      <c r="B3543" s="381">
        <v>1487.6883252318339</v>
      </c>
      <c r="C3543" s="381">
        <v>2260.6834793544385</v>
      </c>
      <c r="D3543" s="382">
        <v>1.0003127453815477</v>
      </c>
      <c r="E3543" s="382">
        <v>1.1121798990134102</v>
      </c>
      <c r="F3543" s="382">
        <v>1.2157287096387264</v>
      </c>
      <c r="G3543" s="382">
        <v>1.2978270846435029</v>
      </c>
      <c r="H3543" s="382">
        <v>1.3599071831535521</v>
      </c>
      <c r="M3543" s="386">
        <v>0.70740000000000003</v>
      </c>
    </row>
    <row r="3544" spans="1:13" ht="11.65" customHeight="1">
      <c r="A3544" s="372">
        <v>3538</v>
      </c>
      <c r="B3544" s="381">
        <v>1488.3360797448022</v>
      </c>
      <c r="C3544" s="381">
        <v>2260.9788145948405</v>
      </c>
      <c r="D3544" s="382">
        <v>1.0003198275481708</v>
      </c>
      <c r="E3544" s="382">
        <v>1.1121972263275242</v>
      </c>
      <c r="F3544" s="382">
        <v>1.2157492730036885</v>
      </c>
      <c r="G3544" s="382">
        <v>1.2979060653298913</v>
      </c>
      <c r="H3544" s="382">
        <v>1.3599998727626217</v>
      </c>
      <c r="M3544" s="386">
        <v>0.70760000000000001</v>
      </c>
    </row>
    <row r="3545" spans="1:13" ht="11.65" customHeight="1">
      <c r="A3545" s="372">
        <v>3539</v>
      </c>
      <c r="B3545" s="381">
        <v>1488.4198492310989</v>
      </c>
      <c r="C3545" s="381">
        <v>2261.015634658459</v>
      </c>
      <c r="D3545" s="382">
        <v>1.0003357886625932</v>
      </c>
      <c r="E3545" s="382">
        <v>1.1122722004692089</v>
      </c>
      <c r="F3545" s="382">
        <v>1.2157509827294961</v>
      </c>
      <c r="G3545" s="382">
        <v>1.2979158044600954</v>
      </c>
      <c r="H3545" s="382">
        <v>1.360005766145405</v>
      </c>
      <c r="M3545" s="386">
        <v>0.70779999999999998</v>
      </c>
    </row>
    <row r="3546" spans="1:13" ht="11.65" customHeight="1">
      <c r="A3546" s="372">
        <v>3540</v>
      </c>
      <c r="B3546" s="381">
        <v>1488.5314951356831</v>
      </c>
      <c r="C3546" s="381">
        <v>2261.6431973955823</v>
      </c>
      <c r="D3546" s="382">
        <v>1.0003432146780062</v>
      </c>
      <c r="E3546" s="382">
        <v>1.1122960622641858</v>
      </c>
      <c r="F3546" s="382">
        <v>1.2158031812756704</v>
      </c>
      <c r="G3546" s="382">
        <v>1.2979712649203543</v>
      </c>
      <c r="H3546" s="382">
        <v>1.3600091309609523</v>
      </c>
      <c r="M3546" s="386">
        <v>0.70799999999999996</v>
      </c>
    </row>
    <row r="3547" spans="1:13" ht="11.65" customHeight="1">
      <c r="A3547" s="372">
        <v>3541</v>
      </c>
      <c r="B3547" s="381">
        <v>1488.9519311349241</v>
      </c>
      <c r="C3547" s="381">
        <v>2262.6219231846135</v>
      </c>
      <c r="D3547" s="382">
        <v>1.0003659423014626</v>
      </c>
      <c r="E3547" s="382">
        <v>1.1122983437166298</v>
      </c>
      <c r="F3547" s="382">
        <v>1.2158508484808546</v>
      </c>
      <c r="G3547" s="382">
        <v>1.2979965635553963</v>
      </c>
      <c r="H3547" s="382">
        <v>1.3600486905575722</v>
      </c>
      <c r="M3547" s="386">
        <v>0.70820000000000005</v>
      </c>
    </row>
    <row r="3548" spans="1:13" ht="11.65" customHeight="1">
      <c r="A3548" s="372">
        <v>3542</v>
      </c>
      <c r="B3548" s="381">
        <v>1489.056171167611</v>
      </c>
      <c r="C3548" s="381">
        <v>2263.5300208822373</v>
      </c>
      <c r="D3548" s="382">
        <v>1.0003680658561926</v>
      </c>
      <c r="E3548" s="382">
        <v>1.1123392766341254</v>
      </c>
      <c r="F3548" s="382">
        <v>1.215888587068729</v>
      </c>
      <c r="G3548" s="382">
        <v>1.2980410762495453</v>
      </c>
      <c r="H3548" s="382">
        <v>1.3600619893869683</v>
      </c>
      <c r="M3548" s="386">
        <v>0.70840000000000003</v>
      </c>
    </row>
    <row r="3549" spans="1:13" ht="11.65" customHeight="1">
      <c r="A3549" s="372">
        <v>3543</v>
      </c>
      <c r="B3549" s="381">
        <v>1489.3700609535035</v>
      </c>
      <c r="C3549" s="381">
        <v>2263.9022629842548</v>
      </c>
      <c r="D3549" s="382">
        <v>1.0003694867206225</v>
      </c>
      <c r="E3549" s="382">
        <v>1.1123439730231146</v>
      </c>
      <c r="F3549" s="382">
        <v>1.2159851297341175</v>
      </c>
      <c r="G3549" s="382">
        <v>1.2981078781494628</v>
      </c>
      <c r="H3549" s="382">
        <v>1.3600719049515788</v>
      </c>
      <c r="M3549" s="386">
        <v>0.70860000000000001</v>
      </c>
    </row>
    <row r="3550" spans="1:13" ht="11.65" customHeight="1">
      <c r="A3550" s="372">
        <v>3544</v>
      </c>
      <c r="B3550" s="381">
        <v>1489.5423022075465</v>
      </c>
      <c r="C3550" s="381">
        <v>2264.7471043977057</v>
      </c>
      <c r="D3550" s="382">
        <v>1.0004068591858786</v>
      </c>
      <c r="E3550" s="382">
        <v>1.1123619667890756</v>
      </c>
      <c r="F3550" s="382">
        <v>1.2160035187666507</v>
      </c>
      <c r="G3550" s="382">
        <v>1.2981378080022301</v>
      </c>
      <c r="H3550" s="382">
        <v>1.360197156918709</v>
      </c>
      <c r="M3550" s="386">
        <v>0.70879999999999999</v>
      </c>
    </row>
    <row r="3551" spans="1:13" ht="11.65" customHeight="1">
      <c r="A3551" s="372">
        <v>3545</v>
      </c>
      <c r="B3551" s="381">
        <v>1489.564610987778</v>
      </c>
      <c r="C3551" s="381">
        <v>2265.4820307750069</v>
      </c>
      <c r="D3551" s="382">
        <v>1.0004185632207088</v>
      </c>
      <c r="E3551" s="382">
        <v>1.1123921596071871</v>
      </c>
      <c r="F3551" s="382">
        <v>1.2160223856037378</v>
      </c>
      <c r="G3551" s="382">
        <v>1.2981953175988055</v>
      </c>
      <c r="H3551" s="382">
        <v>1.3602081706275935</v>
      </c>
      <c r="M3551" s="386">
        <v>0.70899999999999996</v>
      </c>
    </row>
    <row r="3552" spans="1:13" ht="11.65" customHeight="1">
      <c r="A3552" s="372">
        <v>3546</v>
      </c>
      <c r="B3552" s="381">
        <v>1489.8593681635421</v>
      </c>
      <c r="C3552" s="381">
        <v>2265.5248837445397</v>
      </c>
      <c r="D3552" s="382">
        <v>1.0004329502498353</v>
      </c>
      <c r="E3552" s="382">
        <v>1.1124418953159743</v>
      </c>
      <c r="F3552" s="382">
        <v>1.2160336693787968</v>
      </c>
      <c r="G3552" s="382">
        <v>1.2981993669406802</v>
      </c>
      <c r="H3552" s="382">
        <v>1.3602883728616575</v>
      </c>
      <c r="M3552" s="386">
        <v>0.70920000000000005</v>
      </c>
    </row>
    <row r="3553" spans="1:13" ht="11.65" customHeight="1">
      <c r="A3553" s="372">
        <v>3547</v>
      </c>
      <c r="B3553" s="381">
        <v>1490.261681920837</v>
      </c>
      <c r="C3553" s="381">
        <v>2265.8916501543354</v>
      </c>
      <c r="D3553" s="382">
        <v>1.0004421148992297</v>
      </c>
      <c r="E3553" s="382">
        <v>1.1124480023810823</v>
      </c>
      <c r="F3553" s="382">
        <v>1.2160361689150185</v>
      </c>
      <c r="G3553" s="382">
        <v>1.2982003915672928</v>
      </c>
      <c r="H3553" s="382">
        <v>1.3604164524949951</v>
      </c>
      <c r="M3553" s="386">
        <v>0.70940000000000003</v>
      </c>
    </row>
    <row r="3554" spans="1:13" ht="11.65" customHeight="1">
      <c r="A3554" s="372">
        <v>3548</v>
      </c>
      <c r="B3554" s="381">
        <v>1490.8288544273082</v>
      </c>
      <c r="C3554" s="381">
        <v>2266.3655028222602</v>
      </c>
      <c r="D3554" s="382">
        <v>1.0004547177891343</v>
      </c>
      <c r="E3554" s="382">
        <v>1.1124550365534764</v>
      </c>
      <c r="F3554" s="382">
        <v>1.2161622268042371</v>
      </c>
      <c r="G3554" s="382">
        <v>1.298264429857114</v>
      </c>
      <c r="H3554" s="382">
        <v>1.3604342505787801</v>
      </c>
      <c r="M3554" s="386">
        <v>0.70960000000000001</v>
      </c>
    </row>
    <row r="3555" spans="1:13" ht="11.65" customHeight="1">
      <c r="A3555" s="372">
        <v>3549</v>
      </c>
      <c r="B3555" s="381">
        <v>1491.1383292058035</v>
      </c>
      <c r="C3555" s="381">
        <v>2266.488229611381</v>
      </c>
      <c r="D3555" s="382">
        <v>1.0004833494846848</v>
      </c>
      <c r="E3555" s="382">
        <v>1.1124718212043727</v>
      </c>
      <c r="F3555" s="382">
        <v>1.2161825142432519</v>
      </c>
      <c r="G3555" s="382">
        <v>1.2982987768509737</v>
      </c>
      <c r="H3555" s="382">
        <v>1.3604355960111061</v>
      </c>
      <c r="M3555" s="386">
        <v>0.70979999999999999</v>
      </c>
    </row>
    <row r="3556" spans="1:13" ht="11.65" customHeight="1">
      <c r="A3556" s="372">
        <v>3550</v>
      </c>
      <c r="B3556" s="381">
        <v>1491.5766295629674</v>
      </c>
      <c r="C3556" s="381">
        <v>2267.2414698474095</v>
      </c>
      <c r="D3556" s="382">
        <v>1.0004919287203176</v>
      </c>
      <c r="E3556" s="382">
        <v>1.1124865419206533</v>
      </c>
      <c r="F3556" s="382">
        <v>1.2162139157816101</v>
      </c>
      <c r="G3556" s="382">
        <v>1.2983061909982301</v>
      </c>
      <c r="H3556" s="382">
        <v>1.3604732454845299</v>
      </c>
      <c r="M3556" s="386">
        <v>0.71</v>
      </c>
    </row>
    <row r="3557" spans="1:13" ht="11.65" customHeight="1">
      <c r="A3557" s="372">
        <v>3551</v>
      </c>
      <c r="B3557" s="381">
        <v>1491.9310513810333</v>
      </c>
      <c r="C3557" s="381">
        <v>2267.2867208060416</v>
      </c>
      <c r="D3557" s="382">
        <v>1.0005027628709313</v>
      </c>
      <c r="E3557" s="382">
        <v>1.1124885500995909</v>
      </c>
      <c r="F3557" s="382">
        <v>1.2162173052203111</v>
      </c>
      <c r="G3557" s="382">
        <v>1.298306229760485</v>
      </c>
      <c r="H3557" s="382">
        <v>1.3605073608756002</v>
      </c>
      <c r="M3557" s="386">
        <v>0.71020000000000005</v>
      </c>
    </row>
    <row r="3558" spans="1:13" ht="11.65" customHeight="1">
      <c r="A3558" s="372">
        <v>3552</v>
      </c>
      <c r="B3558" s="381">
        <v>1491.9965025257306</v>
      </c>
      <c r="C3558" s="381">
        <v>2268.2971977945399</v>
      </c>
      <c r="D3558" s="382">
        <v>1.0005240412526764</v>
      </c>
      <c r="E3558" s="382">
        <v>1.1125301093287729</v>
      </c>
      <c r="F3558" s="382">
        <v>1.2162695088226294</v>
      </c>
      <c r="G3558" s="382">
        <v>1.2983471007582454</v>
      </c>
      <c r="H3558" s="382">
        <v>1.3605243329880461</v>
      </c>
      <c r="M3558" s="386">
        <v>0.71040000000000003</v>
      </c>
    </row>
    <row r="3559" spans="1:13" ht="11.65" customHeight="1">
      <c r="A3559" s="372">
        <v>3553</v>
      </c>
      <c r="B3559" s="381">
        <v>1492.1072223111905</v>
      </c>
      <c r="C3559" s="381">
        <v>2270.0681389944948</v>
      </c>
      <c r="D3559" s="382">
        <v>1.0005410782271211</v>
      </c>
      <c r="E3559" s="382">
        <v>1.1126684797503223</v>
      </c>
      <c r="F3559" s="382">
        <v>1.2162754263801745</v>
      </c>
      <c r="G3559" s="382">
        <v>1.2983558566310973</v>
      </c>
      <c r="H3559" s="382">
        <v>1.3605742560261791</v>
      </c>
      <c r="M3559" s="386">
        <v>0.71060000000000001</v>
      </c>
    </row>
    <row r="3560" spans="1:13" ht="11.65" customHeight="1">
      <c r="A3560" s="372">
        <v>3554</v>
      </c>
      <c r="B3560" s="381">
        <v>1492.6034988296842</v>
      </c>
      <c r="C3560" s="381">
        <v>2270.2926796732754</v>
      </c>
      <c r="D3560" s="382">
        <v>1.0005585730278721</v>
      </c>
      <c r="E3560" s="382">
        <v>1.1127380119344468</v>
      </c>
      <c r="F3560" s="382">
        <v>1.2163139858792169</v>
      </c>
      <c r="G3560" s="382">
        <v>1.2983959901332407</v>
      </c>
      <c r="H3560" s="382">
        <v>1.3606226423754126</v>
      </c>
      <c r="M3560" s="386">
        <v>0.71079999999999999</v>
      </c>
    </row>
    <row r="3561" spans="1:13" ht="11.65" customHeight="1">
      <c r="A3561" s="372">
        <v>3555</v>
      </c>
      <c r="B3561" s="381">
        <v>1493.2415955640972</v>
      </c>
      <c r="C3561" s="381">
        <v>2270.3523411208516</v>
      </c>
      <c r="D3561" s="382">
        <v>1.0006095454376973</v>
      </c>
      <c r="E3561" s="382">
        <v>1.1128308868120371</v>
      </c>
      <c r="F3561" s="382">
        <v>1.2163522264655109</v>
      </c>
      <c r="G3561" s="382">
        <v>1.2984003328825862</v>
      </c>
      <c r="H3561" s="382">
        <v>1.3607372847020327</v>
      </c>
      <c r="M3561" s="386">
        <v>0.71099999999999997</v>
      </c>
    </row>
    <row r="3562" spans="1:13" ht="11.65" customHeight="1">
      <c r="A3562" s="372">
        <v>3556</v>
      </c>
      <c r="B3562" s="381">
        <v>1494.3238488570696</v>
      </c>
      <c r="C3562" s="381">
        <v>2270.6128463188197</v>
      </c>
      <c r="D3562" s="382">
        <v>1.0006193343670062</v>
      </c>
      <c r="E3562" s="382">
        <v>1.1128776037480286</v>
      </c>
      <c r="F3562" s="382">
        <v>1.216378822793472</v>
      </c>
      <c r="G3562" s="382">
        <v>1.2984692756718119</v>
      </c>
      <c r="H3562" s="382">
        <v>1.3607641600910683</v>
      </c>
      <c r="M3562" s="386">
        <v>0.71120000000000005</v>
      </c>
    </row>
    <row r="3563" spans="1:13" ht="11.65" customHeight="1">
      <c r="A3563" s="372">
        <v>3557</v>
      </c>
      <c r="B3563" s="381">
        <v>1494.4924035695303</v>
      </c>
      <c r="C3563" s="381">
        <v>2270.6995702614113</v>
      </c>
      <c r="D3563" s="382">
        <v>1.0006411330558129</v>
      </c>
      <c r="E3563" s="382">
        <v>1.1129885919916545</v>
      </c>
      <c r="F3563" s="382">
        <v>1.2163968619652719</v>
      </c>
      <c r="G3563" s="382">
        <v>1.29852135550018</v>
      </c>
      <c r="H3563" s="382">
        <v>1.3607904848096353</v>
      </c>
      <c r="M3563" s="386">
        <v>0.71140000000000003</v>
      </c>
    </row>
    <row r="3564" spans="1:13" ht="11.65" customHeight="1">
      <c r="A3564" s="372">
        <v>3558</v>
      </c>
      <c r="B3564" s="381">
        <v>1494.736772101297</v>
      </c>
      <c r="C3564" s="381">
        <v>2271.4512617198816</v>
      </c>
      <c r="D3564" s="382">
        <v>1.0006828608625269</v>
      </c>
      <c r="E3564" s="382">
        <v>1.1130390342638106</v>
      </c>
      <c r="F3564" s="382">
        <v>1.216412799100965</v>
      </c>
      <c r="G3564" s="382">
        <v>1.2985745620232207</v>
      </c>
      <c r="H3564" s="382">
        <v>1.3608457482515486</v>
      </c>
      <c r="M3564" s="386">
        <v>0.71160000000000001</v>
      </c>
    </row>
    <row r="3565" spans="1:13" ht="11.65" customHeight="1">
      <c r="A3565" s="372">
        <v>3559</v>
      </c>
      <c r="B3565" s="381">
        <v>1495.3716513215459</v>
      </c>
      <c r="C3565" s="381">
        <v>2271.7664798221722</v>
      </c>
      <c r="D3565" s="382">
        <v>1.0006860501745252</v>
      </c>
      <c r="E3565" s="382">
        <v>1.1130440986918517</v>
      </c>
      <c r="F3565" s="382">
        <v>1.216425790300786</v>
      </c>
      <c r="G3565" s="382">
        <v>1.2985787249952425</v>
      </c>
      <c r="H3565" s="382">
        <v>1.3608532948839562</v>
      </c>
      <c r="M3565" s="386">
        <v>0.71179999999999999</v>
      </c>
    </row>
    <row r="3566" spans="1:13" ht="11.65" customHeight="1">
      <c r="A3566" s="372">
        <v>3560</v>
      </c>
      <c r="B3566" s="381">
        <v>1495.8596464133498</v>
      </c>
      <c r="C3566" s="381">
        <v>2271.9312617386622</v>
      </c>
      <c r="D3566" s="382">
        <v>1.0007054389117815</v>
      </c>
      <c r="E3566" s="382">
        <v>1.1130709078752128</v>
      </c>
      <c r="F3566" s="382">
        <v>1.2164438835758726</v>
      </c>
      <c r="G3566" s="382">
        <v>1.2985852198601331</v>
      </c>
      <c r="H3566" s="382">
        <v>1.3608696539251055</v>
      </c>
      <c r="M3566" s="386">
        <v>0.71199999999999997</v>
      </c>
    </row>
    <row r="3567" spans="1:13" ht="11.65" customHeight="1">
      <c r="A3567" s="372">
        <v>3561</v>
      </c>
      <c r="B3567" s="381">
        <v>1495.8745961302147</v>
      </c>
      <c r="C3567" s="381">
        <v>2272.4566540154992</v>
      </c>
      <c r="D3567" s="382">
        <v>1.0007105327951051</v>
      </c>
      <c r="E3567" s="382">
        <v>1.1130902865326204</v>
      </c>
      <c r="F3567" s="382">
        <v>1.216454254194032</v>
      </c>
      <c r="G3567" s="382">
        <v>1.2985945652755781</v>
      </c>
      <c r="H3567" s="382">
        <v>1.3608837429900391</v>
      </c>
      <c r="M3567" s="386">
        <v>0.71220000000000006</v>
      </c>
    </row>
    <row r="3568" spans="1:13" ht="11.65" customHeight="1">
      <c r="A3568" s="372">
        <v>3562</v>
      </c>
      <c r="B3568" s="381">
        <v>1496.3222647688017</v>
      </c>
      <c r="C3568" s="381">
        <v>2272.4844518740083</v>
      </c>
      <c r="D3568" s="382">
        <v>1.0007502453324799</v>
      </c>
      <c r="E3568" s="382">
        <v>1.1131375497352505</v>
      </c>
      <c r="F3568" s="382">
        <v>1.216460759072987</v>
      </c>
      <c r="G3568" s="382">
        <v>1.298649246240027</v>
      </c>
      <c r="H3568" s="382">
        <v>1.3609643469470971</v>
      </c>
      <c r="M3568" s="386">
        <v>0.71240000000000003</v>
      </c>
    </row>
    <row r="3569" spans="1:13" ht="11.65" customHeight="1">
      <c r="A3569" s="372">
        <v>3563</v>
      </c>
      <c r="B3569" s="381">
        <v>1497.0225871297216</v>
      </c>
      <c r="C3569" s="381">
        <v>2272.5017571017925</v>
      </c>
      <c r="D3569" s="382">
        <v>1.0007722143696314</v>
      </c>
      <c r="E3569" s="382">
        <v>1.1131615073420524</v>
      </c>
      <c r="F3569" s="382">
        <v>1.2164853302988363</v>
      </c>
      <c r="G3569" s="382">
        <v>1.2986974882466371</v>
      </c>
      <c r="H3569" s="382">
        <v>1.3609981171292227</v>
      </c>
      <c r="M3569" s="386">
        <v>0.71260000000000001</v>
      </c>
    </row>
    <row r="3570" spans="1:13" ht="11.65" customHeight="1">
      <c r="A3570" s="372">
        <v>3564</v>
      </c>
      <c r="B3570" s="381">
        <v>1497.1294793692668</v>
      </c>
      <c r="C3570" s="381">
        <v>2272.8467512415391</v>
      </c>
      <c r="D3570" s="382">
        <v>1.0007833976068301</v>
      </c>
      <c r="E3570" s="382">
        <v>1.1131737961460391</v>
      </c>
      <c r="F3570" s="382">
        <v>1.2165971422882529</v>
      </c>
      <c r="G3570" s="382">
        <v>1.2988095394274881</v>
      </c>
      <c r="H3570" s="382">
        <v>1.3610354352009688</v>
      </c>
      <c r="M3570" s="386">
        <v>0.71279999999999999</v>
      </c>
    </row>
    <row r="3571" spans="1:13" ht="11.65" customHeight="1">
      <c r="A3571" s="372">
        <v>3565</v>
      </c>
      <c r="B3571" s="381">
        <v>1497.2876032899476</v>
      </c>
      <c r="C3571" s="381">
        <v>2272.9552964235281</v>
      </c>
      <c r="D3571" s="382">
        <v>1.0007895972972645</v>
      </c>
      <c r="E3571" s="382">
        <v>1.1131944559228091</v>
      </c>
      <c r="F3571" s="382">
        <v>1.2166046249559266</v>
      </c>
      <c r="G3571" s="382">
        <v>1.2988223599598776</v>
      </c>
      <c r="H3571" s="382">
        <v>1.3610682992002203</v>
      </c>
      <c r="M3571" s="386">
        <v>0.71299999999999997</v>
      </c>
    </row>
    <row r="3572" spans="1:13" ht="11.65" customHeight="1">
      <c r="A3572" s="372">
        <v>3566</v>
      </c>
      <c r="B3572" s="381">
        <v>1497.361099372185</v>
      </c>
      <c r="C3572" s="381">
        <v>2272.987638802073</v>
      </c>
      <c r="D3572" s="382">
        <v>1.0008001047417237</v>
      </c>
      <c r="E3572" s="382">
        <v>1.113249226965612</v>
      </c>
      <c r="F3572" s="382">
        <v>1.2166112367624073</v>
      </c>
      <c r="G3572" s="382">
        <v>1.2988324765183688</v>
      </c>
      <c r="H3572" s="382">
        <v>1.3610860001500038</v>
      </c>
      <c r="M3572" s="386">
        <v>0.71319999999999995</v>
      </c>
    </row>
    <row r="3573" spans="1:13" ht="11.65" customHeight="1">
      <c r="A3573" s="372">
        <v>3567</v>
      </c>
      <c r="B3573" s="381">
        <v>1497.3875797971577</v>
      </c>
      <c r="C3573" s="381">
        <v>2273.1066358462303</v>
      </c>
      <c r="D3573" s="382">
        <v>1.000819554241027</v>
      </c>
      <c r="E3573" s="382">
        <v>1.1132570599992073</v>
      </c>
      <c r="F3573" s="382">
        <v>1.216627588568129</v>
      </c>
      <c r="G3573" s="382">
        <v>1.2988587978133972</v>
      </c>
      <c r="H3573" s="382">
        <v>1.3611172194490888</v>
      </c>
      <c r="M3573" s="386">
        <v>0.71340000000000003</v>
      </c>
    </row>
    <row r="3574" spans="1:13" ht="11.65" customHeight="1">
      <c r="A3574" s="372">
        <v>3568</v>
      </c>
      <c r="B3574" s="381">
        <v>1497.5444967132516</v>
      </c>
      <c r="C3574" s="381">
        <v>2273.5346252212312</v>
      </c>
      <c r="D3574" s="382">
        <v>1.0008231218078938</v>
      </c>
      <c r="E3574" s="382">
        <v>1.113309230250791</v>
      </c>
      <c r="F3574" s="382">
        <v>1.2166892736661239</v>
      </c>
      <c r="G3574" s="382">
        <v>1.2988783844620935</v>
      </c>
      <c r="H3574" s="382">
        <v>1.3611316360440822</v>
      </c>
      <c r="M3574" s="386">
        <v>0.71360000000000001</v>
      </c>
    </row>
    <row r="3575" spans="1:13" ht="11.65" customHeight="1">
      <c r="A3575" s="372">
        <v>3569</v>
      </c>
      <c r="B3575" s="381">
        <v>1498.0523623840627</v>
      </c>
      <c r="C3575" s="381">
        <v>2275.4979574185036</v>
      </c>
      <c r="D3575" s="382">
        <v>1.0008626023583422</v>
      </c>
      <c r="E3575" s="382">
        <v>1.1133239582508714</v>
      </c>
      <c r="F3575" s="382">
        <v>1.2167134293756798</v>
      </c>
      <c r="G3575" s="382">
        <v>1.2990339842301146</v>
      </c>
      <c r="H3575" s="382">
        <v>1.3611353857917077</v>
      </c>
      <c r="M3575" s="386">
        <v>0.71379999999999999</v>
      </c>
    </row>
    <row r="3576" spans="1:13" ht="11.65" customHeight="1">
      <c r="A3576" s="372">
        <v>3570</v>
      </c>
      <c r="B3576" s="381">
        <v>1498.7601586676428</v>
      </c>
      <c r="C3576" s="381">
        <v>2275.7605654591007</v>
      </c>
      <c r="D3576" s="382">
        <v>1.0008729660911002</v>
      </c>
      <c r="E3576" s="382">
        <v>1.113368950538159</v>
      </c>
      <c r="F3576" s="382">
        <v>1.2167232359315923</v>
      </c>
      <c r="G3576" s="382">
        <v>1.2990508257746463</v>
      </c>
      <c r="H3576" s="382">
        <v>1.3611540469368635</v>
      </c>
      <c r="M3576" s="386">
        <v>0.71399999999999997</v>
      </c>
    </row>
    <row r="3577" spans="1:13" ht="11.65" customHeight="1">
      <c r="A3577" s="372">
        <v>3571</v>
      </c>
      <c r="B3577" s="381">
        <v>1498.9987311798268</v>
      </c>
      <c r="C3577" s="381">
        <v>2275.8048761342779</v>
      </c>
      <c r="D3577" s="382">
        <v>1.0008885209957776</v>
      </c>
      <c r="E3577" s="382">
        <v>1.1134275757377314</v>
      </c>
      <c r="F3577" s="382">
        <v>1.2167383817921082</v>
      </c>
      <c r="G3577" s="382">
        <v>1.2990523009897759</v>
      </c>
      <c r="H3577" s="382">
        <v>1.361195733188526</v>
      </c>
      <c r="M3577" s="386">
        <v>0.71419999999999995</v>
      </c>
    </row>
    <row r="3578" spans="1:13" ht="11.65" customHeight="1">
      <c r="A3578" s="372">
        <v>3572</v>
      </c>
      <c r="B3578" s="381">
        <v>1499.1429886878304</v>
      </c>
      <c r="C3578" s="381">
        <v>2276.531442532656</v>
      </c>
      <c r="D3578" s="382">
        <v>1.0009188003432394</v>
      </c>
      <c r="E3578" s="382">
        <v>1.1134664498176865</v>
      </c>
      <c r="F3578" s="382">
        <v>1.2167504242651854</v>
      </c>
      <c r="G3578" s="382">
        <v>1.2990881695917591</v>
      </c>
      <c r="H3578" s="382">
        <v>1.3612400271860783</v>
      </c>
      <c r="M3578" s="386">
        <v>0.71440000000000003</v>
      </c>
    </row>
    <row r="3579" spans="1:13" ht="11.65" customHeight="1">
      <c r="A3579" s="372">
        <v>3573</v>
      </c>
      <c r="B3579" s="381">
        <v>1499.4757355957227</v>
      </c>
      <c r="C3579" s="381">
        <v>2276.6634504214999</v>
      </c>
      <c r="D3579" s="382">
        <v>1.00097567693193</v>
      </c>
      <c r="E3579" s="382">
        <v>1.1135253473746958</v>
      </c>
      <c r="F3579" s="382">
        <v>1.2168393058979918</v>
      </c>
      <c r="G3579" s="382">
        <v>1.2991005542044909</v>
      </c>
      <c r="H3579" s="382">
        <v>1.3612827143332245</v>
      </c>
      <c r="M3579" s="386">
        <v>0.71460000000000001</v>
      </c>
    </row>
    <row r="3580" spans="1:13" ht="11.65" customHeight="1">
      <c r="A3580" s="372">
        <v>3574</v>
      </c>
      <c r="B3580" s="381">
        <v>1499.8368611606911</v>
      </c>
      <c r="C3580" s="381">
        <v>2277.1507096604255</v>
      </c>
      <c r="D3580" s="382">
        <v>1.0009926701358693</v>
      </c>
      <c r="E3580" s="382">
        <v>1.1135517084157378</v>
      </c>
      <c r="F3580" s="382">
        <v>1.2168471210001239</v>
      </c>
      <c r="G3580" s="382">
        <v>1.2991246464901747</v>
      </c>
      <c r="H3580" s="382">
        <v>1.3612835047819287</v>
      </c>
      <c r="M3580" s="386">
        <v>0.71479999999999999</v>
      </c>
    </row>
    <row r="3581" spans="1:13" ht="11.65" customHeight="1">
      <c r="A3581" s="372">
        <v>3575</v>
      </c>
      <c r="B3581" s="381">
        <v>1500.4250384975567</v>
      </c>
      <c r="C3581" s="381">
        <v>2277.3863974443721</v>
      </c>
      <c r="D3581" s="382">
        <v>1.0010063792423918</v>
      </c>
      <c r="E3581" s="382">
        <v>1.1135778149952444</v>
      </c>
      <c r="F3581" s="382">
        <v>1.2168806727214077</v>
      </c>
      <c r="G3581" s="382">
        <v>1.2991523778851681</v>
      </c>
      <c r="H3581" s="382">
        <v>1.3613305541755127</v>
      </c>
      <c r="M3581" s="386">
        <v>0.71499999999999997</v>
      </c>
    </row>
    <row r="3582" spans="1:13" ht="11.65" customHeight="1">
      <c r="A3582" s="372">
        <v>3576</v>
      </c>
      <c r="B3582" s="381">
        <v>1501.4459243378151</v>
      </c>
      <c r="C3582" s="381">
        <v>2277.4584446445042</v>
      </c>
      <c r="D3582" s="382">
        <v>1.0010649373848304</v>
      </c>
      <c r="E3582" s="382">
        <v>1.1135900313250304</v>
      </c>
      <c r="F3582" s="382">
        <v>1.2168962962550629</v>
      </c>
      <c r="G3582" s="382">
        <v>1.2991602411980296</v>
      </c>
      <c r="H3582" s="382">
        <v>1.3613342913504365</v>
      </c>
      <c r="M3582" s="386">
        <v>0.71519999999999995</v>
      </c>
    </row>
    <row r="3583" spans="1:13" ht="11.65" customHeight="1">
      <c r="A3583" s="372">
        <v>3577</v>
      </c>
      <c r="B3583" s="381">
        <v>1501.6291191208165</v>
      </c>
      <c r="C3583" s="381">
        <v>2278.0997359401808</v>
      </c>
      <c r="D3583" s="382">
        <v>1.0010849662996284</v>
      </c>
      <c r="E3583" s="382">
        <v>1.1136799783658373</v>
      </c>
      <c r="F3583" s="382">
        <v>1.2169186019087066</v>
      </c>
      <c r="G3583" s="382">
        <v>1.2992134708676175</v>
      </c>
      <c r="H3583" s="382">
        <v>1.3613570839322728</v>
      </c>
      <c r="M3583" s="386">
        <v>0.71540000000000004</v>
      </c>
    </row>
    <row r="3584" spans="1:13" ht="11.65" customHeight="1">
      <c r="A3584" s="372">
        <v>3578</v>
      </c>
      <c r="B3584" s="381">
        <v>1501.7070385330999</v>
      </c>
      <c r="C3584" s="381">
        <v>2280.6191897732861</v>
      </c>
      <c r="D3584" s="382">
        <v>1.001106943686215</v>
      </c>
      <c r="E3584" s="382">
        <v>1.1137050977180811</v>
      </c>
      <c r="F3584" s="382">
        <v>1.2169265112231533</v>
      </c>
      <c r="G3584" s="382">
        <v>1.2992473254934367</v>
      </c>
      <c r="H3584" s="382">
        <v>1.3614151223631616</v>
      </c>
      <c r="M3584" s="386">
        <v>0.71560000000000001</v>
      </c>
    </row>
    <row r="3585" spans="1:13" ht="11.65" customHeight="1">
      <c r="A3585" s="372">
        <v>3579</v>
      </c>
      <c r="B3585" s="381">
        <v>1501.7761121340191</v>
      </c>
      <c r="C3585" s="381">
        <v>2281.7821779744336</v>
      </c>
      <c r="D3585" s="382">
        <v>1.001110752900243</v>
      </c>
      <c r="E3585" s="382">
        <v>1.1137386332244774</v>
      </c>
      <c r="F3585" s="382">
        <v>1.2169350636806726</v>
      </c>
      <c r="G3585" s="382">
        <v>1.2992866777894447</v>
      </c>
      <c r="H3585" s="382">
        <v>1.3614616730324784</v>
      </c>
      <c r="M3585" s="386">
        <v>0.71579999999999999</v>
      </c>
    </row>
    <row r="3586" spans="1:13" ht="11.65" customHeight="1">
      <c r="A3586" s="372">
        <v>3580</v>
      </c>
      <c r="B3586" s="381">
        <v>1502.2772336681728</v>
      </c>
      <c r="C3586" s="381">
        <v>2282.0268687925491</v>
      </c>
      <c r="D3586" s="382">
        <v>1.001117984897393</v>
      </c>
      <c r="E3586" s="382">
        <v>1.1137473464769765</v>
      </c>
      <c r="F3586" s="382">
        <v>1.2169644167302336</v>
      </c>
      <c r="G3586" s="382">
        <v>1.2994078078320899</v>
      </c>
      <c r="H3586" s="382">
        <v>1.3615806707103364</v>
      </c>
      <c r="M3586" s="386">
        <v>0.71599999999999997</v>
      </c>
    </row>
    <row r="3587" spans="1:13" ht="11.65" customHeight="1">
      <c r="A3587" s="372">
        <v>3581</v>
      </c>
      <c r="B3587" s="381">
        <v>1502.2839825969604</v>
      </c>
      <c r="C3587" s="381">
        <v>2282.9986614583231</v>
      </c>
      <c r="D3587" s="382">
        <v>1.0011231809204841</v>
      </c>
      <c r="E3587" s="382">
        <v>1.1138029380160406</v>
      </c>
      <c r="F3587" s="382">
        <v>1.2169944450053902</v>
      </c>
      <c r="G3587" s="382">
        <v>1.2995082668813567</v>
      </c>
      <c r="H3587" s="382">
        <v>1.3615968553154354</v>
      </c>
      <c r="M3587" s="386">
        <v>0.71619999999999995</v>
      </c>
    </row>
    <row r="3588" spans="1:13" ht="11.65" customHeight="1">
      <c r="A3588" s="372">
        <v>3582</v>
      </c>
      <c r="B3588" s="381">
        <v>1503.0935300212259</v>
      </c>
      <c r="C3588" s="381">
        <v>2283.965870202941</v>
      </c>
      <c r="D3588" s="382">
        <v>1.0011237279041534</v>
      </c>
      <c r="E3588" s="382">
        <v>1.1138127329878762</v>
      </c>
      <c r="F3588" s="382">
        <v>1.2170185479680951</v>
      </c>
      <c r="G3588" s="382">
        <v>1.2995260600287648</v>
      </c>
      <c r="H3588" s="382">
        <v>1.3616100451042179</v>
      </c>
      <c r="M3588" s="386">
        <v>0.71640000000000004</v>
      </c>
    </row>
    <row r="3589" spans="1:13" ht="11.65" customHeight="1">
      <c r="A3589" s="372">
        <v>3583</v>
      </c>
      <c r="B3589" s="381">
        <v>1503.3259812202841</v>
      </c>
      <c r="C3589" s="381">
        <v>2284.4809394840086</v>
      </c>
      <c r="D3589" s="382">
        <v>1.0011319694670966</v>
      </c>
      <c r="E3589" s="382">
        <v>1.1138320004309832</v>
      </c>
      <c r="F3589" s="382">
        <v>1.2170370545514284</v>
      </c>
      <c r="G3589" s="382">
        <v>1.2995362798804306</v>
      </c>
      <c r="H3589" s="382">
        <v>1.3616852185336761</v>
      </c>
      <c r="M3589" s="386">
        <v>0.71660000000000001</v>
      </c>
    </row>
    <row r="3590" spans="1:13" ht="11.65" customHeight="1">
      <c r="A3590" s="372">
        <v>3584</v>
      </c>
      <c r="B3590" s="381">
        <v>1504.4021059297284</v>
      </c>
      <c r="C3590" s="381">
        <v>2284.9956267944563</v>
      </c>
      <c r="D3590" s="382">
        <v>1.0011390397056645</v>
      </c>
      <c r="E3590" s="382">
        <v>1.1138582193800945</v>
      </c>
      <c r="F3590" s="382">
        <v>1.2170499760148077</v>
      </c>
      <c r="G3590" s="382">
        <v>1.2996223374556357</v>
      </c>
      <c r="H3590" s="382">
        <v>1.3617106540265627</v>
      </c>
      <c r="M3590" s="386">
        <v>0.71679999999999999</v>
      </c>
    </row>
    <row r="3591" spans="1:13" ht="11.65" customHeight="1">
      <c r="A3591" s="372">
        <v>3585</v>
      </c>
      <c r="B3591" s="381">
        <v>1504.6799814186497</v>
      </c>
      <c r="C3591" s="381">
        <v>2285.0178012682591</v>
      </c>
      <c r="D3591" s="382">
        <v>1.0011644548106342</v>
      </c>
      <c r="E3591" s="382">
        <v>1.1138990899470935</v>
      </c>
      <c r="F3591" s="382">
        <v>1.2170557857206079</v>
      </c>
      <c r="G3591" s="382">
        <v>1.2996535766202746</v>
      </c>
      <c r="H3591" s="382">
        <v>1.3617766192621295</v>
      </c>
      <c r="M3591" s="386">
        <v>0.71699999999999997</v>
      </c>
    </row>
    <row r="3592" spans="1:13" ht="11.65" customHeight="1">
      <c r="A3592" s="372">
        <v>3586</v>
      </c>
      <c r="B3592" s="381">
        <v>1504.9104374349399</v>
      </c>
      <c r="C3592" s="381">
        <v>2285.2570322905667</v>
      </c>
      <c r="D3592" s="382">
        <v>1.0011645718646198</v>
      </c>
      <c r="E3592" s="382">
        <v>1.1139104323158977</v>
      </c>
      <c r="F3592" s="382">
        <v>1.2170887015409295</v>
      </c>
      <c r="G3592" s="382">
        <v>1.299675635721133</v>
      </c>
      <c r="H3592" s="382">
        <v>1.3618106380520991</v>
      </c>
      <c r="M3592" s="386">
        <v>0.71719999999999995</v>
      </c>
    </row>
    <row r="3593" spans="1:13" ht="11.65" customHeight="1">
      <c r="A3593" s="372">
        <v>3587</v>
      </c>
      <c r="B3593" s="381">
        <v>1505.4704416611057</v>
      </c>
      <c r="C3593" s="381">
        <v>2285.6217959403275</v>
      </c>
      <c r="D3593" s="382">
        <v>1.0011817321832084</v>
      </c>
      <c r="E3593" s="382">
        <v>1.1139234503352127</v>
      </c>
      <c r="F3593" s="382">
        <v>1.2171203744423416</v>
      </c>
      <c r="G3593" s="382">
        <v>1.2996929629214518</v>
      </c>
      <c r="H3593" s="382">
        <v>1.3618613100843844</v>
      </c>
      <c r="M3593" s="386">
        <v>0.71740000000000004</v>
      </c>
    </row>
    <row r="3594" spans="1:13" ht="11.65" customHeight="1">
      <c r="A3594" s="372">
        <v>3588</v>
      </c>
      <c r="B3594" s="381">
        <v>1505.6488374805713</v>
      </c>
      <c r="C3594" s="381">
        <v>2287.1773444373885</v>
      </c>
      <c r="D3594" s="382">
        <v>1.0012403736981248</v>
      </c>
      <c r="E3594" s="382">
        <v>1.113923949859811</v>
      </c>
      <c r="F3594" s="382">
        <v>1.217217218523988</v>
      </c>
      <c r="G3594" s="382">
        <v>1.2997307848555004</v>
      </c>
      <c r="H3594" s="382">
        <v>1.3619001388538226</v>
      </c>
      <c r="M3594" s="386">
        <v>0.71760000000000002</v>
      </c>
    </row>
    <row r="3595" spans="1:13" ht="11.65" customHeight="1">
      <c r="A3595" s="372">
        <v>3589</v>
      </c>
      <c r="B3595" s="381">
        <v>1505.7996234079665</v>
      </c>
      <c r="C3595" s="381">
        <v>2287.8565177279997</v>
      </c>
      <c r="D3595" s="382">
        <v>1.0012902858843595</v>
      </c>
      <c r="E3595" s="382">
        <v>1.1139482132192142</v>
      </c>
      <c r="F3595" s="382">
        <v>1.217217245553146</v>
      </c>
      <c r="G3595" s="382">
        <v>1.2997578565492329</v>
      </c>
      <c r="H3595" s="382">
        <v>1.3620054088847149</v>
      </c>
      <c r="M3595" s="386">
        <v>0.71779999999999999</v>
      </c>
    </row>
    <row r="3596" spans="1:13" ht="11.65" customHeight="1">
      <c r="A3596" s="372">
        <v>3590</v>
      </c>
      <c r="B3596" s="381">
        <v>1506.3807244108857</v>
      </c>
      <c r="C3596" s="381">
        <v>2288.020427722704</v>
      </c>
      <c r="D3596" s="382">
        <v>1.0013034195158574</v>
      </c>
      <c r="E3596" s="382">
        <v>1.1139852582719809</v>
      </c>
      <c r="F3596" s="382">
        <v>1.2172525081528551</v>
      </c>
      <c r="G3596" s="382">
        <v>1.2998816534235205</v>
      </c>
      <c r="H3596" s="382">
        <v>1.3620710369246194</v>
      </c>
      <c r="M3596" s="386">
        <v>0.71799999999999997</v>
      </c>
    </row>
    <row r="3597" spans="1:13" ht="11.65" customHeight="1">
      <c r="A3597" s="372">
        <v>3591</v>
      </c>
      <c r="B3597" s="381">
        <v>1507.3919188391937</v>
      </c>
      <c r="C3597" s="381">
        <v>2289.6725846391309</v>
      </c>
      <c r="D3597" s="382">
        <v>1.001310005355738</v>
      </c>
      <c r="E3597" s="382">
        <v>1.1140325953176728</v>
      </c>
      <c r="F3597" s="382">
        <v>1.217268008008453</v>
      </c>
      <c r="G3597" s="382">
        <v>1.2999450723946293</v>
      </c>
      <c r="H3597" s="382">
        <v>1.3620988051790397</v>
      </c>
      <c r="M3597" s="386">
        <v>0.71819999999999995</v>
      </c>
    </row>
    <row r="3598" spans="1:13" ht="11.65" customHeight="1">
      <c r="A3598" s="372">
        <v>3592</v>
      </c>
      <c r="B3598" s="381">
        <v>1507.787307848309</v>
      </c>
      <c r="C3598" s="381">
        <v>2289.9162163505225</v>
      </c>
      <c r="D3598" s="382">
        <v>1.0013208538831884</v>
      </c>
      <c r="E3598" s="382">
        <v>1.114040963404604</v>
      </c>
      <c r="F3598" s="382">
        <v>1.217331868073436</v>
      </c>
      <c r="G3598" s="382">
        <v>1.2999650262863498</v>
      </c>
      <c r="H3598" s="382">
        <v>1.3621420277684353</v>
      </c>
      <c r="M3598" s="386">
        <v>0.71840000000000004</v>
      </c>
    </row>
    <row r="3599" spans="1:13" ht="11.65" customHeight="1">
      <c r="A3599" s="372">
        <v>3593</v>
      </c>
      <c r="B3599" s="381">
        <v>1508.432886363913</v>
      </c>
      <c r="C3599" s="381">
        <v>2290.115506566055</v>
      </c>
      <c r="D3599" s="382">
        <v>1.0013505841427714</v>
      </c>
      <c r="E3599" s="382">
        <v>1.1141141734644446</v>
      </c>
      <c r="F3599" s="382">
        <v>1.2173668823577835</v>
      </c>
      <c r="G3599" s="382">
        <v>1.2999995815806027</v>
      </c>
      <c r="H3599" s="382">
        <v>1.3621839773819</v>
      </c>
      <c r="M3599" s="386">
        <v>0.71860000000000002</v>
      </c>
    </row>
    <row r="3600" spans="1:13" ht="11.65" customHeight="1">
      <c r="A3600" s="372">
        <v>3594</v>
      </c>
      <c r="B3600" s="381">
        <v>1509.0200071262498</v>
      </c>
      <c r="C3600" s="381">
        <v>2290.1743190890538</v>
      </c>
      <c r="D3600" s="382">
        <v>1.0013636814612914</v>
      </c>
      <c r="E3600" s="382">
        <v>1.1141164265548638</v>
      </c>
      <c r="F3600" s="382">
        <v>1.2175688097995414</v>
      </c>
      <c r="G3600" s="382">
        <v>1.2999997686287723</v>
      </c>
      <c r="H3600" s="382">
        <v>1.3622005733030811</v>
      </c>
      <c r="M3600" s="386">
        <v>0.71879999999999999</v>
      </c>
    </row>
    <row r="3601" spans="1:13" ht="11.65" customHeight="1">
      <c r="A3601" s="372">
        <v>3595</v>
      </c>
      <c r="B3601" s="381">
        <v>1510.222209239344</v>
      </c>
      <c r="C3601" s="381">
        <v>2290.1992548224189</v>
      </c>
      <c r="D3601" s="382">
        <v>1.0014069568590289</v>
      </c>
      <c r="E3601" s="382">
        <v>1.1141241897324461</v>
      </c>
      <c r="F3601" s="382">
        <v>1.2176327796632667</v>
      </c>
      <c r="G3601" s="382">
        <v>1.3000216200158525</v>
      </c>
      <c r="H3601" s="382">
        <v>1.3622077425917358</v>
      </c>
      <c r="M3601" s="386">
        <v>0.71899999999999997</v>
      </c>
    </row>
    <row r="3602" spans="1:13" ht="11.65" customHeight="1">
      <c r="A3602" s="372">
        <v>3596</v>
      </c>
      <c r="B3602" s="381">
        <v>1511.7693072276043</v>
      </c>
      <c r="C3602" s="381">
        <v>2292.2438397925816</v>
      </c>
      <c r="D3602" s="382">
        <v>1.0014165139246145</v>
      </c>
      <c r="E3602" s="382">
        <v>1.1141428405723111</v>
      </c>
      <c r="F3602" s="382">
        <v>1.2176619141904264</v>
      </c>
      <c r="G3602" s="382">
        <v>1.3000295891451794</v>
      </c>
      <c r="H3602" s="382">
        <v>1.362272428823492</v>
      </c>
      <c r="M3602" s="386">
        <v>0.71919999999999995</v>
      </c>
    </row>
    <row r="3603" spans="1:13" ht="11.65" customHeight="1">
      <c r="A3603" s="372">
        <v>3597</v>
      </c>
      <c r="B3603" s="381">
        <v>1511.924161685839</v>
      </c>
      <c r="C3603" s="381">
        <v>2292.5503920924511</v>
      </c>
      <c r="D3603" s="382">
        <v>1.0014201857491347</v>
      </c>
      <c r="E3603" s="382">
        <v>1.1141553590242979</v>
      </c>
      <c r="F3603" s="382">
        <v>1.2176725792789551</v>
      </c>
      <c r="G3603" s="382">
        <v>1.3002732021439409</v>
      </c>
      <c r="H3603" s="382">
        <v>1.3622874823386328</v>
      </c>
      <c r="M3603" s="386">
        <v>0.71940000000000004</v>
      </c>
    </row>
    <row r="3604" spans="1:13" ht="11.65" customHeight="1">
      <c r="A3604" s="372">
        <v>3598</v>
      </c>
      <c r="B3604" s="381">
        <v>1512.2892105374931</v>
      </c>
      <c r="C3604" s="381">
        <v>2292.6402272003525</v>
      </c>
      <c r="D3604" s="382">
        <v>1.0014319558204885</v>
      </c>
      <c r="E3604" s="382">
        <v>1.1141931838819059</v>
      </c>
      <c r="F3604" s="382">
        <v>1.2177312219322809</v>
      </c>
      <c r="G3604" s="382">
        <v>1.3002881767864389</v>
      </c>
      <c r="H3604" s="382">
        <v>1.3622916104426797</v>
      </c>
      <c r="M3604" s="386">
        <v>0.71960000000000002</v>
      </c>
    </row>
    <row r="3605" spans="1:13" ht="11.65" customHeight="1">
      <c r="A3605" s="372">
        <v>3599</v>
      </c>
      <c r="B3605" s="381">
        <v>1512.3379861695548</v>
      </c>
      <c r="C3605" s="381">
        <v>2293.0475637576947</v>
      </c>
      <c r="D3605" s="382">
        <v>1.0014521658583078</v>
      </c>
      <c r="E3605" s="382">
        <v>1.1142160143388014</v>
      </c>
      <c r="F3605" s="382">
        <v>1.2177866514000319</v>
      </c>
      <c r="G3605" s="382">
        <v>1.3002984694460777</v>
      </c>
      <c r="H3605" s="382">
        <v>1.3623777554857297</v>
      </c>
      <c r="M3605" s="386">
        <v>0.7198</v>
      </c>
    </row>
    <row r="3606" spans="1:13" ht="11.65" customHeight="1">
      <c r="A3606" s="372">
        <v>3600</v>
      </c>
      <c r="B3606" s="381">
        <v>1512.5158240968231</v>
      </c>
      <c r="C3606" s="381">
        <v>2293.9371325284883</v>
      </c>
      <c r="D3606" s="382">
        <v>1.0014861661113563</v>
      </c>
      <c r="E3606" s="382">
        <v>1.114246885759764</v>
      </c>
      <c r="F3606" s="382">
        <v>1.2178755064074374</v>
      </c>
      <c r="G3606" s="382">
        <v>1.3003038833290204</v>
      </c>
      <c r="H3606" s="382">
        <v>1.3624840609312565</v>
      </c>
      <c r="M3606" s="386">
        <v>0.72</v>
      </c>
    </row>
    <row r="3607" spans="1:13" ht="11.65" customHeight="1">
      <c r="A3607" s="372">
        <v>3601</v>
      </c>
      <c r="B3607" s="381">
        <v>1512.7465725800339</v>
      </c>
      <c r="C3607" s="381">
        <v>2293.985750992555</v>
      </c>
      <c r="D3607" s="382">
        <v>1.0014980489490419</v>
      </c>
      <c r="E3607" s="382">
        <v>1.11432149479029</v>
      </c>
      <c r="F3607" s="382">
        <v>1.2178785743925225</v>
      </c>
      <c r="G3607" s="382">
        <v>1.3003047231062019</v>
      </c>
      <c r="H3607" s="382">
        <v>1.3624921554123457</v>
      </c>
      <c r="M3607" s="386">
        <v>0.72019999999999995</v>
      </c>
    </row>
    <row r="3608" spans="1:13" ht="11.65" customHeight="1">
      <c r="A3608" s="372">
        <v>3602</v>
      </c>
      <c r="B3608" s="381">
        <v>1512.9452309072485</v>
      </c>
      <c r="C3608" s="381">
        <v>2294.7942773961404</v>
      </c>
      <c r="D3608" s="382">
        <v>1.0015205464690875</v>
      </c>
      <c r="E3608" s="382">
        <v>1.1143443102414881</v>
      </c>
      <c r="F3608" s="382">
        <v>1.2179054542326255</v>
      </c>
      <c r="G3608" s="382">
        <v>1.3003522253510809</v>
      </c>
      <c r="H3608" s="382">
        <v>1.3624922214742914</v>
      </c>
      <c r="M3608" s="386">
        <v>0.72040000000000004</v>
      </c>
    </row>
    <row r="3609" spans="1:13" ht="11.65" customHeight="1">
      <c r="A3609" s="372">
        <v>3603</v>
      </c>
      <c r="B3609" s="381">
        <v>1513.9758711915911</v>
      </c>
      <c r="C3609" s="381">
        <v>2295.2835270103915</v>
      </c>
      <c r="D3609" s="382">
        <v>1.00152708192274</v>
      </c>
      <c r="E3609" s="382">
        <v>1.1143745677822017</v>
      </c>
      <c r="F3609" s="382">
        <v>1.2179222400519083</v>
      </c>
      <c r="G3609" s="382">
        <v>1.300416234516109</v>
      </c>
      <c r="H3609" s="382">
        <v>1.3625681207860596</v>
      </c>
      <c r="M3609" s="386">
        <v>0.72060000000000002</v>
      </c>
    </row>
    <row r="3610" spans="1:13" ht="11.65" customHeight="1">
      <c r="A3610" s="372">
        <v>3604</v>
      </c>
      <c r="B3610" s="381">
        <v>1514.5211167132857</v>
      </c>
      <c r="C3610" s="381">
        <v>2297.5470104403248</v>
      </c>
      <c r="D3610" s="382">
        <v>1.0015339073207727</v>
      </c>
      <c r="E3610" s="382">
        <v>1.1143797469121717</v>
      </c>
      <c r="F3610" s="382">
        <v>1.2179238127374135</v>
      </c>
      <c r="G3610" s="382">
        <v>1.3004239878296524</v>
      </c>
      <c r="H3610" s="382">
        <v>1.3625762974509514</v>
      </c>
      <c r="M3610" s="386">
        <v>0.7208</v>
      </c>
    </row>
    <row r="3611" spans="1:13" ht="11.65" customHeight="1">
      <c r="A3611" s="372">
        <v>3605</v>
      </c>
      <c r="B3611" s="381">
        <v>1514.5869717043515</v>
      </c>
      <c r="C3611" s="381">
        <v>2297.8776179348679</v>
      </c>
      <c r="D3611" s="382">
        <v>1.0015433524943254</v>
      </c>
      <c r="E3611" s="382">
        <v>1.114401246429535</v>
      </c>
      <c r="F3611" s="382">
        <v>1.2179677631372043</v>
      </c>
      <c r="G3611" s="382">
        <v>1.3004660427842134</v>
      </c>
      <c r="H3611" s="382">
        <v>1.3625885922722762</v>
      </c>
      <c r="M3611" s="386">
        <v>0.72099999999999997</v>
      </c>
    </row>
    <row r="3612" spans="1:13" ht="11.65" customHeight="1">
      <c r="A3612" s="372">
        <v>3606</v>
      </c>
      <c r="B3612" s="381">
        <v>1514.8773859819066</v>
      </c>
      <c r="C3612" s="381">
        <v>2298.2577637060149</v>
      </c>
      <c r="D3612" s="382">
        <v>1.0015644248283453</v>
      </c>
      <c r="E3612" s="382">
        <v>1.1144179220717751</v>
      </c>
      <c r="F3612" s="382">
        <v>1.2179961086511857</v>
      </c>
      <c r="G3612" s="382">
        <v>1.300470530273637</v>
      </c>
      <c r="H3612" s="382">
        <v>1.3626238165716464</v>
      </c>
      <c r="M3612" s="386">
        <v>0.72119999999999995</v>
      </c>
    </row>
    <row r="3613" spans="1:13" ht="11.65" customHeight="1">
      <c r="A3613" s="372">
        <v>3607</v>
      </c>
      <c r="B3613" s="381">
        <v>1514.9313299822506</v>
      </c>
      <c r="C3613" s="381">
        <v>2298.4002333099543</v>
      </c>
      <c r="D3613" s="382">
        <v>1.0016118026972853</v>
      </c>
      <c r="E3613" s="382">
        <v>1.1144507195204665</v>
      </c>
      <c r="F3613" s="382">
        <v>1.2180418793354035</v>
      </c>
      <c r="G3613" s="382">
        <v>1.3005424319676095</v>
      </c>
      <c r="H3613" s="382">
        <v>1.3626337890252918</v>
      </c>
      <c r="M3613" s="386">
        <v>0.72140000000000004</v>
      </c>
    </row>
    <row r="3614" spans="1:13" ht="11.65" customHeight="1">
      <c r="A3614" s="372">
        <v>3608</v>
      </c>
      <c r="B3614" s="381">
        <v>1515.2468336707361</v>
      </c>
      <c r="C3614" s="381">
        <v>2298.4137260854259</v>
      </c>
      <c r="D3614" s="382">
        <v>1.0016171886327097</v>
      </c>
      <c r="E3614" s="382">
        <v>1.1145302293768837</v>
      </c>
      <c r="F3614" s="382">
        <v>1.2180449882044697</v>
      </c>
      <c r="G3614" s="382">
        <v>1.3006050548763577</v>
      </c>
      <c r="H3614" s="382">
        <v>1.3626422442727304</v>
      </c>
      <c r="M3614" s="386">
        <v>0.72160000000000002</v>
      </c>
    </row>
    <row r="3615" spans="1:13" ht="11.65" customHeight="1">
      <c r="A3615" s="372">
        <v>3609</v>
      </c>
      <c r="B3615" s="381">
        <v>1515.7529754347897</v>
      </c>
      <c r="C3615" s="381">
        <v>2298.5572209096772</v>
      </c>
      <c r="D3615" s="382">
        <v>1.0016554470599832</v>
      </c>
      <c r="E3615" s="382">
        <v>1.1145538997994084</v>
      </c>
      <c r="F3615" s="382">
        <v>1.218145349805914</v>
      </c>
      <c r="G3615" s="382">
        <v>1.3006594321741352</v>
      </c>
      <c r="H3615" s="382">
        <v>1.3627762371804317</v>
      </c>
      <c r="M3615" s="386">
        <v>0.7218</v>
      </c>
    </row>
    <row r="3616" spans="1:13" ht="11.65" customHeight="1">
      <c r="A3616" s="372">
        <v>3610</v>
      </c>
      <c r="B3616" s="381">
        <v>1516.1997222243845</v>
      </c>
      <c r="C3616" s="381">
        <v>2298.7749313021595</v>
      </c>
      <c r="D3616" s="382">
        <v>1.0016576948753149</v>
      </c>
      <c r="E3616" s="382">
        <v>1.1145622321488589</v>
      </c>
      <c r="F3616" s="382">
        <v>1.218206597985787</v>
      </c>
      <c r="G3616" s="382">
        <v>1.300751742710677</v>
      </c>
      <c r="H3616" s="382">
        <v>1.362944751012453</v>
      </c>
      <c r="M3616" s="386">
        <v>0.72199999999999998</v>
      </c>
    </row>
    <row r="3617" spans="1:13" ht="11.65" customHeight="1">
      <c r="A3617" s="372">
        <v>3611</v>
      </c>
      <c r="B3617" s="381">
        <v>1516.3492461008482</v>
      </c>
      <c r="C3617" s="381">
        <v>2300.4846719979869</v>
      </c>
      <c r="D3617" s="382">
        <v>1.0016801304233625</v>
      </c>
      <c r="E3617" s="382">
        <v>1.1145735138624804</v>
      </c>
      <c r="F3617" s="382">
        <v>1.2182897858147901</v>
      </c>
      <c r="G3617" s="382">
        <v>1.3007561517815396</v>
      </c>
      <c r="H3617" s="382">
        <v>1.362966910128657</v>
      </c>
      <c r="M3617" s="386">
        <v>0.72219999999999995</v>
      </c>
    </row>
    <row r="3618" spans="1:13" ht="11.65" customHeight="1">
      <c r="A3618" s="372">
        <v>3612</v>
      </c>
      <c r="B3618" s="381">
        <v>1516.9716152987658</v>
      </c>
      <c r="C3618" s="381">
        <v>2300.6178898645539</v>
      </c>
      <c r="D3618" s="382">
        <v>1.0017160495183552</v>
      </c>
      <c r="E3618" s="382">
        <v>1.1145988641438327</v>
      </c>
      <c r="F3618" s="382">
        <v>1.2182973209565215</v>
      </c>
      <c r="G3618" s="382">
        <v>1.3007588016124025</v>
      </c>
      <c r="H3618" s="382">
        <v>1.3629915041824894</v>
      </c>
      <c r="M3618" s="386">
        <v>0.72240000000000004</v>
      </c>
    </row>
    <row r="3619" spans="1:13" ht="11.65" customHeight="1">
      <c r="A3619" s="372">
        <v>3613</v>
      </c>
      <c r="B3619" s="381">
        <v>1517.4735790230789</v>
      </c>
      <c r="C3619" s="381">
        <v>2301.3998878908587</v>
      </c>
      <c r="D3619" s="382">
        <v>1.0017819367214353</v>
      </c>
      <c r="E3619" s="382">
        <v>1.1145999602762571</v>
      </c>
      <c r="F3619" s="382">
        <v>1.2183361974440301</v>
      </c>
      <c r="G3619" s="382">
        <v>1.3008368134119246</v>
      </c>
      <c r="H3619" s="382">
        <v>1.3630305654067858</v>
      </c>
      <c r="M3619" s="386">
        <v>0.72260000000000002</v>
      </c>
    </row>
    <row r="3620" spans="1:13" ht="11.65" customHeight="1">
      <c r="A3620" s="372">
        <v>3614</v>
      </c>
      <c r="B3620" s="381">
        <v>1517.6130345715128</v>
      </c>
      <c r="C3620" s="381">
        <v>2301.842951515493</v>
      </c>
      <c r="D3620" s="382">
        <v>1.0017857541113542</v>
      </c>
      <c r="E3620" s="382">
        <v>1.114607713755803</v>
      </c>
      <c r="F3620" s="382">
        <v>1.2183529997609419</v>
      </c>
      <c r="G3620" s="382">
        <v>1.3008861707775814</v>
      </c>
      <c r="H3620" s="382">
        <v>1.3631087636751527</v>
      </c>
      <c r="M3620" s="386">
        <v>0.7228</v>
      </c>
    </row>
    <row r="3621" spans="1:13" ht="11.65" customHeight="1">
      <c r="A3621" s="372">
        <v>3615</v>
      </c>
      <c r="B3621" s="381">
        <v>1517.8604739233651</v>
      </c>
      <c r="C3621" s="381">
        <v>2301.9608945633354</v>
      </c>
      <c r="D3621" s="382">
        <v>1.0018192063368041</v>
      </c>
      <c r="E3621" s="382">
        <v>1.1146448279700714</v>
      </c>
      <c r="F3621" s="382">
        <v>1.2184277500076997</v>
      </c>
      <c r="G3621" s="382">
        <v>1.3008978605247061</v>
      </c>
      <c r="H3621" s="382">
        <v>1.3631242292852299</v>
      </c>
      <c r="M3621" s="386">
        <v>0.72299999999999998</v>
      </c>
    </row>
    <row r="3622" spans="1:13" ht="11.65" customHeight="1">
      <c r="A3622" s="372">
        <v>3616</v>
      </c>
      <c r="B3622" s="381">
        <v>1518.0352308802594</v>
      </c>
      <c r="C3622" s="381">
        <v>2302.3013345862473</v>
      </c>
      <c r="D3622" s="382">
        <v>1.0018433589422631</v>
      </c>
      <c r="E3622" s="382">
        <v>1.1146769637216443</v>
      </c>
      <c r="F3622" s="382">
        <v>1.2184858875287263</v>
      </c>
      <c r="G3622" s="382">
        <v>1.3009639675709301</v>
      </c>
      <c r="H3622" s="382">
        <v>1.3631393231480637</v>
      </c>
      <c r="M3622" s="386">
        <v>0.72319999999999995</v>
      </c>
    </row>
    <row r="3623" spans="1:13" ht="11.65" customHeight="1">
      <c r="A3623" s="372">
        <v>3617</v>
      </c>
      <c r="B3623" s="381">
        <v>1518.6861926385918</v>
      </c>
      <c r="C3623" s="381">
        <v>2302.9481113493694</v>
      </c>
      <c r="D3623" s="382">
        <v>1.0018641136774165</v>
      </c>
      <c r="E3623" s="382">
        <v>1.1147109753891247</v>
      </c>
      <c r="F3623" s="382">
        <v>1.2185006676663879</v>
      </c>
      <c r="G3623" s="382">
        <v>1.3009887996813909</v>
      </c>
      <c r="H3623" s="382">
        <v>1.3631809506919101</v>
      </c>
      <c r="M3623" s="386">
        <v>0.72340000000000004</v>
      </c>
    </row>
    <row r="3624" spans="1:13" ht="11.65" customHeight="1">
      <c r="A3624" s="372">
        <v>3618</v>
      </c>
      <c r="B3624" s="381">
        <v>1518.7107305910176</v>
      </c>
      <c r="C3624" s="381">
        <v>2303.7627014484515</v>
      </c>
      <c r="D3624" s="382">
        <v>1.0018715762155486</v>
      </c>
      <c r="E3624" s="382">
        <v>1.1148152369558637</v>
      </c>
      <c r="F3624" s="382">
        <v>1.2185109621702388</v>
      </c>
      <c r="G3624" s="382">
        <v>1.3009958251836298</v>
      </c>
      <c r="H3624" s="382">
        <v>1.3631839912127806</v>
      </c>
      <c r="M3624" s="386">
        <v>0.72360000000000002</v>
      </c>
    </row>
    <row r="3625" spans="1:13" ht="11.65" customHeight="1">
      <c r="A3625" s="372">
        <v>3619</v>
      </c>
      <c r="B3625" s="381">
        <v>1518.8246395331371</v>
      </c>
      <c r="C3625" s="381">
        <v>2304.5692467061654</v>
      </c>
      <c r="D3625" s="382">
        <v>1.0019070523141145</v>
      </c>
      <c r="E3625" s="382">
        <v>1.1148734578278787</v>
      </c>
      <c r="F3625" s="382">
        <v>1.2186370453066855</v>
      </c>
      <c r="G3625" s="382">
        <v>1.3010178235739038</v>
      </c>
      <c r="H3625" s="382">
        <v>1.3631961588270822</v>
      </c>
      <c r="M3625" s="386">
        <v>0.7238</v>
      </c>
    </row>
    <row r="3626" spans="1:13" ht="11.65" customHeight="1">
      <c r="A3626" s="372">
        <v>3620</v>
      </c>
      <c r="B3626" s="381">
        <v>1519.3277810325953</v>
      </c>
      <c r="C3626" s="381">
        <v>2305.9244834239125</v>
      </c>
      <c r="D3626" s="382">
        <v>1.0019152389632866</v>
      </c>
      <c r="E3626" s="382">
        <v>1.1148857621283585</v>
      </c>
      <c r="F3626" s="382">
        <v>1.218656466099616</v>
      </c>
      <c r="G3626" s="382">
        <v>1.3010764141836049</v>
      </c>
      <c r="H3626" s="382">
        <v>1.3632136352316129</v>
      </c>
      <c r="M3626" s="386">
        <v>0.72399999999999998</v>
      </c>
    </row>
    <row r="3627" spans="1:13" ht="11.65" customHeight="1">
      <c r="A3627" s="372">
        <v>3621</v>
      </c>
      <c r="B3627" s="381">
        <v>1519.6962692854213</v>
      </c>
      <c r="C3627" s="381">
        <v>2306.5108944182339</v>
      </c>
      <c r="D3627" s="382">
        <v>1.0019177746563213</v>
      </c>
      <c r="E3627" s="382">
        <v>1.1149134105204868</v>
      </c>
      <c r="F3627" s="382">
        <v>1.2186822464655047</v>
      </c>
      <c r="G3627" s="382">
        <v>1.3010920421517052</v>
      </c>
      <c r="H3627" s="382">
        <v>1.3632299448943954</v>
      </c>
      <c r="M3627" s="386">
        <v>0.72419999999999995</v>
      </c>
    </row>
    <row r="3628" spans="1:13" ht="11.65" customHeight="1">
      <c r="A3628" s="372">
        <v>3622</v>
      </c>
      <c r="B3628" s="381">
        <v>1520.0991333575585</v>
      </c>
      <c r="C3628" s="381">
        <v>2307.6269104136827</v>
      </c>
      <c r="D3628" s="382">
        <v>1.0019638577644794</v>
      </c>
      <c r="E3628" s="382">
        <v>1.1149289098766655</v>
      </c>
      <c r="F3628" s="382">
        <v>1.2187651942880109</v>
      </c>
      <c r="G3628" s="382">
        <v>1.3011254468899933</v>
      </c>
      <c r="H3628" s="382">
        <v>1.3633465190779201</v>
      </c>
      <c r="M3628" s="386">
        <v>0.72440000000000004</v>
      </c>
    </row>
    <row r="3629" spans="1:13" ht="11.65" customHeight="1">
      <c r="A3629" s="372">
        <v>3623</v>
      </c>
      <c r="B3629" s="381">
        <v>1524.0864476709412</v>
      </c>
      <c r="C3629" s="381">
        <v>2308.6950327197046</v>
      </c>
      <c r="D3629" s="382">
        <v>1.0020296998395288</v>
      </c>
      <c r="E3629" s="382">
        <v>1.1149604086891556</v>
      </c>
      <c r="F3629" s="382">
        <v>1.2187667235204227</v>
      </c>
      <c r="G3629" s="382">
        <v>1.3011342457968069</v>
      </c>
      <c r="H3629" s="382">
        <v>1.3633484893780268</v>
      </c>
      <c r="M3629" s="386">
        <v>0.72460000000000002</v>
      </c>
    </row>
    <row r="3630" spans="1:13" ht="11.65" customHeight="1">
      <c r="A3630" s="372">
        <v>3624</v>
      </c>
      <c r="B3630" s="381">
        <v>1524.5039243727651</v>
      </c>
      <c r="C3630" s="381">
        <v>2309.6352949046868</v>
      </c>
      <c r="D3630" s="382">
        <v>1.0020394889055091</v>
      </c>
      <c r="E3630" s="382">
        <v>1.1149647167879955</v>
      </c>
      <c r="F3630" s="382">
        <v>1.2187963926567307</v>
      </c>
      <c r="G3630" s="382">
        <v>1.3011417531447071</v>
      </c>
      <c r="H3630" s="382">
        <v>1.3634263897532939</v>
      </c>
      <c r="M3630" s="386">
        <v>0.7248</v>
      </c>
    </row>
    <row r="3631" spans="1:13" ht="11.65" customHeight="1">
      <c r="A3631" s="372">
        <v>3625</v>
      </c>
      <c r="B3631" s="381">
        <v>1524.5448714064423</v>
      </c>
      <c r="C3631" s="381">
        <v>2310.8373637829773</v>
      </c>
      <c r="D3631" s="382">
        <v>1.0020480148919693</v>
      </c>
      <c r="E3631" s="382">
        <v>1.1149673739487216</v>
      </c>
      <c r="F3631" s="382">
        <v>1.2188083561697463</v>
      </c>
      <c r="G3631" s="382">
        <v>1.3011502341945855</v>
      </c>
      <c r="H3631" s="382">
        <v>1.3635334114523709</v>
      </c>
      <c r="M3631" s="386">
        <v>0.72499999999999998</v>
      </c>
    </row>
    <row r="3632" spans="1:13" ht="11.65" customHeight="1">
      <c r="A3632" s="372">
        <v>3626</v>
      </c>
      <c r="B3632" s="381">
        <v>1524.7988881214287</v>
      </c>
      <c r="C3632" s="381">
        <v>2311.3056936868343</v>
      </c>
      <c r="D3632" s="382">
        <v>1.0020793395769771</v>
      </c>
      <c r="E3632" s="382">
        <v>1.1149945638181216</v>
      </c>
      <c r="F3632" s="382">
        <v>1.2188179287554857</v>
      </c>
      <c r="G3632" s="382">
        <v>1.3012343447156334</v>
      </c>
      <c r="H3632" s="382">
        <v>1.3636605022795005</v>
      </c>
      <c r="M3632" s="386">
        <v>0.72519999999999996</v>
      </c>
    </row>
    <row r="3633" spans="1:13" ht="11.65" customHeight="1">
      <c r="A3633" s="372">
        <v>3627</v>
      </c>
      <c r="B3633" s="381">
        <v>1524.8354873952921</v>
      </c>
      <c r="C3633" s="381">
        <v>2311.6461239217224</v>
      </c>
      <c r="D3633" s="382">
        <v>1.0020853873346687</v>
      </c>
      <c r="E3633" s="382">
        <v>1.114998164168449</v>
      </c>
      <c r="F3633" s="382">
        <v>1.2188465755405511</v>
      </c>
      <c r="G3633" s="382">
        <v>1.3013374879296267</v>
      </c>
      <c r="H3633" s="382">
        <v>1.3637971376760787</v>
      </c>
      <c r="M3633" s="386">
        <v>0.72540000000000004</v>
      </c>
    </row>
    <row r="3634" spans="1:13" ht="11.65" customHeight="1">
      <c r="A3634" s="372">
        <v>3628</v>
      </c>
      <c r="B3634" s="381">
        <v>1525.1914331923836</v>
      </c>
      <c r="C3634" s="381">
        <v>2311.8705237213308</v>
      </c>
      <c r="D3634" s="382">
        <v>1.0020936515292436</v>
      </c>
      <c r="E3634" s="382">
        <v>1.1150104454983139</v>
      </c>
      <c r="F3634" s="382">
        <v>1.2188535139869838</v>
      </c>
      <c r="G3634" s="382">
        <v>1.3014001006596043</v>
      </c>
      <c r="H3634" s="382">
        <v>1.3638060602011952</v>
      </c>
      <c r="M3634" s="386">
        <v>0.72560000000000002</v>
      </c>
    </row>
    <row r="3635" spans="1:13" ht="11.65" customHeight="1">
      <c r="A3635" s="372">
        <v>3629</v>
      </c>
      <c r="B3635" s="381">
        <v>1525.1959619715117</v>
      </c>
      <c r="C3635" s="381">
        <v>2312.0665316308223</v>
      </c>
      <c r="D3635" s="382">
        <v>1.0020987941933912</v>
      </c>
      <c r="E3635" s="382">
        <v>1.1150185454589201</v>
      </c>
      <c r="F3635" s="382">
        <v>1.2188688460288248</v>
      </c>
      <c r="G3635" s="382">
        <v>1.3014282942785629</v>
      </c>
      <c r="H3635" s="382">
        <v>1.3638297888418012</v>
      </c>
      <c r="M3635" s="386">
        <v>0.7258</v>
      </c>
    </row>
    <row r="3636" spans="1:13" ht="11.65" customHeight="1">
      <c r="A3636" s="372">
        <v>3630</v>
      </c>
      <c r="B3636" s="381">
        <v>1525.2125243376931</v>
      </c>
      <c r="C3636" s="381">
        <v>2313.0904293987314</v>
      </c>
      <c r="D3636" s="382">
        <v>1.0020998079172929</v>
      </c>
      <c r="E3636" s="382">
        <v>1.1150742611905615</v>
      </c>
      <c r="F3636" s="382">
        <v>1.2188801487412027</v>
      </c>
      <c r="G3636" s="382">
        <v>1.3016349789719801</v>
      </c>
      <c r="H3636" s="382">
        <v>1.3638370374395066</v>
      </c>
      <c r="M3636" s="386">
        <v>0.72599999999999998</v>
      </c>
    </row>
    <row r="3637" spans="1:13" ht="11.65" customHeight="1">
      <c r="A3637" s="372">
        <v>3631</v>
      </c>
      <c r="B3637" s="381">
        <v>1525.8765170666093</v>
      </c>
      <c r="C3637" s="381">
        <v>2314.191254178666</v>
      </c>
      <c r="D3637" s="382">
        <v>1.0021138807499148</v>
      </c>
      <c r="E3637" s="382">
        <v>1.1150772898357268</v>
      </c>
      <c r="F3637" s="382">
        <v>1.2189151836403986</v>
      </c>
      <c r="G3637" s="382">
        <v>1.3016418874868885</v>
      </c>
      <c r="H3637" s="382">
        <v>1.3639365048726688</v>
      </c>
      <c r="M3637" s="386">
        <v>0.72619999999999996</v>
      </c>
    </row>
    <row r="3638" spans="1:13" ht="11.65" customHeight="1">
      <c r="A3638" s="372">
        <v>3632</v>
      </c>
      <c r="B3638" s="381">
        <v>1525.8836135093752</v>
      </c>
      <c r="C3638" s="381">
        <v>2314.5193034113527</v>
      </c>
      <c r="D3638" s="382">
        <v>1.0021864470172084</v>
      </c>
      <c r="E3638" s="382">
        <v>1.1151290492461698</v>
      </c>
      <c r="F3638" s="382">
        <v>1.2190132586845266</v>
      </c>
      <c r="G3638" s="382">
        <v>1.3016840130742726</v>
      </c>
      <c r="H3638" s="382">
        <v>1.3639447396762963</v>
      </c>
      <c r="M3638" s="386">
        <v>0.72640000000000005</v>
      </c>
    </row>
    <row r="3639" spans="1:13" ht="11.65" customHeight="1">
      <c r="A3639" s="372">
        <v>3633</v>
      </c>
      <c r="B3639" s="381">
        <v>1525.8965963342926</v>
      </c>
      <c r="C3639" s="381">
        <v>2314.612027355277</v>
      </c>
      <c r="D3639" s="382">
        <v>1.0022219430335786</v>
      </c>
      <c r="E3639" s="382">
        <v>1.1151307509262329</v>
      </c>
      <c r="F3639" s="382">
        <v>1.2191512989045168</v>
      </c>
      <c r="G3639" s="382">
        <v>1.3017240460632717</v>
      </c>
      <c r="H3639" s="382">
        <v>1.3639785905475563</v>
      </c>
      <c r="M3639" s="386">
        <v>0.72660000000000002</v>
      </c>
    </row>
    <row r="3640" spans="1:13" ht="11.65" customHeight="1">
      <c r="A3640" s="372">
        <v>3634</v>
      </c>
      <c r="B3640" s="381">
        <v>1526.0029033035671</v>
      </c>
      <c r="C3640" s="381">
        <v>2314.9972734369712</v>
      </c>
      <c r="D3640" s="382">
        <v>1.0022260236916942</v>
      </c>
      <c r="E3640" s="382">
        <v>1.115149417626764</v>
      </c>
      <c r="F3640" s="382">
        <v>1.2191847179950033</v>
      </c>
      <c r="G3640" s="382">
        <v>1.301729971051341</v>
      </c>
      <c r="H3640" s="382">
        <v>1.3639788480469148</v>
      </c>
      <c r="M3640" s="386">
        <v>0.7268</v>
      </c>
    </row>
    <row r="3641" spans="1:13" ht="11.65" customHeight="1">
      <c r="A3641" s="372">
        <v>3635</v>
      </c>
      <c r="B3641" s="381">
        <v>1526.2564571673574</v>
      </c>
      <c r="C3641" s="381">
        <v>2315.1149675316228</v>
      </c>
      <c r="D3641" s="382">
        <v>1.0022350739524926</v>
      </c>
      <c r="E3641" s="382">
        <v>1.1151499082875962</v>
      </c>
      <c r="F3641" s="382">
        <v>1.219290113985865</v>
      </c>
      <c r="G3641" s="382">
        <v>1.3018399369930527</v>
      </c>
      <c r="H3641" s="382">
        <v>1.3639832010964608</v>
      </c>
      <c r="M3641" s="386">
        <v>0.72699999999999998</v>
      </c>
    </row>
    <row r="3642" spans="1:13" ht="11.65" customHeight="1">
      <c r="A3642" s="372">
        <v>3636</v>
      </c>
      <c r="B3642" s="381">
        <v>1526.2738486570424</v>
      </c>
      <c r="C3642" s="381">
        <v>2315.1211234333441</v>
      </c>
      <c r="D3642" s="382">
        <v>1.0022471057264903</v>
      </c>
      <c r="E3642" s="382">
        <v>1.1151531694369423</v>
      </c>
      <c r="F3642" s="382">
        <v>1.2193253035180989</v>
      </c>
      <c r="G3642" s="382">
        <v>1.3018587270577808</v>
      </c>
      <c r="H3642" s="382">
        <v>1.3640251997400714</v>
      </c>
      <c r="M3642" s="386">
        <v>0.72719999999999996</v>
      </c>
    </row>
    <row r="3643" spans="1:13" ht="11.65" customHeight="1">
      <c r="A3643" s="372">
        <v>3637</v>
      </c>
      <c r="B3643" s="381">
        <v>1526.722453355108</v>
      </c>
      <c r="C3643" s="381">
        <v>2316.7508534280823</v>
      </c>
      <c r="D3643" s="382">
        <v>1.002260098129335</v>
      </c>
      <c r="E3643" s="382">
        <v>1.1151632807590093</v>
      </c>
      <c r="F3643" s="382">
        <v>1.2193275300114756</v>
      </c>
      <c r="G3643" s="382">
        <v>1.3019374031595583</v>
      </c>
      <c r="H3643" s="382">
        <v>1.3640615217270409</v>
      </c>
      <c r="M3643" s="386">
        <v>0.72740000000000005</v>
      </c>
    </row>
    <row r="3644" spans="1:13" ht="11.65" customHeight="1">
      <c r="A3644" s="372">
        <v>3638</v>
      </c>
      <c r="B3644" s="381">
        <v>1528.4522689910336</v>
      </c>
      <c r="C3644" s="381">
        <v>2317.9839966388445</v>
      </c>
      <c r="D3644" s="382">
        <v>1.0022843385890301</v>
      </c>
      <c r="E3644" s="382">
        <v>1.1152250057191753</v>
      </c>
      <c r="F3644" s="382">
        <v>1.2193899604784415</v>
      </c>
      <c r="G3644" s="382">
        <v>1.3019907888073974</v>
      </c>
      <c r="H3644" s="382">
        <v>1.3640628326832229</v>
      </c>
      <c r="M3644" s="386">
        <v>0.72760000000000002</v>
      </c>
    </row>
    <row r="3645" spans="1:13" ht="11.65" customHeight="1">
      <c r="A3645" s="372">
        <v>3639</v>
      </c>
      <c r="B3645" s="381">
        <v>1529.0333065981104</v>
      </c>
      <c r="C3645" s="381">
        <v>2318.1444435141875</v>
      </c>
      <c r="D3645" s="382">
        <v>1.0022988243237461</v>
      </c>
      <c r="E3645" s="382">
        <v>1.1152365640271935</v>
      </c>
      <c r="F3645" s="382">
        <v>1.2193969016615169</v>
      </c>
      <c r="G3645" s="382">
        <v>1.3019994243568997</v>
      </c>
      <c r="H3645" s="382">
        <v>1.36412223597205</v>
      </c>
      <c r="M3645" s="386">
        <v>0.7278</v>
      </c>
    </row>
    <row r="3646" spans="1:13" ht="11.65" customHeight="1">
      <c r="A3646" s="372">
        <v>3640</v>
      </c>
      <c r="B3646" s="381">
        <v>1529.7692699614781</v>
      </c>
      <c r="C3646" s="381">
        <v>2318.385323708022</v>
      </c>
      <c r="D3646" s="382">
        <v>1.0023069132981932</v>
      </c>
      <c r="E3646" s="382">
        <v>1.1152402287081054</v>
      </c>
      <c r="F3646" s="382">
        <v>1.2194000016045807</v>
      </c>
      <c r="G3646" s="382">
        <v>1.3020319946088652</v>
      </c>
      <c r="H3646" s="382">
        <v>1.3642810341411782</v>
      </c>
      <c r="M3646" s="386">
        <v>0.72799999999999998</v>
      </c>
    </row>
    <row r="3647" spans="1:13" ht="11.65" customHeight="1">
      <c r="A3647" s="372">
        <v>3641</v>
      </c>
      <c r="B3647" s="381">
        <v>1530.4303896278007</v>
      </c>
      <c r="C3647" s="381">
        <v>2319.2419752479109</v>
      </c>
      <c r="D3647" s="382">
        <v>1.0023136180600869</v>
      </c>
      <c r="E3647" s="382">
        <v>1.1153232464648564</v>
      </c>
      <c r="F3647" s="382">
        <v>1.2194232769316673</v>
      </c>
      <c r="G3647" s="382">
        <v>1.3020354396635003</v>
      </c>
      <c r="H3647" s="382">
        <v>1.3643352897353334</v>
      </c>
      <c r="M3647" s="386">
        <v>0.72819999999999996</v>
      </c>
    </row>
    <row r="3648" spans="1:13" ht="11.65" customHeight="1">
      <c r="A3648" s="372">
        <v>3642</v>
      </c>
      <c r="B3648" s="381">
        <v>1531.0399024201724</v>
      </c>
      <c r="C3648" s="381">
        <v>2320.0260294721265</v>
      </c>
      <c r="D3648" s="382">
        <v>1.0023180669116438</v>
      </c>
      <c r="E3648" s="382">
        <v>1.1153313936161924</v>
      </c>
      <c r="F3648" s="382">
        <v>1.2194652056412461</v>
      </c>
      <c r="G3648" s="382">
        <v>1.3021120336875225</v>
      </c>
      <c r="H3648" s="382">
        <v>1.3643560045057397</v>
      </c>
      <c r="M3648" s="386">
        <v>0.72840000000000005</v>
      </c>
    </row>
    <row r="3649" spans="1:13" ht="11.65" customHeight="1">
      <c r="A3649" s="372">
        <v>3643</v>
      </c>
      <c r="B3649" s="381">
        <v>1531.4767156641619</v>
      </c>
      <c r="C3649" s="381">
        <v>2320.4411094409588</v>
      </c>
      <c r="D3649" s="382">
        <v>1.0023240628954413</v>
      </c>
      <c r="E3649" s="382">
        <v>1.1153383790717646</v>
      </c>
      <c r="F3649" s="382">
        <v>1.2194734677148829</v>
      </c>
      <c r="G3649" s="382">
        <v>1.3021702209269848</v>
      </c>
      <c r="H3649" s="382">
        <v>1.3644327329092647</v>
      </c>
      <c r="M3649" s="386">
        <v>0.72860000000000003</v>
      </c>
    </row>
    <row r="3650" spans="1:13" ht="11.65" customHeight="1">
      <c r="A3650" s="372">
        <v>3644</v>
      </c>
      <c r="B3650" s="381">
        <v>1531.5578753723348</v>
      </c>
      <c r="C3650" s="381">
        <v>2322.2666048385327</v>
      </c>
      <c r="D3650" s="382">
        <v>1.0023255276047731</v>
      </c>
      <c r="E3650" s="382">
        <v>1.1153479401432898</v>
      </c>
      <c r="F3650" s="382">
        <v>1.2195473055640198</v>
      </c>
      <c r="G3650" s="382">
        <v>1.3021944618924084</v>
      </c>
      <c r="H3650" s="382">
        <v>1.3644498624692727</v>
      </c>
      <c r="M3650" s="386">
        <v>0.7288</v>
      </c>
    </row>
    <row r="3651" spans="1:13" ht="11.65" customHeight="1">
      <c r="A3651" s="372">
        <v>3645</v>
      </c>
      <c r="B3651" s="381">
        <v>1531.8098500570613</v>
      </c>
      <c r="C3651" s="381">
        <v>2322.3844780023574</v>
      </c>
      <c r="D3651" s="382">
        <v>1.0023275283703359</v>
      </c>
      <c r="E3651" s="382">
        <v>1.1153701864411663</v>
      </c>
      <c r="F3651" s="382">
        <v>1.2196257599579676</v>
      </c>
      <c r="G3651" s="382">
        <v>1.3022361418304924</v>
      </c>
      <c r="H3651" s="382">
        <v>1.3645195650811346</v>
      </c>
      <c r="M3651" s="386">
        <v>0.72899999999999998</v>
      </c>
    </row>
    <row r="3652" spans="1:13" ht="11.65" customHeight="1">
      <c r="A3652" s="372">
        <v>3646</v>
      </c>
      <c r="B3652" s="381">
        <v>1531.833273541889</v>
      </c>
      <c r="C3652" s="381">
        <v>2323.7301612878528</v>
      </c>
      <c r="D3652" s="382">
        <v>1.0023627282087502</v>
      </c>
      <c r="E3652" s="382">
        <v>1.115391158025905</v>
      </c>
      <c r="F3652" s="382">
        <v>1.219641070223467</v>
      </c>
      <c r="G3652" s="382">
        <v>1.3022715030446443</v>
      </c>
      <c r="H3652" s="382">
        <v>1.3645385901359233</v>
      </c>
      <c r="M3652" s="386">
        <v>0.72919999999999996</v>
      </c>
    </row>
    <row r="3653" spans="1:13" ht="11.65" customHeight="1">
      <c r="A3653" s="372">
        <v>3647</v>
      </c>
      <c r="B3653" s="381">
        <v>1532.4286985883537</v>
      </c>
      <c r="C3653" s="381">
        <v>2323.8667044512349</v>
      </c>
      <c r="D3653" s="382">
        <v>1.0023683168025066</v>
      </c>
      <c r="E3653" s="382">
        <v>1.1153972809972914</v>
      </c>
      <c r="F3653" s="382">
        <v>1.2196626154240457</v>
      </c>
      <c r="G3653" s="382">
        <v>1.3022753431194036</v>
      </c>
      <c r="H3653" s="382">
        <v>1.3646037806617706</v>
      </c>
      <c r="M3653" s="386">
        <v>0.72940000000000005</v>
      </c>
    </row>
    <row r="3654" spans="1:13" ht="11.65" customHeight="1">
      <c r="A3654" s="372">
        <v>3648</v>
      </c>
      <c r="B3654" s="381">
        <v>1533.690241133907</v>
      </c>
      <c r="C3654" s="381">
        <v>2324.2905839910727</v>
      </c>
      <c r="D3654" s="382">
        <v>1.0023944821011701</v>
      </c>
      <c r="E3654" s="382">
        <v>1.1154013194773362</v>
      </c>
      <c r="F3654" s="382">
        <v>1.2196894545503538</v>
      </c>
      <c r="G3654" s="382">
        <v>1.3022938613111463</v>
      </c>
      <c r="H3654" s="382">
        <v>1.3647081815519684</v>
      </c>
      <c r="M3654" s="386">
        <v>0.72960000000000003</v>
      </c>
    </row>
    <row r="3655" spans="1:13" ht="11.65" customHeight="1">
      <c r="A3655" s="372">
        <v>3649</v>
      </c>
      <c r="B3655" s="381">
        <v>1534.4572267214489</v>
      </c>
      <c r="C3655" s="381">
        <v>2324.3617051352594</v>
      </c>
      <c r="D3655" s="382">
        <v>1.0024430026022328</v>
      </c>
      <c r="E3655" s="382">
        <v>1.1154357520362947</v>
      </c>
      <c r="F3655" s="382">
        <v>1.2196901287903266</v>
      </c>
      <c r="G3655" s="382">
        <v>1.3023033811153941</v>
      </c>
      <c r="H3655" s="382">
        <v>1.3648157896952309</v>
      </c>
      <c r="M3655" s="386">
        <v>0.7298</v>
      </c>
    </row>
    <row r="3656" spans="1:13" ht="11.65" customHeight="1">
      <c r="A3656" s="372">
        <v>3650</v>
      </c>
      <c r="B3656" s="381">
        <v>1535.3209920856843</v>
      </c>
      <c r="C3656" s="381">
        <v>2324.7144138236381</v>
      </c>
      <c r="D3656" s="382">
        <v>1.0024459242309216</v>
      </c>
      <c r="E3656" s="382">
        <v>1.115445743593616</v>
      </c>
      <c r="F3656" s="382">
        <v>1.2197146464426682</v>
      </c>
      <c r="G3656" s="382">
        <v>1.3023150712476179</v>
      </c>
      <c r="H3656" s="382">
        <v>1.3648327492095158</v>
      </c>
      <c r="M3656" s="386">
        <v>0.73</v>
      </c>
    </row>
    <row r="3657" spans="1:13" ht="11.65" customHeight="1">
      <c r="A3657" s="372">
        <v>3651</v>
      </c>
      <c r="B3657" s="381">
        <v>1535.3292334779135</v>
      </c>
      <c r="C3657" s="381">
        <v>2324.7245312104442</v>
      </c>
      <c r="D3657" s="382">
        <v>1.002449042269276</v>
      </c>
      <c r="E3657" s="382">
        <v>1.1154499705247942</v>
      </c>
      <c r="F3657" s="382">
        <v>1.2197461809506818</v>
      </c>
      <c r="G3657" s="382">
        <v>1.3023424333489919</v>
      </c>
      <c r="H3657" s="382">
        <v>1.3648330338094385</v>
      </c>
      <c r="M3657" s="386">
        <v>0.73019999999999996</v>
      </c>
    </row>
    <row r="3658" spans="1:13" ht="11.65" customHeight="1">
      <c r="A3658" s="372">
        <v>3652</v>
      </c>
      <c r="B3658" s="381">
        <v>1536.7145522605551</v>
      </c>
      <c r="C3658" s="381">
        <v>2325.5027076428632</v>
      </c>
      <c r="D3658" s="382">
        <v>1.0024601351988456</v>
      </c>
      <c r="E3658" s="382">
        <v>1.1154860135856581</v>
      </c>
      <c r="F3658" s="382">
        <v>1.2197568581945673</v>
      </c>
      <c r="G3658" s="382">
        <v>1.3023667320184318</v>
      </c>
      <c r="H3658" s="382">
        <v>1.3649155762801859</v>
      </c>
      <c r="M3658" s="386">
        <v>0.73040000000000005</v>
      </c>
    </row>
    <row r="3659" spans="1:13" ht="11.65" customHeight="1">
      <c r="A3659" s="372">
        <v>3653</v>
      </c>
      <c r="B3659" s="381">
        <v>1536.8019948890333</v>
      </c>
      <c r="C3659" s="381">
        <v>2325.9728859943789</v>
      </c>
      <c r="D3659" s="382">
        <v>1.0024761931806363</v>
      </c>
      <c r="E3659" s="382">
        <v>1.1154931229985303</v>
      </c>
      <c r="F3659" s="382">
        <v>1.2197944029760492</v>
      </c>
      <c r="G3659" s="382">
        <v>1.3023913970192744</v>
      </c>
      <c r="H3659" s="382">
        <v>1.364927139672272</v>
      </c>
      <c r="M3659" s="386">
        <v>0.73060000000000003</v>
      </c>
    </row>
    <row r="3660" spans="1:13" ht="11.65" customHeight="1">
      <c r="A3660" s="372">
        <v>3654</v>
      </c>
      <c r="B3660" s="381">
        <v>1536.9410678456879</v>
      </c>
      <c r="C3660" s="381">
        <v>2326.3088416481514</v>
      </c>
      <c r="D3660" s="382">
        <v>1.002477800099062</v>
      </c>
      <c r="E3660" s="382">
        <v>1.1155250272909161</v>
      </c>
      <c r="F3660" s="382">
        <v>1.2198261932129251</v>
      </c>
      <c r="G3660" s="382">
        <v>1.3024354618704528</v>
      </c>
      <c r="H3660" s="382">
        <v>1.3649662967584848</v>
      </c>
      <c r="M3660" s="386">
        <v>0.73080000000000001</v>
      </c>
    </row>
    <row r="3661" spans="1:13" ht="11.65" customHeight="1">
      <c r="A3661" s="372">
        <v>3655</v>
      </c>
      <c r="B3661" s="381">
        <v>1537.3397378054187</v>
      </c>
      <c r="C3661" s="381">
        <v>2327.4440368276391</v>
      </c>
      <c r="D3661" s="382">
        <v>1.0024979620974752</v>
      </c>
      <c r="E3661" s="382">
        <v>1.1155518125496378</v>
      </c>
      <c r="F3661" s="382">
        <v>1.2198344214548646</v>
      </c>
      <c r="G3661" s="382">
        <v>1.3024461089566608</v>
      </c>
      <c r="H3661" s="382">
        <v>1.3649717006903728</v>
      </c>
      <c r="M3661" s="386">
        <v>0.73099999999999998</v>
      </c>
    </row>
    <row r="3662" spans="1:13" ht="11.65" customHeight="1">
      <c r="A3662" s="372">
        <v>3656</v>
      </c>
      <c r="B3662" s="381">
        <v>1538.8800816207959</v>
      </c>
      <c r="C3662" s="381">
        <v>2327.4483969828107</v>
      </c>
      <c r="D3662" s="382">
        <v>1.0025096306588617</v>
      </c>
      <c r="E3662" s="382">
        <v>1.1156191126958017</v>
      </c>
      <c r="F3662" s="382">
        <v>1.2199520853926296</v>
      </c>
      <c r="G3662" s="382">
        <v>1.3024880063218813</v>
      </c>
      <c r="H3662" s="382">
        <v>1.3651231228695089</v>
      </c>
      <c r="M3662" s="386">
        <v>0.73119999999999996</v>
      </c>
    </row>
    <row r="3663" spans="1:13" ht="11.65" customHeight="1">
      <c r="A3663" s="372">
        <v>3657</v>
      </c>
      <c r="B3663" s="381">
        <v>1539.4805129163906</v>
      </c>
      <c r="C3663" s="381">
        <v>2327.4785307712991</v>
      </c>
      <c r="D3663" s="382">
        <v>1.0025102760308262</v>
      </c>
      <c r="E3663" s="382">
        <v>1.1157145923631926</v>
      </c>
      <c r="F3663" s="382">
        <v>1.2199652560285401</v>
      </c>
      <c r="G3663" s="382">
        <v>1.3025497918914748</v>
      </c>
      <c r="H3663" s="382">
        <v>1.3651366691736215</v>
      </c>
      <c r="M3663" s="386">
        <v>0.73140000000000005</v>
      </c>
    </row>
    <row r="3664" spans="1:13" ht="11.65" customHeight="1">
      <c r="A3664" s="372">
        <v>3658</v>
      </c>
      <c r="B3664" s="381">
        <v>1539.7585049115742</v>
      </c>
      <c r="C3664" s="381">
        <v>2327.5484178166316</v>
      </c>
      <c r="D3664" s="382">
        <v>1.0025104211445997</v>
      </c>
      <c r="E3664" s="382">
        <v>1.1157209993430672</v>
      </c>
      <c r="F3664" s="382">
        <v>1.2200132788707045</v>
      </c>
      <c r="G3664" s="382">
        <v>1.3025794369930519</v>
      </c>
      <c r="H3664" s="382">
        <v>1.3651751283605775</v>
      </c>
      <c r="M3664" s="386">
        <v>0.73160000000000003</v>
      </c>
    </row>
    <row r="3665" spans="1:13" ht="11.65" customHeight="1">
      <c r="A3665" s="372">
        <v>3659</v>
      </c>
      <c r="B3665" s="381">
        <v>1540.196739608069</v>
      </c>
      <c r="C3665" s="381">
        <v>2327.578141915521</v>
      </c>
      <c r="D3665" s="382">
        <v>1.0025121138403887</v>
      </c>
      <c r="E3665" s="382">
        <v>1.1157233914672162</v>
      </c>
      <c r="F3665" s="382">
        <v>1.2200330042077976</v>
      </c>
      <c r="G3665" s="382">
        <v>1.3025928565356195</v>
      </c>
      <c r="H3665" s="382">
        <v>1.3652090713383971</v>
      </c>
      <c r="M3665" s="386">
        <v>0.73180000000000001</v>
      </c>
    </row>
    <row r="3666" spans="1:13" ht="11.65" customHeight="1">
      <c r="A3666" s="372">
        <v>3660</v>
      </c>
      <c r="B3666" s="381">
        <v>1540.4829213458997</v>
      </c>
      <c r="C3666" s="381">
        <v>2329.1342337780097</v>
      </c>
      <c r="D3666" s="382">
        <v>1.0025304808622797</v>
      </c>
      <c r="E3666" s="382">
        <v>1.115807621113446</v>
      </c>
      <c r="F3666" s="382">
        <v>1.220071603269919</v>
      </c>
      <c r="G3666" s="382">
        <v>1.3025949380558748</v>
      </c>
      <c r="H3666" s="382">
        <v>1.3652258574502658</v>
      </c>
      <c r="M3666" s="386">
        <v>0.73199999999999998</v>
      </c>
    </row>
    <row r="3667" spans="1:13" ht="11.65" customHeight="1">
      <c r="A3667" s="372">
        <v>3661</v>
      </c>
      <c r="B3667" s="381">
        <v>1541.0148029190423</v>
      </c>
      <c r="C3667" s="381">
        <v>2329.2511101600194</v>
      </c>
      <c r="D3667" s="382">
        <v>1.0025426745898383</v>
      </c>
      <c r="E3667" s="382">
        <v>1.1158106036161415</v>
      </c>
      <c r="F3667" s="382">
        <v>1.2201183445414843</v>
      </c>
      <c r="G3667" s="382">
        <v>1.3027634488893987</v>
      </c>
      <c r="H3667" s="382">
        <v>1.3652921847185739</v>
      </c>
      <c r="M3667" s="386">
        <v>0.73219999999999996</v>
      </c>
    </row>
    <row r="3668" spans="1:13" ht="11.65" customHeight="1">
      <c r="A3668" s="372">
        <v>3662</v>
      </c>
      <c r="B3668" s="381">
        <v>1542.2327785725702</v>
      </c>
      <c r="C3668" s="381">
        <v>2329.9700966072505</v>
      </c>
      <c r="D3668" s="382">
        <v>1.0026088221653102</v>
      </c>
      <c r="E3668" s="382">
        <v>1.1159483056345616</v>
      </c>
      <c r="F3668" s="382">
        <v>1.2201568702959953</v>
      </c>
      <c r="G3668" s="382">
        <v>1.3027725468747089</v>
      </c>
      <c r="H3668" s="382">
        <v>1.3652945510693655</v>
      </c>
      <c r="M3668" s="386">
        <v>0.73240000000000005</v>
      </c>
    </row>
    <row r="3669" spans="1:13" ht="11.65" customHeight="1">
      <c r="A3669" s="372">
        <v>3663</v>
      </c>
      <c r="B3669" s="381">
        <v>1542.9963306992904</v>
      </c>
      <c r="C3669" s="381">
        <v>2331.1346776957816</v>
      </c>
      <c r="D3669" s="382">
        <v>1.0026125871355225</v>
      </c>
      <c r="E3669" s="382">
        <v>1.1159621279328416</v>
      </c>
      <c r="F3669" s="382">
        <v>1.2203013880851621</v>
      </c>
      <c r="G3669" s="382">
        <v>1.3028197040725868</v>
      </c>
      <c r="H3669" s="382">
        <v>1.3654184239263158</v>
      </c>
      <c r="M3669" s="386">
        <v>0.73260000000000003</v>
      </c>
    </row>
    <row r="3670" spans="1:13" ht="11.65" customHeight="1">
      <c r="A3670" s="372">
        <v>3664</v>
      </c>
      <c r="B3670" s="381">
        <v>1542.999896259731</v>
      </c>
      <c r="C3670" s="381">
        <v>2332.0865323782164</v>
      </c>
      <c r="D3670" s="382">
        <v>1.0026174430169836</v>
      </c>
      <c r="E3670" s="382">
        <v>1.1159703697684362</v>
      </c>
      <c r="F3670" s="382">
        <v>1.2203271294885454</v>
      </c>
      <c r="G3670" s="382">
        <v>1.3030223394304381</v>
      </c>
      <c r="H3670" s="382">
        <v>1.3654863264878994</v>
      </c>
      <c r="M3670" s="386">
        <v>0.73280000000000001</v>
      </c>
    </row>
    <row r="3671" spans="1:13" ht="11.65" customHeight="1">
      <c r="A3671" s="372">
        <v>3665</v>
      </c>
      <c r="B3671" s="381">
        <v>1543.5465632852884</v>
      </c>
      <c r="C3671" s="381">
        <v>2333.3603719630246</v>
      </c>
      <c r="D3671" s="382">
        <v>1.0026410332168632</v>
      </c>
      <c r="E3671" s="382">
        <v>1.1161354724204444</v>
      </c>
      <c r="F3671" s="382">
        <v>1.220333386212709</v>
      </c>
      <c r="G3671" s="382">
        <v>1.3030617460373581</v>
      </c>
      <c r="H3671" s="382">
        <v>1.3654962907216479</v>
      </c>
      <c r="M3671" s="386">
        <v>0.73299999999999998</v>
      </c>
    </row>
    <row r="3672" spans="1:13" ht="11.65" customHeight="1">
      <c r="A3672" s="372">
        <v>3666</v>
      </c>
      <c r="B3672" s="381">
        <v>1544.5375642252093</v>
      </c>
      <c r="C3672" s="381">
        <v>2333.6409206674962</v>
      </c>
      <c r="D3672" s="382">
        <v>1.0026742320544917</v>
      </c>
      <c r="E3672" s="382">
        <v>1.1161694780182934</v>
      </c>
      <c r="F3672" s="382">
        <v>1.2203780051699609</v>
      </c>
      <c r="G3672" s="382">
        <v>1.3031577291214422</v>
      </c>
      <c r="H3672" s="382">
        <v>1.3655312089968732</v>
      </c>
      <c r="M3672" s="386">
        <v>0.73319999999999996</v>
      </c>
    </row>
    <row r="3673" spans="1:13" ht="11.65" customHeight="1">
      <c r="A3673" s="372">
        <v>3667</v>
      </c>
      <c r="B3673" s="381">
        <v>1544.79480199929</v>
      </c>
      <c r="C3673" s="381">
        <v>2333.8573822570979</v>
      </c>
      <c r="D3673" s="382">
        <v>1.0027211172784931</v>
      </c>
      <c r="E3673" s="382">
        <v>1.1161811894254461</v>
      </c>
      <c r="F3673" s="382">
        <v>1.2204127920666232</v>
      </c>
      <c r="G3673" s="382">
        <v>1.3032082331563803</v>
      </c>
      <c r="H3673" s="382">
        <v>1.3655319779783914</v>
      </c>
      <c r="M3673" s="386">
        <v>0.73340000000000005</v>
      </c>
    </row>
    <row r="3674" spans="1:13" ht="11.65" customHeight="1">
      <c r="A3674" s="372">
        <v>3668</v>
      </c>
      <c r="B3674" s="381">
        <v>1545.1495154313734</v>
      </c>
      <c r="C3674" s="381">
        <v>2334.627199311597</v>
      </c>
      <c r="D3674" s="382">
        <v>1.0027448546437616</v>
      </c>
      <c r="E3674" s="382">
        <v>1.1161944996195028</v>
      </c>
      <c r="F3674" s="382">
        <v>1.2204179398844945</v>
      </c>
      <c r="G3674" s="382">
        <v>1.3032954599136839</v>
      </c>
      <c r="H3674" s="382">
        <v>1.3655681757909575</v>
      </c>
      <c r="M3674" s="386">
        <v>0.73360000000000003</v>
      </c>
    </row>
    <row r="3675" spans="1:13" ht="11.65" customHeight="1">
      <c r="A3675" s="372">
        <v>3669</v>
      </c>
      <c r="B3675" s="381">
        <v>1545.3093484215387</v>
      </c>
      <c r="C3675" s="381">
        <v>2334.7169278396213</v>
      </c>
      <c r="D3675" s="382">
        <v>1.0027642524914528</v>
      </c>
      <c r="E3675" s="382">
        <v>1.116245228789738</v>
      </c>
      <c r="F3675" s="382">
        <v>1.2204301028521096</v>
      </c>
      <c r="G3675" s="382">
        <v>1.3033398879839131</v>
      </c>
      <c r="H3675" s="382">
        <v>1.3656042486805551</v>
      </c>
      <c r="M3675" s="386">
        <v>0.73380000000000001</v>
      </c>
    </row>
    <row r="3676" spans="1:13" ht="11.65" customHeight="1">
      <c r="A3676" s="372">
        <v>3670</v>
      </c>
      <c r="B3676" s="381">
        <v>1545.4296819875308</v>
      </c>
      <c r="C3676" s="381">
        <v>2334.8294465654999</v>
      </c>
      <c r="D3676" s="382">
        <v>1.002770817753603</v>
      </c>
      <c r="E3676" s="382">
        <v>1.1162748608629554</v>
      </c>
      <c r="F3676" s="382">
        <v>1.2204354258885646</v>
      </c>
      <c r="G3676" s="382">
        <v>1.3033419397887513</v>
      </c>
      <c r="H3676" s="382">
        <v>1.3656165733625458</v>
      </c>
      <c r="M3676" s="386">
        <v>0.73399999999999999</v>
      </c>
    </row>
    <row r="3677" spans="1:13" ht="11.65" customHeight="1">
      <c r="A3677" s="372">
        <v>3671</v>
      </c>
      <c r="B3677" s="381">
        <v>1545.4360898778687</v>
      </c>
      <c r="C3677" s="381">
        <v>2335.4664737868443</v>
      </c>
      <c r="D3677" s="382">
        <v>1.0027727062306524</v>
      </c>
      <c r="E3677" s="382">
        <v>1.1162893359209638</v>
      </c>
      <c r="F3677" s="382">
        <v>1.2204362305194463</v>
      </c>
      <c r="G3677" s="382">
        <v>1.3033558112907213</v>
      </c>
      <c r="H3677" s="382">
        <v>1.3656323835090953</v>
      </c>
      <c r="M3677" s="386">
        <v>0.73419999999999996</v>
      </c>
    </row>
    <row r="3678" spans="1:13" ht="11.65" customHeight="1">
      <c r="A3678" s="372">
        <v>3672</v>
      </c>
      <c r="B3678" s="381">
        <v>1547.3852305504224</v>
      </c>
      <c r="C3678" s="381">
        <v>2335.6396064123037</v>
      </c>
      <c r="D3678" s="382">
        <v>1.0027779608968794</v>
      </c>
      <c r="E3678" s="382">
        <v>1.1163302470937873</v>
      </c>
      <c r="F3678" s="382">
        <v>1.2205808054356544</v>
      </c>
      <c r="G3678" s="382">
        <v>1.3033931708046742</v>
      </c>
      <c r="H3678" s="382">
        <v>1.3656698523451574</v>
      </c>
      <c r="M3678" s="386">
        <v>0.73440000000000005</v>
      </c>
    </row>
    <row r="3679" spans="1:13" ht="11.65" customHeight="1">
      <c r="A3679" s="372">
        <v>3673</v>
      </c>
      <c r="B3679" s="381">
        <v>1547.4053474971197</v>
      </c>
      <c r="C3679" s="381">
        <v>2335.7529089783966</v>
      </c>
      <c r="D3679" s="382">
        <v>1.0027782602577693</v>
      </c>
      <c r="E3679" s="382">
        <v>1.1163896578875538</v>
      </c>
      <c r="F3679" s="382">
        <v>1.2206262260094463</v>
      </c>
      <c r="G3679" s="382">
        <v>1.3035829055507853</v>
      </c>
      <c r="H3679" s="382">
        <v>1.3657112113754306</v>
      </c>
      <c r="M3679" s="386">
        <v>0.73460000000000003</v>
      </c>
    </row>
    <row r="3680" spans="1:13" ht="11.65" customHeight="1">
      <c r="A3680" s="372">
        <v>3674</v>
      </c>
      <c r="B3680" s="381">
        <v>1548.1827169078406</v>
      </c>
      <c r="C3680" s="381">
        <v>2336.0859321619409</v>
      </c>
      <c r="D3680" s="382">
        <v>1.0027933373459994</v>
      </c>
      <c r="E3680" s="382">
        <v>1.1164351945856554</v>
      </c>
      <c r="F3680" s="382">
        <v>1.2206359449468405</v>
      </c>
      <c r="G3680" s="382">
        <v>1.3035997044510668</v>
      </c>
      <c r="H3680" s="382">
        <v>1.3657691848298497</v>
      </c>
      <c r="M3680" s="386">
        <v>0.73480000000000001</v>
      </c>
    </row>
    <row r="3681" spans="1:13" ht="11.65" customHeight="1">
      <c r="A3681" s="372">
        <v>3675</v>
      </c>
      <c r="B3681" s="381">
        <v>1548.3851532181752</v>
      </c>
      <c r="C3681" s="381">
        <v>2336.1030602301616</v>
      </c>
      <c r="D3681" s="382">
        <v>1.0027979890365681</v>
      </c>
      <c r="E3681" s="382">
        <v>1.1164396438156865</v>
      </c>
      <c r="F3681" s="382">
        <v>1.220657934545808</v>
      </c>
      <c r="G3681" s="382">
        <v>1.3036812594766947</v>
      </c>
      <c r="H3681" s="382">
        <v>1.365979927719742</v>
      </c>
      <c r="M3681" s="386">
        <v>0.73499999999999999</v>
      </c>
    </row>
    <row r="3682" spans="1:13" ht="11.65" customHeight="1">
      <c r="A3682" s="372">
        <v>3676</v>
      </c>
      <c r="B3682" s="381">
        <v>1548.4150038807566</v>
      </c>
      <c r="C3682" s="381">
        <v>2336.4579766402057</v>
      </c>
      <c r="D3682" s="382">
        <v>1.0028047495940475</v>
      </c>
      <c r="E3682" s="382">
        <v>1.1164580765586887</v>
      </c>
      <c r="F3682" s="382">
        <v>1.2206765058342253</v>
      </c>
      <c r="G3682" s="382">
        <v>1.3036911608187034</v>
      </c>
      <c r="H3682" s="382">
        <v>1.366059635449258</v>
      </c>
      <c r="M3682" s="386">
        <v>0.73519999999999996</v>
      </c>
    </row>
    <row r="3683" spans="1:13" ht="11.65" customHeight="1">
      <c r="A3683" s="372">
        <v>3677</v>
      </c>
      <c r="B3683" s="381">
        <v>1548.5908812850766</v>
      </c>
      <c r="C3683" s="381">
        <v>2336.795155332009</v>
      </c>
      <c r="D3683" s="382">
        <v>1.0028302868601129</v>
      </c>
      <c r="E3683" s="382">
        <v>1.116468982207836</v>
      </c>
      <c r="F3683" s="382">
        <v>1.2207290311777981</v>
      </c>
      <c r="G3683" s="382">
        <v>1.303699161626424</v>
      </c>
      <c r="H3683" s="382">
        <v>1.3661021907333599</v>
      </c>
      <c r="M3683" s="386">
        <v>0.73540000000000005</v>
      </c>
    </row>
    <row r="3684" spans="1:13" ht="11.65" customHeight="1">
      <c r="A3684" s="372">
        <v>3678</v>
      </c>
      <c r="B3684" s="381">
        <v>1548.6703820008252</v>
      </c>
      <c r="C3684" s="381">
        <v>2338.9107935680277</v>
      </c>
      <c r="D3684" s="382">
        <v>1.0028511809754133</v>
      </c>
      <c r="E3684" s="382">
        <v>1.1164883177364782</v>
      </c>
      <c r="F3684" s="382">
        <v>1.2207939191273416</v>
      </c>
      <c r="G3684" s="382">
        <v>1.303773333565678</v>
      </c>
      <c r="H3684" s="382">
        <v>1.3661179707662938</v>
      </c>
      <c r="M3684" s="386">
        <v>0.73560000000000003</v>
      </c>
    </row>
    <row r="3685" spans="1:13" ht="11.65" customHeight="1">
      <c r="A3685" s="372">
        <v>3679</v>
      </c>
      <c r="B3685" s="381">
        <v>1549.0816351462381</v>
      </c>
      <c r="C3685" s="381">
        <v>2339.5834347789714</v>
      </c>
      <c r="D3685" s="382">
        <v>1.0028618543394099</v>
      </c>
      <c r="E3685" s="382">
        <v>1.1164965908375479</v>
      </c>
      <c r="F3685" s="382">
        <v>1.2208277561104959</v>
      </c>
      <c r="G3685" s="382">
        <v>1.303780092738563</v>
      </c>
      <c r="H3685" s="382">
        <v>1.3661253407581315</v>
      </c>
      <c r="M3685" s="386">
        <v>0.73580000000000001</v>
      </c>
    </row>
    <row r="3686" spans="1:13" ht="11.65" customHeight="1">
      <c r="A3686" s="372">
        <v>3680</v>
      </c>
      <c r="B3686" s="381">
        <v>1549.2609588278783</v>
      </c>
      <c r="C3686" s="381">
        <v>2339.889081510526</v>
      </c>
      <c r="D3686" s="382">
        <v>1.00289564258215</v>
      </c>
      <c r="E3686" s="382">
        <v>1.116536538716526</v>
      </c>
      <c r="F3686" s="382">
        <v>1.2208399296212</v>
      </c>
      <c r="G3686" s="382">
        <v>1.3037876003918374</v>
      </c>
      <c r="H3686" s="382">
        <v>1.3661644664057424</v>
      </c>
      <c r="M3686" s="386">
        <v>0.73599999999999999</v>
      </c>
    </row>
    <row r="3687" spans="1:13" ht="11.65" customHeight="1">
      <c r="A3687" s="372">
        <v>3681</v>
      </c>
      <c r="B3687" s="381">
        <v>1549.5970984158184</v>
      </c>
      <c r="C3687" s="381">
        <v>2339.9920229399831</v>
      </c>
      <c r="D3687" s="382">
        <v>1.0028959034691711</v>
      </c>
      <c r="E3687" s="382">
        <v>1.1165380890257426</v>
      </c>
      <c r="F3687" s="382">
        <v>1.2208644287239698</v>
      </c>
      <c r="G3687" s="382">
        <v>1.3038100321493666</v>
      </c>
      <c r="H3687" s="382">
        <v>1.3662153919805584</v>
      </c>
      <c r="M3687" s="386">
        <v>0.73619999999999997</v>
      </c>
    </row>
    <row r="3688" spans="1:13" ht="11.65" customHeight="1">
      <c r="A3688" s="372">
        <v>3682</v>
      </c>
      <c r="B3688" s="381">
        <v>1549.9126257662328</v>
      </c>
      <c r="C3688" s="381">
        <v>2340.3413036127658</v>
      </c>
      <c r="D3688" s="382">
        <v>1.0029154214176379</v>
      </c>
      <c r="E3688" s="382">
        <v>1.1165452008331893</v>
      </c>
      <c r="F3688" s="382">
        <v>1.2209059707241288</v>
      </c>
      <c r="G3688" s="382">
        <v>1.3039159464375925</v>
      </c>
      <c r="H3688" s="382">
        <v>1.3663113948429781</v>
      </c>
      <c r="M3688" s="386">
        <v>0.73640000000000005</v>
      </c>
    </row>
    <row r="3689" spans="1:13" ht="11.65" customHeight="1">
      <c r="A3689" s="372">
        <v>3683</v>
      </c>
      <c r="B3689" s="381">
        <v>1550.3401703314203</v>
      </c>
      <c r="C3689" s="381">
        <v>2340.5322647144658</v>
      </c>
      <c r="D3689" s="382">
        <v>1.0029310960432429</v>
      </c>
      <c r="E3689" s="382">
        <v>1.1165855052856462</v>
      </c>
      <c r="F3689" s="382">
        <v>1.22091100551597</v>
      </c>
      <c r="G3689" s="382">
        <v>1.3039221954065345</v>
      </c>
      <c r="H3689" s="382">
        <v>1.3663208004848695</v>
      </c>
      <c r="M3689" s="386">
        <v>0.73660000000000003</v>
      </c>
    </row>
    <row r="3690" spans="1:13" ht="11.65" customHeight="1">
      <c r="A3690" s="372">
        <v>3684</v>
      </c>
      <c r="B3690" s="381">
        <v>1550.5241934493088</v>
      </c>
      <c r="C3690" s="381">
        <v>2341.2635763523376</v>
      </c>
      <c r="D3690" s="382">
        <v>1.0029358877558125</v>
      </c>
      <c r="E3690" s="382">
        <v>1.1166028839077815</v>
      </c>
      <c r="F3690" s="382">
        <v>1.2209211733215417</v>
      </c>
      <c r="G3690" s="382">
        <v>1.3039333600654153</v>
      </c>
      <c r="H3690" s="382">
        <v>1.3663407830606515</v>
      </c>
      <c r="M3690" s="386">
        <v>0.73680000000000001</v>
      </c>
    </row>
    <row r="3691" spans="1:13" ht="11.65" customHeight="1">
      <c r="A3691" s="372">
        <v>3685</v>
      </c>
      <c r="B3691" s="381">
        <v>1551.2096533031909</v>
      </c>
      <c r="C3691" s="381">
        <v>2341.7835204964758</v>
      </c>
      <c r="D3691" s="382">
        <v>1.0029382784686596</v>
      </c>
      <c r="E3691" s="382">
        <v>1.1166208160390976</v>
      </c>
      <c r="F3691" s="382">
        <v>1.220935194364698</v>
      </c>
      <c r="G3691" s="382">
        <v>1.3039819467758387</v>
      </c>
      <c r="H3691" s="382">
        <v>1.3663430606269247</v>
      </c>
      <c r="M3691" s="386">
        <v>0.73699999999999999</v>
      </c>
    </row>
    <row r="3692" spans="1:13" ht="11.65" customHeight="1">
      <c r="A3692" s="372">
        <v>3686</v>
      </c>
      <c r="B3692" s="381">
        <v>1551.3857566249299</v>
      </c>
      <c r="C3692" s="381">
        <v>2343.2246600803264</v>
      </c>
      <c r="D3692" s="382">
        <v>1.0029452648941559</v>
      </c>
      <c r="E3692" s="382">
        <v>1.1166745253035482</v>
      </c>
      <c r="F3692" s="382">
        <v>1.2209481439486611</v>
      </c>
      <c r="G3692" s="382">
        <v>1.3040162706672676</v>
      </c>
      <c r="H3692" s="382">
        <v>1.3663929164619995</v>
      </c>
      <c r="M3692" s="386">
        <v>0.73719999999999997</v>
      </c>
    </row>
    <row r="3693" spans="1:13" ht="11.65" customHeight="1">
      <c r="A3693" s="372">
        <v>3687</v>
      </c>
      <c r="B3693" s="381">
        <v>1552.1268943325849</v>
      </c>
      <c r="C3693" s="381">
        <v>2343.4256774497189</v>
      </c>
      <c r="D3693" s="382">
        <v>1.0029963967199846</v>
      </c>
      <c r="E3693" s="382">
        <v>1.116699138203463</v>
      </c>
      <c r="F3693" s="382">
        <v>1.2209743327947169</v>
      </c>
      <c r="G3693" s="382">
        <v>1.3040689897376221</v>
      </c>
      <c r="H3693" s="382">
        <v>1.3664248310147431</v>
      </c>
      <c r="M3693" s="386">
        <v>0.73740000000000006</v>
      </c>
    </row>
    <row r="3694" spans="1:13" ht="11.65" customHeight="1">
      <c r="A3694" s="372">
        <v>3688</v>
      </c>
      <c r="B3694" s="381">
        <v>1552.1408195098338</v>
      </c>
      <c r="C3694" s="381">
        <v>2344.2119835056437</v>
      </c>
      <c r="D3694" s="382">
        <v>1.0030419728396009</v>
      </c>
      <c r="E3694" s="382">
        <v>1.1167463020693407</v>
      </c>
      <c r="F3694" s="382">
        <v>1.2209754967802149</v>
      </c>
      <c r="G3694" s="382">
        <v>1.3041305320301904</v>
      </c>
      <c r="H3694" s="382">
        <v>1.3665081029989443</v>
      </c>
      <c r="M3694" s="386">
        <v>0.73760000000000003</v>
      </c>
    </row>
    <row r="3695" spans="1:13" ht="11.65" customHeight="1">
      <c r="A3695" s="372">
        <v>3689</v>
      </c>
      <c r="B3695" s="381">
        <v>1552.3757995088845</v>
      </c>
      <c r="C3695" s="381">
        <v>2344.3100596901968</v>
      </c>
      <c r="D3695" s="382">
        <v>1.0030561179211177</v>
      </c>
      <c r="E3695" s="382">
        <v>1.1167540322115683</v>
      </c>
      <c r="F3695" s="382">
        <v>1.2210341738611938</v>
      </c>
      <c r="G3695" s="382">
        <v>1.3041447189117179</v>
      </c>
      <c r="H3695" s="382">
        <v>1.3665499023426753</v>
      </c>
      <c r="M3695" s="386">
        <v>0.73780000000000001</v>
      </c>
    </row>
    <row r="3696" spans="1:13" ht="11.65" customHeight="1">
      <c r="A3696" s="372">
        <v>3690</v>
      </c>
      <c r="B3696" s="381">
        <v>1552.6795181705029</v>
      </c>
      <c r="C3696" s="381">
        <v>2345.0788708404652</v>
      </c>
      <c r="D3696" s="382">
        <v>1.0030657737441413</v>
      </c>
      <c r="E3696" s="382">
        <v>1.1168198688683673</v>
      </c>
      <c r="F3696" s="382">
        <v>1.2210350835695551</v>
      </c>
      <c r="G3696" s="382">
        <v>1.304148042016267</v>
      </c>
      <c r="H3696" s="382">
        <v>1.366679024373697</v>
      </c>
      <c r="M3696" s="386">
        <v>0.73799999999999999</v>
      </c>
    </row>
    <row r="3697" spans="1:13" ht="11.65" customHeight="1">
      <c r="A3697" s="372">
        <v>3691</v>
      </c>
      <c r="B3697" s="381">
        <v>1552.7602981706113</v>
      </c>
      <c r="C3697" s="381">
        <v>2345.6093976411885</v>
      </c>
      <c r="D3697" s="382">
        <v>1.0030668371281717</v>
      </c>
      <c r="E3697" s="382">
        <v>1.1168708441829764</v>
      </c>
      <c r="F3697" s="382">
        <v>1.2210550812740832</v>
      </c>
      <c r="G3697" s="382">
        <v>1.3042106282966339</v>
      </c>
      <c r="H3697" s="382">
        <v>1.3667362143355271</v>
      </c>
      <c r="M3697" s="386">
        <v>0.73819999999999997</v>
      </c>
    </row>
    <row r="3698" spans="1:13" ht="11.65" customHeight="1">
      <c r="A3698" s="372">
        <v>3692</v>
      </c>
      <c r="B3698" s="381">
        <v>1553.3388421814343</v>
      </c>
      <c r="C3698" s="381">
        <v>2345.6166759025782</v>
      </c>
      <c r="D3698" s="382">
        <v>1.0031624016497944</v>
      </c>
      <c r="E3698" s="382">
        <v>1.1168935510921301</v>
      </c>
      <c r="F3698" s="382">
        <v>1.221095978336826</v>
      </c>
      <c r="G3698" s="382">
        <v>1.3042115532269396</v>
      </c>
      <c r="H3698" s="382">
        <v>1.3667383433945621</v>
      </c>
      <c r="M3698" s="386">
        <v>0.73839999999999995</v>
      </c>
    </row>
    <row r="3699" spans="1:13" ht="11.65" customHeight="1">
      <c r="A3699" s="372">
        <v>3693</v>
      </c>
      <c r="B3699" s="381">
        <v>1554.0217870710903</v>
      </c>
      <c r="C3699" s="381">
        <v>2346.4721399833325</v>
      </c>
      <c r="D3699" s="382">
        <v>1.0031799711035188</v>
      </c>
      <c r="E3699" s="382">
        <v>1.1169345953247354</v>
      </c>
      <c r="F3699" s="382">
        <v>1.2211017372792241</v>
      </c>
      <c r="G3699" s="382">
        <v>1.3042115613884264</v>
      </c>
      <c r="H3699" s="382">
        <v>1.3667403737434085</v>
      </c>
      <c r="M3699" s="386">
        <v>0.73860000000000003</v>
      </c>
    </row>
    <row r="3700" spans="1:13" ht="11.65" customHeight="1">
      <c r="A3700" s="372">
        <v>3694</v>
      </c>
      <c r="B3700" s="381">
        <v>1554.4873015137628</v>
      </c>
      <c r="C3700" s="381">
        <v>2347.2632177573978</v>
      </c>
      <c r="D3700" s="382">
        <v>1.0032125768339291</v>
      </c>
      <c r="E3700" s="382">
        <v>1.1169862569077</v>
      </c>
      <c r="F3700" s="382">
        <v>1.221132442261111</v>
      </c>
      <c r="G3700" s="382">
        <v>1.3042419178279878</v>
      </c>
      <c r="H3700" s="382">
        <v>1.3667424478804466</v>
      </c>
      <c r="M3700" s="386">
        <v>0.73880000000000001</v>
      </c>
    </row>
    <row r="3701" spans="1:13" ht="11.65" customHeight="1">
      <c r="A3701" s="372">
        <v>3695</v>
      </c>
      <c r="B3701" s="381">
        <v>1555.25168461877</v>
      </c>
      <c r="C3701" s="381">
        <v>2347.5596472656616</v>
      </c>
      <c r="D3701" s="382">
        <v>1.0032167071308273</v>
      </c>
      <c r="E3701" s="382">
        <v>1.1170331674431222</v>
      </c>
      <c r="F3701" s="382">
        <v>1.2211475570966395</v>
      </c>
      <c r="G3701" s="382">
        <v>1.3042498458954146</v>
      </c>
      <c r="H3701" s="382">
        <v>1.366742656495453</v>
      </c>
      <c r="M3701" s="386">
        <v>0.73899999999999999</v>
      </c>
    </row>
    <row r="3702" spans="1:13" ht="11.65" customHeight="1">
      <c r="A3702" s="372">
        <v>3696</v>
      </c>
      <c r="B3702" s="381">
        <v>1555.8247055619086</v>
      </c>
      <c r="C3702" s="381">
        <v>2347.6725573392014</v>
      </c>
      <c r="D3702" s="382">
        <v>1.0032309236645074</v>
      </c>
      <c r="E3702" s="382">
        <v>1.1170370412169333</v>
      </c>
      <c r="F3702" s="382">
        <v>1.2212605270747861</v>
      </c>
      <c r="G3702" s="382">
        <v>1.3042641452294692</v>
      </c>
      <c r="H3702" s="382">
        <v>1.366772598048845</v>
      </c>
      <c r="M3702" s="386">
        <v>0.73919999999999997</v>
      </c>
    </row>
    <row r="3703" spans="1:13" ht="11.65" customHeight="1">
      <c r="A3703" s="372">
        <v>3697</v>
      </c>
      <c r="B3703" s="381">
        <v>1557.1614515797655</v>
      </c>
      <c r="C3703" s="381">
        <v>2348.5822664008756</v>
      </c>
      <c r="D3703" s="382">
        <v>1.0032345345665308</v>
      </c>
      <c r="E3703" s="382">
        <v>1.1170641103863514</v>
      </c>
      <c r="F3703" s="382">
        <v>1.2212738510683305</v>
      </c>
      <c r="G3703" s="382">
        <v>1.3043002335353342</v>
      </c>
      <c r="H3703" s="382">
        <v>1.3668525913687404</v>
      </c>
      <c r="M3703" s="386">
        <v>0.73939999999999995</v>
      </c>
    </row>
    <row r="3704" spans="1:13" ht="11.65" customHeight="1">
      <c r="A3704" s="372">
        <v>3698</v>
      </c>
      <c r="B3704" s="381">
        <v>1557.3308414745297</v>
      </c>
      <c r="C3704" s="381">
        <v>2349.3150456163567</v>
      </c>
      <c r="D3704" s="382">
        <v>1.0032586227063409</v>
      </c>
      <c r="E3704" s="382">
        <v>1.117086228997936</v>
      </c>
      <c r="F3704" s="382">
        <v>1.2212740637713835</v>
      </c>
      <c r="G3704" s="382">
        <v>1.3043169076053689</v>
      </c>
      <c r="H3704" s="382">
        <v>1.3669696268252491</v>
      </c>
      <c r="M3704" s="386">
        <v>0.73960000000000004</v>
      </c>
    </row>
    <row r="3705" spans="1:13" ht="11.65" customHeight="1">
      <c r="A3705" s="372">
        <v>3699</v>
      </c>
      <c r="B3705" s="381">
        <v>1557.6028813122166</v>
      </c>
      <c r="C3705" s="381">
        <v>2349.3972760229808</v>
      </c>
      <c r="D3705" s="382">
        <v>1.003261173425005</v>
      </c>
      <c r="E3705" s="382">
        <v>1.1171193657768295</v>
      </c>
      <c r="F3705" s="382">
        <v>1.2213947839099515</v>
      </c>
      <c r="G3705" s="382">
        <v>1.3043195538416927</v>
      </c>
      <c r="H3705" s="382">
        <v>1.3670562894370197</v>
      </c>
      <c r="M3705" s="386">
        <v>0.73980000000000001</v>
      </c>
    </row>
    <row r="3706" spans="1:13" ht="11.65" customHeight="1">
      <c r="A3706" s="372">
        <v>3700</v>
      </c>
      <c r="B3706" s="381">
        <v>1559.1498570196045</v>
      </c>
      <c r="C3706" s="381">
        <v>2349.5714522664348</v>
      </c>
      <c r="D3706" s="382">
        <v>1.0032645369816522</v>
      </c>
      <c r="E3706" s="382">
        <v>1.1171328862831749</v>
      </c>
      <c r="F3706" s="382">
        <v>1.2213990163992783</v>
      </c>
      <c r="G3706" s="382">
        <v>1.3043672357921132</v>
      </c>
      <c r="H3706" s="382">
        <v>1.3671217509733495</v>
      </c>
      <c r="M3706" s="386">
        <v>0.74</v>
      </c>
    </row>
    <row r="3707" spans="1:13" ht="11.65" customHeight="1">
      <c r="A3707" s="372">
        <v>3701</v>
      </c>
      <c r="B3707" s="381">
        <v>1559.4101040024143</v>
      </c>
      <c r="C3707" s="381">
        <v>2349.691728820364</v>
      </c>
      <c r="D3707" s="382">
        <v>1.0032709932882278</v>
      </c>
      <c r="E3707" s="382">
        <v>1.1171639948268026</v>
      </c>
      <c r="F3707" s="382">
        <v>1.2214404382214898</v>
      </c>
      <c r="G3707" s="382">
        <v>1.3043807396525353</v>
      </c>
      <c r="H3707" s="382">
        <v>1.3672499264952505</v>
      </c>
      <c r="M3707" s="386">
        <v>0.74019999999999997</v>
      </c>
    </row>
    <row r="3708" spans="1:13" ht="11.65" customHeight="1">
      <c r="A3708" s="372">
        <v>3702</v>
      </c>
      <c r="B3708" s="381">
        <v>1560.0675568786019</v>
      </c>
      <c r="C3708" s="381">
        <v>2350.7024249245133</v>
      </c>
      <c r="D3708" s="382">
        <v>1.0032835009323051</v>
      </c>
      <c r="E3708" s="382">
        <v>1.1172242393129801</v>
      </c>
      <c r="F3708" s="382">
        <v>1.2214466569877758</v>
      </c>
      <c r="G3708" s="382">
        <v>1.3044939930517863</v>
      </c>
      <c r="H3708" s="382">
        <v>1.3672504507198942</v>
      </c>
      <c r="M3708" s="386">
        <v>0.74039999999999995</v>
      </c>
    </row>
    <row r="3709" spans="1:13" ht="11.65" customHeight="1">
      <c r="A3709" s="372">
        <v>3703</v>
      </c>
      <c r="B3709" s="381">
        <v>1560.7211000406587</v>
      </c>
      <c r="C3709" s="381">
        <v>2350.7948137836811</v>
      </c>
      <c r="D3709" s="382">
        <v>1.0032959740914646</v>
      </c>
      <c r="E3709" s="382">
        <v>1.11724478964943</v>
      </c>
      <c r="F3709" s="382">
        <v>1.2215711613343601</v>
      </c>
      <c r="G3709" s="382">
        <v>1.3044964865108142</v>
      </c>
      <c r="H3709" s="382">
        <v>1.3673344639670972</v>
      </c>
      <c r="M3709" s="386">
        <v>0.74060000000000004</v>
      </c>
    </row>
    <row r="3710" spans="1:13" ht="11.65" customHeight="1">
      <c r="A3710" s="372">
        <v>3704</v>
      </c>
      <c r="B3710" s="381">
        <v>1560.9582156510169</v>
      </c>
      <c r="C3710" s="381">
        <v>2350.8749600150059</v>
      </c>
      <c r="D3710" s="382">
        <v>1.0033075309964901</v>
      </c>
      <c r="E3710" s="382">
        <v>1.117246649558665</v>
      </c>
      <c r="F3710" s="382">
        <v>1.221577320782171</v>
      </c>
      <c r="G3710" s="382">
        <v>1.3045061185416273</v>
      </c>
      <c r="H3710" s="382">
        <v>1.3673761147241139</v>
      </c>
      <c r="M3710" s="386">
        <v>0.74080000000000001</v>
      </c>
    </row>
    <row r="3711" spans="1:13" ht="11.65" customHeight="1">
      <c r="A3711" s="372">
        <v>3705</v>
      </c>
      <c r="B3711" s="381">
        <v>1561.7972869434288</v>
      </c>
      <c r="C3711" s="381">
        <v>2351.1669919650958</v>
      </c>
      <c r="D3711" s="382">
        <v>1.0033511327067564</v>
      </c>
      <c r="E3711" s="382">
        <v>1.1173065677041023</v>
      </c>
      <c r="F3711" s="382">
        <v>1.2215946462525031</v>
      </c>
      <c r="G3711" s="382">
        <v>1.3045340454952554</v>
      </c>
      <c r="H3711" s="382">
        <v>1.3674185673040282</v>
      </c>
      <c r="M3711" s="386">
        <v>0.74099999999999999</v>
      </c>
    </row>
    <row r="3712" spans="1:13" ht="11.65" customHeight="1">
      <c r="A3712" s="372">
        <v>3706</v>
      </c>
      <c r="B3712" s="381">
        <v>1563.2025223414839</v>
      </c>
      <c r="C3712" s="381">
        <v>2351.573598717021</v>
      </c>
      <c r="D3712" s="382">
        <v>1.0033580038345662</v>
      </c>
      <c r="E3712" s="382">
        <v>1.1173258347382868</v>
      </c>
      <c r="F3712" s="382">
        <v>1.2216332090178752</v>
      </c>
      <c r="G3712" s="382">
        <v>1.3045410308554726</v>
      </c>
      <c r="H3712" s="382">
        <v>1.3674602312735251</v>
      </c>
      <c r="M3712" s="386">
        <v>0.74119999999999997</v>
      </c>
    </row>
    <row r="3713" spans="1:13" ht="11.65" customHeight="1">
      <c r="A3713" s="372">
        <v>3707</v>
      </c>
      <c r="B3713" s="381">
        <v>1563.4745535781085</v>
      </c>
      <c r="C3713" s="381">
        <v>2351.6146017325318</v>
      </c>
      <c r="D3713" s="382">
        <v>1.0033617483394441</v>
      </c>
      <c r="E3713" s="382">
        <v>1.1173740495581943</v>
      </c>
      <c r="F3713" s="382">
        <v>1.2216363602227878</v>
      </c>
      <c r="G3713" s="382">
        <v>1.3045798215440647</v>
      </c>
      <c r="H3713" s="382">
        <v>1.3674606331835006</v>
      </c>
      <c r="M3713" s="386">
        <v>0.74139999999999995</v>
      </c>
    </row>
    <row r="3714" spans="1:13" ht="11.65" customHeight="1">
      <c r="A3714" s="372">
        <v>3708</v>
      </c>
      <c r="B3714" s="381">
        <v>1563.631785559297</v>
      </c>
      <c r="C3714" s="381">
        <v>2351.9728585248231</v>
      </c>
      <c r="D3714" s="382">
        <v>1.0033663057984601</v>
      </c>
      <c r="E3714" s="382">
        <v>1.1174140879581391</v>
      </c>
      <c r="F3714" s="382">
        <v>1.2217324639585652</v>
      </c>
      <c r="G3714" s="382">
        <v>1.3046434592357243</v>
      </c>
      <c r="H3714" s="382">
        <v>1.3675316799877337</v>
      </c>
      <c r="M3714" s="386">
        <v>0.74160000000000004</v>
      </c>
    </row>
    <row r="3715" spans="1:13" ht="11.65" customHeight="1">
      <c r="A3715" s="372">
        <v>3709</v>
      </c>
      <c r="B3715" s="381">
        <v>1564.076641479649</v>
      </c>
      <c r="C3715" s="381">
        <v>2352.1131999267254</v>
      </c>
      <c r="D3715" s="382">
        <v>1.0033691999541039</v>
      </c>
      <c r="E3715" s="382">
        <v>1.1174499012171908</v>
      </c>
      <c r="F3715" s="382">
        <v>1.2217345402800899</v>
      </c>
      <c r="G3715" s="382">
        <v>1.3046660362534723</v>
      </c>
      <c r="H3715" s="382">
        <v>1.367740148244718</v>
      </c>
      <c r="M3715" s="386">
        <v>0.74180000000000001</v>
      </c>
    </row>
    <row r="3716" spans="1:13" ht="11.65" customHeight="1">
      <c r="A3716" s="372">
        <v>3710</v>
      </c>
      <c r="B3716" s="381">
        <v>1564.3496559562391</v>
      </c>
      <c r="C3716" s="381">
        <v>2352.796082683386</v>
      </c>
      <c r="D3716" s="382">
        <v>1.0033867653855988</v>
      </c>
      <c r="E3716" s="382">
        <v>1.1174646220798647</v>
      </c>
      <c r="F3716" s="382">
        <v>1.2217909709083441</v>
      </c>
      <c r="G3716" s="382">
        <v>1.3046814832225317</v>
      </c>
      <c r="H3716" s="382">
        <v>1.3677852568347324</v>
      </c>
      <c r="M3716" s="386">
        <v>0.74199999999999999</v>
      </c>
    </row>
    <row r="3717" spans="1:13" ht="11.65" customHeight="1">
      <c r="A3717" s="372">
        <v>3711</v>
      </c>
      <c r="B3717" s="381">
        <v>1564.9364184048936</v>
      </c>
      <c r="C3717" s="381">
        <v>2353.0801297761554</v>
      </c>
      <c r="D3717" s="382">
        <v>1.0033953752092917</v>
      </c>
      <c r="E3717" s="382">
        <v>1.1174800216408824</v>
      </c>
      <c r="F3717" s="382">
        <v>1.2217997493992312</v>
      </c>
      <c r="G3717" s="382">
        <v>1.3047007137424065</v>
      </c>
      <c r="H3717" s="382">
        <v>1.3677931119940017</v>
      </c>
      <c r="M3717" s="386">
        <v>0.74219999999999997</v>
      </c>
    </row>
    <row r="3718" spans="1:13" ht="11.65" customHeight="1">
      <c r="A3718" s="372">
        <v>3712</v>
      </c>
      <c r="B3718" s="381">
        <v>1565.095423771756</v>
      </c>
      <c r="C3718" s="381">
        <v>2353.5284458448314</v>
      </c>
      <c r="D3718" s="382">
        <v>1.0034232847740652</v>
      </c>
      <c r="E3718" s="382">
        <v>1.1174808320450158</v>
      </c>
      <c r="F3718" s="382">
        <v>1.2218289302968375</v>
      </c>
      <c r="G3718" s="382">
        <v>1.3047201417342011</v>
      </c>
      <c r="H3718" s="382">
        <v>1.3678242397024121</v>
      </c>
      <c r="M3718" s="386">
        <v>0.74239999999999995</v>
      </c>
    </row>
    <row r="3719" spans="1:13" ht="11.65" customHeight="1">
      <c r="A3719" s="372">
        <v>3713</v>
      </c>
      <c r="B3719" s="381">
        <v>1565.2082942620636</v>
      </c>
      <c r="C3719" s="381">
        <v>2354.3967164538444</v>
      </c>
      <c r="D3719" s="382">
        <v>1.0034557745484445</v>
      </c>
      <c r="E3719" s="382">
        <v>1.1174831910666694</v>
      </c>
      <c r="F3719" s="382">
        <v>1.2218794383851737</v>
      </c>
      <c r="G3719" s="382">
        <v>1.3047316563425784</v>
      </c>
      <c r="H3719" s="382">
        <v>1.3678909620409507</v>
      </c>
      <c r="M3719" s="386">
        <v>0.74260000000000004</v>
      </c>
    </row>
    <row r="3720" spans="1:13" ht="11.65" customHeight="1">
      <c r="A3720" s="372">
        <v>3714</v>
      </c>
      <c r="B3720" s="381">
        <v>1565.4594068840388</v>
      </c>
      <c r="C3720" s="381">
        <v>2354.9058985836364</v>
      </c>
      <c r="D3720" s="382">
        <v>1.0034672339620436</v>
      </c>
      <c r="E3720" s="382">
        <v>1.1175005002369685</v>
      </c>
      <c r="F3720" s="382">
        <v>1.2219011571364871</v>
      </c>
      <c r="G3720" s="382">
        <v>1.3047645714944316</v>
      </c>
      <c r="H3720" s="382">
        <v>1.3679542602548769</v>
      </c>
      <c r="M3720" s="386">
        <v>0.74280000000000002</v>
      </c>
    </row>
    <row r="3721" spans="1:13" ht="11.65" customHeight="1">
      <c r="A3721" s="372">
        <v>3715</v>
      </c>
      <c r="B3721" s="381">
        <v>1567.1961453412032</v>
      </c>
      <c r="C3721" s="381">
        <v>2355.1996198547295</v>
      </c>
      <c r="D3721" s="382">
        <v>1.0035263257212654</v>
      </c>
      <c r="E3721" s="382">
        <v>1.1175105792802908</v>
      </c>
      <c r="F3721" s="382">
        <v>1.2221094296132426</v>
      </c>
      <c r="G3721" s="382">
        <v>1.3047810581495438</v>
      </c>
      <c r="H3721" s="382">
        <v>1.3680590421812096</v>
      </c>
      <c r="M3721" s="386">
        <v>0.74299999999999999</v>
      </c>
    </row>
    <row r="3722" spans="1:13" ht="11.65" customHeight="1">
      <c r="A3722" s="372">
        <v>3716</v>
      </c>
      <c r="B3722" s="381">
        <v>1567.3101047441651</v>
      </c>
      <c r="C3722" s="381">
        <v>2355.2681985613326</v>
      </c>
      <c r="D3722" s="382">
        <v>1.0035341184203432</v>
      </c>
      <c r="E3722" s="382">
        <v>1.1175271650475076</v>
      </c>
      <c r="F3722" s="382">
        <v>1.2221117305493623</v>
      </c>
      <c r="G3722" s="382">
        <v>1.3047892121483362</v>
      </c>
      <c r="H3722" s="382">
        <v>1.3681308574046278</v>
      </c>
      <c r="M3722" s="386">
        <v>0.74319999999999997</v>
      </c>
    </row>
    <row r="3723" spans="1:13" ht="11.65" customHeight="1">
      <c r="A3723" s="372">
        <v>3717</v>
      </c>
      <c r="B3723" s="381">
        <v>1567.4277422539353</v>
      </c>
      <c r="C3723" s="381">
        <v>2355.8140218192548</v>
      </c>
      <c r="D3723" s="382">
        <v>1.0035342537257399</v>
      </c>
      <c r="E3723" s="382">
        <v>1.1175561215485725</v>
      </c>
      <c r="F3723" s="382">
        <v>1.2221272275864692</v>
      </c>
      <c r="G3723" s="382">
        <v>1.30479124038992</v>
      </c>
      <c r="H3723" s="382">
        <v>1.3681618349648128</v>
      </c>
      <c r="M3723" s="386">
        <v>0.74339999999999995</v>
      </c>
    </row>
    <row r="3724" spans="1:13" ht="11.65" customHeight="1">
      <c r="A3724" s="372">
        <v>3718</v>
      </c>
      <c r="B3724" s="381">
        <v>1567.5118916319543</v>
      </c>
      <c r="C3724" s="381">
        <v>2357.459961639559</v>
      </c>
      <c r="D3724" s="382">
        <v>1.0035813610380167</v>
      </c>
      <c r="E3724" s="382">
        <v>1.117563659795938</v>
      </c>
      <c r="F3724" s="382">
        <v>1.2222210339826349</v>
      </c>
      <c r="G3724" s="382">
        <v>1.3048058151927406</v>
      </c>
      <c r="H3724" s="382">
        <v>1.368215177630433</v>
      </c>
      <c r="M3724" s="386">
        <v>0.74360000000000004</v>
      </c>
    </row>
    <row r="3725" spans="1:13" ht="11.65" customHeight="1">
      <c r="A3725" s="372">
        <v>3719</v>
      </c>
      <c r="B3725" s="381">
        <v>1568.0186361642891</v>
      </c>
      <c r="C3725" s="381">
        <v>2357.7260563969794</v>
      </c>
      <c r="D3725" s="382">
        <v>1.0036093818437188</v>
      </c>
      <c r="E3725" s="382">
        <v>1.1175939964662165</v>
      </c>
      <c r="F3725" s="382">
        <v>1.222325881645596</v>
      </c>
      <c r="G3725" s="382">
        <v>1.3048681786906677</v>
      </c>
      <c r="H3725" s="382">
        <v>1.3682707311080093</v>
      </c>
      <c r="M3725" s="386">
        <v>0.74380000000000002</v>
      </c>
    </row>
    <row r="3726" spans="1:13" ht="11.65" customHeight="1">
      <c r="A3726" s="372">
        <v>3720</v>
      </c>
      <c r="B3726" s="381">
        <v>1568.0981609169503</v>
      </c>
      <c r="C3726" s="381">
        <v>2357.7489850873935</v>
      </c>
      <c r="D3726" s="382">
        <v>1.0036268981809233</v>
      </c>
      <c r="E3726" s="382">
        <v>1.1176342484894339</v>
      </c>
      <c r="F3726" s="382">
        <v>1.2223384383407727</v>
      </c>
      <c r="G3726" s="382">
        <v>1.304886266231531</v>
      </c>
      <c r="H3726" s="382">
        <v>1.3683788172346096</v>
      </c>
      <c r="M3726" s="386">
        <v>0.74399999999999999</v>
      </c>
    </row>
    <row r="3727" spans="1:13" ht="11.65" customHeight="1">
      <c r="A3727" s="372">
        <v>3721</v>
      </c>
      <c r="B3727" s="381">
        <v>1568.7045579483656</v>
      </c>
      <c r="C3727" s="381">
        <v>2358.4415633240915</v>
      </c>
      <c r="D3727" s="382">
        <v>1.0036321411497364</v>
      </c>
      <c r="E3727" s="382">
        <v>1.1176379903202847</v>
      </c>
      <c r="F3727" s="382">
        <v>1.2223666551321757</v>
      </c>
      <c r="G3727" s="382">
        <v>1.3049148483487667</v>
      </c>
      <c r="H3727" s="382">
        <v>1.368394995197836</v>
      </c>
      <c r="M3727" s="386">
        <v>0.74419999999999997</v>
      </c>
    </row>
    <row r="3728" spans="1:13" ht="11.65" customHeight="1">
      <c r="A3728" s="372">
        <v>3722</v>
      </c>
      <c r="B3728" s="381">
        <v>1569.0736531990096</v>
      </c>
      <c r="C3728" s="381">
        <v>2358.8223114424036</v>
      </c>
      <c r="D3728" s="382">
        <v>1.0036432872598526</v>
      </c>
      <c r="E3728" s="382">
        <v>1.1176463577104063</v>
      </c>
      <c r="F3728" s="382">
        <v>1.222378603911709</v>
      </c>
      <c r="G3728" s="382">
        <v>1.3049180982878361</v>
      </c>
      <c r="H3728" s="382">
        <v>1.3683972876117152</v>
      </c>
      <c r="M3728" s="386">
        <v>0.74439999999999995</v>
      </c>
    </row>
    <row r="3729" spans="1:13" ht="11.65" customHeight="1">
      <c r="A3729" s="372">
        <v>3723</v>
      </c>
      <c r="B3729" s="381">
        <v>1569.8399336363109</v>
      </c>
      <c r="C3729" s="381">
        <v>2359.5128747401941</v>
      </c>
      <c r="D3729" s="382">
        <v>1.0036725152986223</v>
      </c>
      <c r="E3729" s="382">
        <v>1.1176576971753889</v>
      </c>
      <c r="F3729" s="382">
        <v>1.2224184613255413</v>
      </c>
      <c r="G3729" s="382">
        <v>1.3050245204982907</v>
      </c>
      <c r="H3729" s="382">
        <v>1.3684104558314922</v>
      </c>
      <c r="M3729" s="386">
        <v>0.74460000000000004</v>
      </c>
    </row>
    <row r="3730" spans="1:13" ht="11.65" customHeight="1">
      <c r="A3730" s="372">
        <v>3724</v>
      </c>
      <c r="B3730" s="381">
        <v>1569.8752748497227</v>
      </c>
      <c r="C3730" s="381">
        <v>2360.6348994344025</v>
      </c>
      <c r="D3730" s="382">
        <v>1.0036736817839602</v>
      </c>
      <c r="E3730" s="382">
        <v>1.1176762413440593</v>
      </c>
      <c r="F3730" s="382">
        <v>1.2224971692202569</v>
      </c>
      <c r="G3730" s="382">
        <v>1.3050277575508364</v>
      </c>
      <c r="H3730" s="382">
        <v>1.3684154708982117</v>
      </c>
      <c r="M3730" s="386">
        <v>0.74480000000000002</v>
      </c>
    </row>
    <row r="3731" spans="1:13" ht="11.65" customHeight="1">
      <c r="A3731" s="372">
        <v>3725</v>
      </c>
      <c r="B3731" s="381">
        <v>1570.0578070181118</v>
      </c>
      <c r="C3731" s="381">
        <v>2362.3519870840737</v>
      </c>
      <c r="D3731" s="382">
        <v>1.0036906318227172</v>
      </c>
      <c r="E3731" s="382">
        <v>1.117705761857837</v>
      </c>
      <c r="F3731" s="382">
        <v>1.222500165888295</v>
      </c>
      <c r="G3731" s="382">
        <v>1.3050606970131391</v>
      </c>
      <c r="H3731" s="382">
        <v>1.3684426713255573</v>
      </c>
      <c r="M3731" s="386">
        <v>0.745</v>
      </c>
    </row>
    <row r="3732" spans="1:13" ht="11.65" customHeight="1">
      <c r="A3732" s="372">
        <v>3726</v>
      </c>
      <c r="B3732" s="381">
        <v>1570.2189269835644</v>
      </c>
      <c r="C3732" s="381">
        <v>2362.9381002500595</v>
      </c>
      <c r="D3732" s="382">
        <v>1.0036939777283456</v>
      </c>
      <c r="E3732" s="382">
        <v>1.1177288810147286</v>
      </c>
      <c r="F3732" s="382">
        <v>1.222577913936912</v>
      </c>
      <c r="G3732" s="382">
        <v>1.3050850551038096</v>
      </c>
      <c r="H3732" s="382">
        <v>1.3684968338698134</v>
      </c>
      <c r="M3732" s="386">
        <v>0.74519999999999997</v>
      </c>
    </row>
    <row r="3733" spans="1:13" ht="11.65" customHeight="1">
      <c r="A3733" s="372">
        <v>3727</v>
      </c>
      <c r="B3733" s="381">
        <v>1570.4467780412424</v>
      </c>
      <c r="C3733" s="381">
        <v>2363.2215260643989</v>
      </c>
      <c r="D3733" s="382">
        <v>1.0037583333762896</v>
      </c>
      <c r="E3733" s="382">
        <v>1.1177419942801647</v>
      </c>
      <c r="F3733" s="382">
        <v>1.2226022249731368</v>
      </c>
      <c r="G3733" s="382">
        <v>1.3051312257733185</v>
      </c>
      <c r="H3733" s="382">
        <v>1.368512307628811</v>
      </c>
      <c r="M3733" s="386">
        <v>0.74539999999999995</v>
      </c>
    </row>
    <row r="3734" spans="1:13" ht="11.65" customHeight="1">
      <c r="A3734" s="372">
        <v>3728</v>
      </c>
      <c r="B3734" s="381">
        <v>1570.8165418679737</v>
      </c>
      <c r="C3734" s="381">
        <v>2363.3519565394818</v>
      </c>
      <c r="D3734" s="382">
        <v>1.0037885368851822</v>
      </c>
      <c r="E3734" s="382">
        <v>1.1178148494001618</v>
      </c>
      <c r="F3734" s="382">
        <v>1.2226745258329537</v>
      </c>
      <c r="G3734" s="382">
        <v>1.3051354945060389</v>
      </c>
      <c r="H3734" s="382">
        <v>1.3685777939693045</v>
      </c>
      <c r="M3734" s="386">
        <v>0.74560000000000004</v>
      </c>
    </row>
    <row r="3735" spans="1:13" ht="11.65" customHeight="1">
      <c r="A3735" s="372">
        <v>3729</v>
      </c>
      <c r="B3735" s="381">
        <v>1571.9236709253419</v>
      </c>
      <c r="C3735" s="381">
        <v>2364.3390405797309</v>
      </c>
      <c r="D3735" s="382">
        <v>1.0038304563229405</v>
      </c>
      <c r="E3735" s="382">
        <v>1.1178671495429349</v>
      </c>
      <c r="F3735" s="382">
        <v>1.2226861841160817</v>
      </c>
      <c r="G3735" s="382">
        <v>1.3051397004198639</v>
      </c>
      <c r="H3735" s="382">
        <v>1.3685791813962718</v>
      </c>
      <c r="M3735" s="386">
        <v>0.74580000000000002</v>
      </c>
    </row>
    <row r="3736" spans="1:13" ht="11.65" customHeight="1">
      <c r="A3736" s="372">
        <v>3730</v>
      </c>
      <c r="B3736" s="381">
        <v>1571.9968446104704</v>
      </c>
      <c r="C3736" s="381">
        <v>2364.4910959564986</v>
      </c>
      <c r="D3736" s="382">
        <v>1.0038383596321723</v>
      </c>
      <c r="E3736" s="382">
        <v>1.1178918150538228</v>
      </c>
      <c r="F3736" s="382">
        <v>1.2226979109368221</v>
      </c>
      <c r="G3736" s="382">
        <v>1.3051543931194467</v>
      </c>
      <c r="H3736" s="382">
        <v>1.3685851385253041</v>
      </c>
      <c r="M3736" s="386">
        <v>0.746</v>
      </c>
    </row>
    <row r="3737" spans="1:13" ht="11.65" customHeight="1">
      <c r="A3737" s="372">
        <v>3731</v>
      </c>
      <c r="B3737" s="381">
        <v>1572.0223283950918</v>
      </c>
      <c r="C3737" s="381">
        <v>2364.8907947871212</v>
      </c>
      <c r="D3737" s="382">
        <v>1.0038461919566231</v>
      </c>
      <c r="E3737" s="382">
        <v>1.117894656129595</v>
      </c>
      <c r="F3737" s="382">
        <v>1.2227005930565373</v>
      </c>
      <c r="G3737" s="382">
        <v>1.3051661755986845</v>
      </c>
      <c r="H3737" s="382">
        <v>1.3686660009263869</v>
      </c>
      <c r="M3737" s="386">
        <v>0.74619999999999997</v>
      </c>
    </row>
    <row r="3738" spans="1:13" ht="11.65" customHeight="1">
      <c r="A3738" s="372">
        <v>3732</v>
      </c>
      <c r="B3738" s="381">
        <v>1575.2916692923063</v>
      </c>
      <c r="C3738" s="381">
        <v>2365.4109400814068</v>
      </c>
      <c r="D3738" s="382">
        <v>1.0038524333413041</v>
      </c>
      <c r="E3738" s="382">
        <v>1.1179225275371911</v>
      </c>
      <c r="F3738" s="382">
        <v>1.2227111552475194</v>
      </c>
      <c r="G3738" s="382">
        <v>1.3051700213198656</v>
      </c>
      <c r="H3738" s="382">
        <v>1.3686663254441456</v>
      </c>
      <c r="M3738" s="386">
        <v>0.74639999999999995</v>
      </c>
    </row>
    <row r="3739" spans="1:13" ht="11.65" customHeight="1">
      <c r="A3739" s="372">
        <v>3733</v>
      </c>
      <c r="B3739" s="381">
        <v>1576.1338060662702</v>
      </c>
      <c r="C3739" s="381">
        <v>2366.5046444591462</v>
      </c>
      <c r="D3739" s="382">
        <v>1.0039053413870713</v>
      </c>
      <c r="E3739" s="382">
        <v>1.1180138516973077</v>
      </c>
      <c r="F3739" s="382">
        <v>1.2227913518147924</v>
      </c>
      <c r="G3739" s="382">
        <v>1.3051983285535962</v>
      </c>
      <c r="H3739" s="382">
        <v>1.3687104427435639</v>
      </c>
      <c r="M3739" s="386">
        <v>0.74660000000000004</v>
      </c>
    </row>
    <row r="3740" spans="1:13" ht="11.65" customHeight="1">
      <c r="A3740" s="372">
        <v>3734</v>
      </c>
      <c r="B3740" s="381">
        <v>1576.8095547572811</v>
      </c>
      <c r="C3740" s="381">
        <v>2367.245359464152</v>
      </c>
      <c r="D3740" s="382">
        <v>1.0039249063969764</v>
      </c>
      <c r="E3740" s="382">
        <v>1.1180628733845388</v>
      </c>
      <c r="F3740" s="382">
        <v>1.2227997823312211</v>
      </c>
      <c r="G3740" s="382">
        <v>1.3052779294816983</v>
      </c>
      <c r="H3740" s="382">
        <v>1.368762199039665</v>
      </c>
      <c r="M3740" s="386">
        <v>0.74680000000000002</v>
      </c>
    </row>
    <row r="3741" spans="1:13" ht="11.65" customHeight="1">
      <c r="A3741" s="372">
        <v>3735</v>
      </c>
      <c r="B3741" s="381">
        <v>1576.9499057788489</v>
      </c>
      <c r="C3741" s="381">
        <v>2368.2433791840049</v>
      </c>
      <c r="D3741" s="382">
        <v>1.0039487725957452</v>
      </c>
      <c r="E3741" s="382">
        <v>1.1180804929707282</v>
      </c>
      <c r="F3741" s="382">
        <v>1.2228005833661748</v>
      </c>
      <c r="G3741" s="382">
        <v>1.3053368964555547</v>
      </c>
      <c r="H3741" s="382">
        <v>1.3688220453246545</v>
      </c>
      <c r="M3741" s="386">
        <v>0.747</v>
      </c>
    </row>
    <row r="3742" spans="1:13" ht="11.65" customHeight="1">
      <c r="A3742" s="372">
        <v>3736</v>
      </c>
      <c r="B3742" s="381">
        <v>1577.6016606218645</v>
      </c>
      <c r="C3742" s="381">
        <v>2369.0418716196982</v>
      </c>
      <c r="D3742" s="382">
        <v>1.0039538112706756</v>
      </c>
      <c r="E3742" s="382">
        <v>1.1181724666268191</v>
      </c>
      <c r="F3742" s="382">
        <v>1.2228008565781903</v>
      </c>
      <c r="G3742" s="382">
        <v>1.3053511662878896</v>
      </c>
      <c r="H3742" s="382">
        <v>1.3688372578839123</v>
      </c>
      <c r="M3742" s="386">
        <v>0.74719999999999998</v>
      </c>
    </row>
    <row r="3743" spans="1:13" ht="11.65" customHeight="1">
      <c r="A3743" s="372">
        <v>3737</v>
      </c>
      <c r="B3743" s="381">
        <v>1577.7424476868555</v>
      </c>
      <c r="C3743" s="381">
        <v>2369.0948112862588</v>
      </c>
      <c r="D3743" s="382">
        <v>1.0039592109997084</v>
      </c>
      <c r="E3743" s="382">
        <v>1.118176085460614</v>
      </c>
      <c r="F3743" s="382">
        <v>1.2228230066912169</v>
      </c>
      <c r="G3743" s="382">
        <v>1.3053747645563933</v>
      </c>
      <c r="H3743" s="382">
        <v>1.3689183678680663</v>
      </c>
      <c r="M3743" s="386">
        <v>0.74739999999999995</v>
      </c>
    </row>
    <row r="3744" spans="1:13" ht="11.65" customHeight="1">
      <c r="A3744" s="372">
        <v>3738</v>
      </c>
      <c r="B3744" s="381">
        <v>1577.8226950276248</v>
      </c>
      <c r="C3744" s="381">
        <v>2369.2960619223977</v>
      </c>
      <c r="D3744" s="382">
        <v>1.0039839269860344</v>
      </c>
      <c r="E3744" s="382">
        <v>1.1182197021460498</v>
      </c>
      <c r="F3744" s="382">
        <v>1.2229631183226128</v>
      </c>
      <c r="G3744" s="382">
        <v>1.3053868683452483</v>
      </c>
      <c r="H3744" s="382">
        <v>1.3689879468995649</v>
      </c>
      <c r="M3744" s="386">
        <v>0.74760000000000004</v>
      </c>
    </row>
    <row r="3745" spans="1:13" ht="11.65" customHeight="1">
      <c r="A3745" s="372">
        <v>3739</v>
      </c>
      <c r="B3745" s="381">
        <v>1578.4787600231366</v>
      </c>
      <c r="C3745" s="381">
        <v>2369.3768379208595</v>
      </c>
      <c r="D3745" s="382">
        <v>1.0040134573308304</v>
      </c>
      <c r="E3745" s="382">
        <v>1.1182344937276933</v>
      </c>
      <c r="F3745" s="382">
        <v>1.2229699372351808</v>
      </c>
      <c r="G3745" s="382">
        <v>1.3053885275758046</v>
      </c>
      <c r="H3745" s="382">
        <v>1.3691126893730923</v>
      </c>
      <c r="M3745" s="386">
        <v>0.74780000000000002</v>
      </c>
    </row>
    <row r="3746" spans="1:13" ht="11.65" customHeight="1">
      <c r="A3746" s="372">
        <v>3740</v>
      </c>
      <c r="B3746" s="381">
        <v>1578.566823676545</v>
      </c>
      <c r="C3746" s="381">
        <v>2369.429394528921</v>
      </c>
      <c r="D3746" s="382">
        <v>1.004027392302167</v>
      </c>
      <c r="E3746" s="382">
        <v>1.1182384063706399</v>
      </c>
      <c r="F3746" s="382">
        <v>1.2229715294754195</v>
      </c>
      <c r="G3746" s="382">
        <v>1.3055774364945236</v>
      </c>
      <c r="H3746" s="382">
        <v>1.3691198054668012</v>
      </c>
      <c r="M3746" s="386">
        <v>0.748</v>
      </c>
    </row>
    <row r="3747" spans="1:13" ht="11.65" customHeight="1">
      <c r="A3747" s="372">
        <v>3741</v>
      </c>
      <c r="B3747" s="381">
        <v>1578.8429805168107</v>
      </c>
      <c r="C3747" s="381">
        <v>2369.7069217547814</v>
      </c>
      <c r="D3747" s="382">
        <v>1.004041386053264</v>
      </c>
      <c r="E3747" s="382">
        <v>1.118245057421613</v>
      </c>
      <c r="F3747" s="382">
        <v>1.2231032141320217</v>
      </c>
      <c r="G3747" s="382">
        <v>1.3056023951543136</v>
      </c>
      <c r="H3747" s="382">
        <v>1.3692225608396682</v>
      </c>
      <c r="M3747" s="386">
        <v>0.74819999999999998</v>
      </c>
    </row>
    <row r="3748" spans="1:13" ht="11.65" customHeight="1">
      <c r="A3748" s="372">
        <v>3742</v>
      </c>
      <c r="B3748" s="381">
        <v>1579.293354499735</v>
      </c>
      <c r="C3748" s="381">
        <v>2369.9885766775624</v>
      </c>
      <c r="D3748" s="382">
        <v>1.0040430528047992</v>
      </c>
      <c r="E3748" s="382">
        <v>1.1182828294708287</v>
      </c>
      <c r="F3748" s="382">
        <v>1.2231166052969671</v>
      </c>
      <c r="G3748" s="382">
        <v>1.3056819326373554</v>
      </c>
      <c r="H3748" s="382">
        <v>1.3692742164289673</v>
      </c>
      <c r="M3748" s="386">
        <v>0.74839999999999995</v>
      </c>
    </row>
    <row r="3749" spans="1:13" ht="11.65" customHeight="1">
      <c r="A3749" s="372">
        <v>3743</v>
      </c>
      <c r="B3749" s="381">
        <v>1579.8217797360148</v>
      </c>
      <c r="C3749" s="381">
        <v>2370.3211945052026</v>
      </c>
      <c r="D3749" s="382">
        <v>1.0040577067320773</v>
      </c>
      <c r="E3749" s="382">
        <v>1.1182829848288214</v>
      </c>
      <c r="F3749" s="382">
        <v>1.2232823286889529</v>
      </c>
      <c r="G3749" s="382">
        <v>1.3057222948708394</v>
      </c>
      <c r="H3749" s="382">
        <v>1.3693156048651658</v>
      </c>
      <c r="M3749" s="386">
        <v>0.74860000000000004</v>
      </c>
    </row>
    <row r="3750" spans="1:13" ht="11.65" customHeight="1">
      <c r="A3750" s="372">
        <v>3744</v>
      </c>
      <c r="B3750" s="381">
        <v>1579.8809704082332</v>
      </c>
      <c r="C3750" s="381">
        <v>2370.9598991895691</v>
      </c>
      <c r="D3750" s="382">
        <v>1.0040602300243726</v>
      </c>
      <c r="E3750" s="382">
        <v>1.1183272732252347</v>
      </c>
      <c r="F3750" s="382">
        <v>1.2233039343508902</v>
      </c>
      <c r="G3750" s="382">
        <v>1.3057339293025108</v>
      </c>
      <c r="H3750" s="382">
        <v>1.3693977864343112</v>
      </c>
      <c r="M3750" s="386">
        <v>0.74880000000000002</v>
      </c>
    </row>
    <row r="3751" spans="1:13" ht="11.65" customHeight="1">
      <c r="A3751" s="372">
        <v>3745</v>
      </c>
      <c r="B3751" s="381">
        <v>1580.4026953087732</v>
      </c>
      <c r="C3751" s="381">
        <v>2371.0807138341061</v>
      </c>
      <c r="D3751" s="382">
        <v>1.0040851103365065</v>
      </c>
      <c r="E3751" s="382">
        <v>1.1183422843225506</v>
      </c>
      <c r="F3751" s="382">
        <v>1.2233379736411811</v>
      </c>
      <c r="G3751" s="382">
        <v>1.3058071948865344</v>
      </c>
      <c r="H3751" s="382">
        <v>1.3694307527023393</v>
      </c>
      <c r="M3751" s="386">
        <v>0.749</v>
      </c>
    </row>
    <row r="3752" spans="1:13" ht="11.65" customHeight="1">
      <c r="A3752" s="372">
        <v>3746</v>
      </c>
      <c r="B3752" s="381">
        <v>1581.1509887570082</v>
      </c>
      <c r="C3752" s="381">
        <v>2371.4641125676517</v>
      </c>
      <c r="D3752" s="382">
        <v>1.0041626269283082</v>
      </c>
      <c r="E3752" s="382">
        <v>1.1183615251796029</v>
      </c>
      <c r="F3752" s="382">
        <v>1.2233436336203276</v>
      </c>
      <c r="G3752" s="382">
        <v>1.3058706237869131</v>
      </c>
      <c r="H3752" s="382">
        <v>1.369497931538799</v>
      </c>
      <c r="M3752" s="386">
        <v>0.74919999999999998</v>
      </c>
    </row>
    <row r="3753" spans="1:13" ht="11.65" customHeight="1">
      <c r="A3753" s="372">
        <v>3747</v>
      </c>
      <c r="B3753" s="381">
        <v>1581.4983418126767</v>
      </c>
      <c r="C3753" s="381">
        <v>2371.8164596702009</v>
      </c>
      <c r="D3753" s="382">
        <v>1.0041757488059464</v>
      </c>
      <c r="E3753" s="382">
        <v>1.1183829580726206</v>
      </c>
      <c r="F3753" s="382">
        <v>1.2235162624368106</v>
      </c>
      <c r="G3753" s="382">
        <v>1.3058796452567731</v>
      </c>
      <c r="H3753" s="382">
        <v>1.3695428919426238</v>
      </c>
      <c r="M3753" s="386">
        <v>0.74939999999999996</v>
      </c>
    </row>
    <row r="3754" spans="1:13" ht="11.65" customHeight="1">
      <c r="A3754" s="372">
        <v>3748</v>
      </c>
      <c r="B3754" s="381">
        <v>1581.8290980511447</v>
      </c>
      <c r="C3754" s="381">
        <v>2372.6644486437744</v>
      </c>
      <c r="D3754" s="382">
        <v>1.0041799430671392</v>
      </c>
      <c r="E3754" s="382">
        <v>1.1184043588627242</v>
      </c>
      <c r="F3754" s="382">
        <v>1.2236103089472017</v>
      </c>
      <c r="G3754" s="382">
        <v>1.3059313477434795</v>
      </c>
      <c r="H3754" s="382">
        <v>1.3695597222757971</v>
      </c>
      <c r="M3754" s="386">
        <v>0.74960000000000004</v>
      </c>
    </row>
    <row r="3755" spans="1:13" ht="11.65" customHeight="1">
      <c r="A3755" s="372">
        <v>3749</v>
      </c>
      <c r="B3755" s="381">
        <v>1582.2382678938975</v>
      </c>
      <c r="C3755" s="381">
        <v>2373.937086774602</v>
      </c>
      <c r="D3755" s="382">
        <v>1.0042149282736321</v>
      </c>
      <c r="E3755" s="382">
        <v>1.1184508970049813</v>
      </c>
      <c r="F3755" s="382">
        <v>1.2236133262257565</v>
      </c>
      <c r="G3755" s="382">
        <v>1.3060256561920924</v>
      </c>
      <c r="H3755" s="382">
        <v>1.3695601889653717</v>
      </c>
      <c r="M3755" s="386">
        <v>0.74980000000000002</v>
      </c>
    </row>
    <row r="3756" spans="1:13" ht="11.65" customHeight="1">
      <c r="A3756" s="372">
        <v>3750</v>
      </c>
      <c r="B3756" s="381">
        <v>1582.4185026257601</v>
      </c>
      <c r="C3756" s="381">
        <v>2374.7817037659861</v>
      </c>
      <c r="D3756" s="382">
        <v>1.0042509089260399</v>
      </c>
      <c r="E3756" s="382">
        <v>1.1184753829190559</v>
      </c>
      <c r="F3756" s="382">
        <v>1.2236436010864498</v>
      </c>
      <c r="G3756" s="382">
        <v>1.3061103905264559</v>
      </c>
      <c r="H3756" s="382">
        <v>1.3696676551168645</v>
      </c>
      <c r="M3756" s="386">
        <v>0.75</v>
      </c>
    </row>
    <row r="3757" spans="1:13" ht="11.65" customHeight="1">
      <c r="A3757" s="372">
        <v>3751</v>
      </c>
      <c r="B3757" s="381">
        <v>1582.9276234315294</v>
      </c>
      <c r="C3757" s="381">
        <v>2374.9364748053686</v>
      </c>
      <c r="D3757" s="382">
        <v>1.0042535503681997</v>
      </c>
      <c r="E3757" s="382">
        <v>1.1184933025002881</v>
      </c>
      <c r="F3757" s="382">
        <v>1.2236460730922245</v>
      </c>
      <c r="G3757" s="382">
        <v>1.3061502915609979</v>
      </c>
      <c r="H3757" s="382">
        <v>1.3696896224214656</v>
      </c>
      <c r="M3757" s="386">
        <v>0.75019999999999998</v>
      </c>
    </row>
    <row r="3758" spans="1:13" ht="11.65" customHeight="1">
      <c r="A3758" s="372">
        <v>3752</v>
      </c>
      <c r="B3758" s="381">
        <v>1583.3787291816634</v>
      </c>
      <c r="C3758" s="381">
        <v>2377.0067568965114</v>
      </c>
      <c r="D3758" s="382">
        <v>1.0042654852821484</v>
      </c>
      <c r="E3758" s="382">
        <v>1.1184934493007375</v>
      </c>
      <c r="F3758" s="382">
        <v>1.2237237069143498</v>
      </c>
      <c r="G3758" s="382">
        <v>1.3061567999411703</v>
      </c>
      <c r="H3758" s="382">
        <v>1.369709255711286</v>
      </c>
      <c r="M3758" s="386">
        <v>0.75039999999999996</v>
      </c>
    </row>
    <row r="3759" spans="1:13" ht="11.65" customHeight="1">
      <c r="A3759" s="372">
        <v>3753</v>
      </c>
      <c r="B3759" s="381">
        <v>1583.5034525520023</v>
      </c>
      <c r="C3759" s="381">
        <v>2377.4018995511942</v>
      </c>
      <c r="D3759" s="382">
        <v>1.0042864388830708</v>
      </c>
      <c r="E3759" s="382">
        <v>1.1185255657027948</v>
      </c>
      <c r="F3759" s="382">
        <v>1.2237858718712393</v>
      </c>
      <c r="G3759" s="382">
        <v>1.3061687409707465</v>
      </c>
      <c r="H3759" s="382">
        <v>1.3698104360494294</v>
      </c>
      <c r="M3759" s="386">
        <v>0.75060000000000004</v>
      </c>
    </row>
    <row r="3760" spans="1:13" ht="11.65" customHeight="1">
      <c r="A3760" s="372">
        <v>3754</v>
      </c>
      <c r="B3760" s="381">
        <v>1584.2912666457014</v>
      </c>
      <c r="C3760" s="381">
        <v>2377.4189833005876</v>
      </c>
      <c r="D3760" s="382">
        <v>1.0043111774188824</v>
      </c>
      <c r="E3760" s="382">
        <v>1.1185626707242835</v>
      </c>
      <c r="F3760" s="382">
        <v>1.2238258994397317</v>
      </c>
      <c r="G3760" s="382">
        <v>1.3063121255786125</v>
      </c>
      <c r="H3760" s="382">
        <v>1.3698375056298551</v>
      </c>
      <c r="M3760" s="386">
        <v>0.75080000000000002</v>
      </c>
    </row>
    <row r="3761" spans="1:13" ht="11.65" customHeight="1">
      <c r="A3761" s="372">
        <v>3755</v>
      </c>
      <c r="B3761" s="381">
        <v>1584.4946183881148</v>
      </c>
      <c r="C3761" s="381">
        <v>2377.7818133369401</v>
      </c>
      <c r="D3761" s="382">
        <v>1.0043360454974231</v>
      </c>
      <c r="E3761" s="382">
        <v>1.1186226705296263</v>
      </c>
      <c r="F3761" s="382">
        <v>1.2238486932535544</v>
      </c>
      <c r="G3761" s="382">
        <v>1.3063425153002852</v>
      </c>
      <c r="H3761" s="382">
        <v>1.3698734498206686</v>
      </c>
      <c r="M3761" s="386">
        <v>0.751</v>
      </c>
    </row>
    <row r="3762" spans="1:13" ht="11.65" customHeight="1">
      <c r="A3762" s="372">
        <v>3756</v>
      </c>
      <c r="B3762" s="381">
        <v>1584.5870720057228</v>
      </c>
      <c r="C3762" s="381">
        <v>2377.9196222373739</v>
      </c>
      <c r="D3762" s="382">
        <v>1.0043682706799064</v>
      </c>
      <c r="E3762" s="382">
        <v>1.1186281046782218</v>
      </c>
      <c r="F3762" s="382">
        <v>1.2239750041982267</v>
      </c>
      <c r="G3762" s="382">
        <v>1.3063995988416157</v>
      </c>
      <c r="H3762" s="382">
        <v>1.3700875808967781</v>
      </c>
      <c r="M3762" s="386">
        <v>0.75119999999999998</v>
      </c>
    </row>
    <row r="3763" spans="1:13" ht="11.65" customHeight="1">
      <c r="A3763" s="372">
        <v>3757</v>
      </c>
      <c r="B3763" s="381">
        <v>1585.0303997958799</v>
      </c>
      <c r="C3763" s="381">
        <v>2378.158282681783</v>
      </c>
      <c r="D3763" s="382">
        <v>1.0044152014252443</v>
      </c>
      <c r="E3763" s="382">
        <v>1.1186689363085824</v>
      </c>
      <c r="F3763" s="382">
        <v>1.2239818139517193</v>
      </c>
      <c r="G3763" s="382">
        <v>1.3064354691987308</v>
      </c>
      <c r="H3763" s="382">
        <v>1.3700906929179313</v>
      </c>
      <c r="M3763" s="386">
        <v>0.75139999999999996</v>
      </c>
    </row>
    <row r="3764" spans="1:13" ht="11.65" customHeight="1">
      <c r="A3764" s="372">
        <v>3758</v>
      </c>
      <c r="B3764" s="381">
        <v>1585.5442473507219</v>
      </c>
      <c r="C3764" s="381">
        <v>2378.6420281485007</v>
      </c>
      <c r="D3764" s="382">
        <v>1.0044304538519229</v>
      </c>
      <c r="E3764" s="382">
        <v>1.1187485551348577</v>
      </c>
      <c r="F3764" s="382">
        <v>1.224009868867695</v>
      </c>
      <c r="G3764" s="382">
        <v>1.3065409274885658</v>
      </c>
      <c r="H3764" s="382">
        <v>1.3701259719492931</v>
      </c>
      <c r="M3764" s="386">
        <v>0.75160000000000005</v>
      </c>
    </row>
    <row r="3765" spans="1:13" ht="11.65" customHeight="1">
      <c r="A3765" s="372">
        <v>3759</v>
      </c>
      <c r="B3765" s="381">
        <v>1585.5845228682529</v>
      </c>
      <c r="C3765" s="381">
        <v>2378.7549660391123</v>
      </c>
      <c r="D3765" s="382">
        <v>1.0044449180338575</v>
      </c>
      <c r="E3765" s="382">
        <v>1.1188437102330748</v>
      </c>
      <c r="F3765" s="382">
        <v>1.2241183347482247</v>
      </c>
      <c r="G3765" s="382">
        <v>1.3065619450350359</v>
      </c>
      <c r="H3765" s="382">
        <v>1.370163427966461</v>
      </c>
      <c r="M3765" s="386">
        <v>0.75180000000000002</v>
      </c>
    </row>
    <row r="3766" spans="1:13" ht="11.65" customHeight="1">
      <c r="A3766" s="372">
        <v>3760</v>
      </c>
      <c r="B3766" s="381">
        <v>1586.2823162998984</v>
      </c>
      <c r="C3766" s="381">
        <v>2379.563024351728</v>
      </c>
      <c r="D3766" s="382">
        <v>1.0044592780079389</v>
      </c>
      <c r="E3766" s="382">
        <v>1.1189390761153459</v>
      </c>
      <c r="F3766" s="382">
        <v>1.2241410923656393</v>
      </c>
      <c r="G3766" s="382">
        <v>1.3065621312481408</v>
      </c>
      <c r="H3766" s="382">
        <v>1.3703385052441714</v>
      </c>
      <c r="M3766" s="386">
        <v>0.752</v>
      </c>
    </row>
    <row r="3767" spans="1:13" ht="11.65" customHeight="1">
      <c r="A3767" s="372">
        <v>3761</v>
      </c>
      <c r="B3767" s="381">
        <v>1586.6181996481691</v>
      </c>
      <c r="C3767" s="381">
        <v>2379.9229938734552</v>
      </c>
      <c r="D3767" s="382">
        <v>1.004464021885491</v>
      </c>
      <c r="E3767" s="382">
        <v>1.1189777904475757</v>
      </c>
      <c r="F3767" s="382">
        <v>1.2241644196586738</v>
      </c>
      <c r="G3767" s="382">
        <v>1.3066344941637069</v>
      </c>
      <c r="H3767" s="382">
        <v>1.3703982734433633</v>
      </c>
      <c r="M3767" s="386">
        <v>0.75219999999999998</v>
      </c>
    </row>
    <row r="3768" spans="1:13" ht="11.65" customHeight="1">
      <c r="A3768" s="372">
        <v>3762</v>
      </c>
      <c r="B3768" s="381">
        <v>1586.9632380576859</v>
      </c>
      <c r="C3768" s="381">
        <v>2380.0917675406072</v>
      </c>
      <c r="D3768" s="382">
        <v>1.0045034985990446</v>
      </c>
      <c r="E3768" s="382">
        <v>1.1190004510079958</v>
      </c>
      <c r="F3768" s="382">
        <v>1.2241664355676176</v>
      </c>
      <c r="G3768" s="382">
        <v>1.3066671778311958</v>
      </c>
      <c r="H3768" s="382">
        <v>1.3704399965464309</v>
      </c>
      <c r="M3768" s="386">
        <v>0.75239999999999996</v>
      </c>
    </row>
    <row r="3769" spans="1:13" ht="11.65" customHeight="1">
      <c r="A3769" s="372">
        <v>3763</v>
      </c>
      <c r="B3769" s="381">
        <v>1588.3713840888522</v>
      </c>
      <c r="C3769" s="381">
        <v>2380.4589361997623</v>
      </c>
      <c r="D3769" s="382">
        <v>1.0045203471098687</v>
      </c>
      <c r="E3769" s="382">
        <v>1.1190259316906466</v>
      </c>
      <c r="F3769" s="382">
        <v>1.2242720129478917</v>
      </c>
      <c r="G3769" s="382">
        <v>1.3067581379116471</v>
      </c>
      <c r="H3769" s="382">
        <v>1.3704679147946037</v>
      </c>
      <c r="M3769" s="386">
        <v>0.75260000000000005</v>
      </c>
    </row>
    <row r="3770" spans="1:13" ht="11.65" customHeight="1">
      <c r="A3770" s="372">
        <v>3764</v>
      </c>
      <c r="B3770" s="381">
        <v>1588.3816195994932</v>
      </c>
      <c r="C3770" s="381">
        <v>2380.6274894509806</v>
      </c>
      <c r="D3770" s="382">
        <v>1.0045333770330436</v>
      </c>
      <c r="E3770" s="382">
        <v>1.1190640014228419</v>
      </c>
      <c r="F3770" s="382">
        <v>1.2243025342203346</v>
      </c>
      <c r="G3770" s="382">
        <v>1.3067695650231832</v>
      </c>
      <c r="H3770" s="382">
        <v>1.3705040562788353</v>
      </c>
      <c r="M3770" s="386">
        <v>0.75280000000000002</v>
      </c>
    </row>
    <row r="3771" spans="1:13" ht="11.65" customHeight="1">
      <c r="A3771" s="372">
        <v>3765</v>
      </c>
      <c r="B3771" s="381">
        <v>1588.5508353141031</v>
      </c>
      <c r="C3771" s="381">
        <v>2380.8012045283376</v>
      </c>
      <c r="D3771" s="382">
        <v>1.0045526757500842</v>
      </c>
      <c r="E3771" s="382">
        <v>1.1191694452854757</v>
      </c>
      <c r="F3771" s="382">
        <v>1.224310853236998</v>
      </c>
      <c r="G3771" s="382">
        <v>1.3067767426843264</v>
      </c>
      <c r="H3771" s="382">
        <v>1.3705694193772147</v>
      </c>
      <c r="M3771" s="386">
        <v>0.753</v>
      </c>
    </row>
    <row r="3772" spans="1:13" ht="11.65" customHeight="1">
      <c r="A3772" s="372">
        <v>3766</v>
      </c>
      <c r="B3772" s="381">
        <v>1588.6802799974212</v>
      </c>
      <c r="C3772" s="381">
        <v>2380.9218418614073</v>
      </c>
      <c r="D3772" s="382">
        <v>1.0045651000671545</v>
      </c>
      <c r="E3772" s="382">
        <v>1.1191988004916031</v>
      </c>
      <c r="F3772" s="382">
        <v>1.2243130960115329</v>
      </c>
      <c r="G3772" s="382">
        <v>1.3068573409706483</v>
      </c>
      <c r="H3772" s="382">
        <v>1.3706967255158791</v>
      </c>
      <c r="M3772" s="386">
        <v>0.75319999999999998</v>
      </c>
    </row>
    <row r="3773" spans="1:13" ht="11.65" customHeight="1">
      <c r="A3773" s="372">
        <v>3767</v>
      </c>
      <c r="B3773" s="381">
        <v>1589.1777859815647</v>
      </c>
      <c r="C3773" s="381">
        <v>2381.048946002129</v>
      </c>
      <c r="D3773" s="382">
        <v>1.0045754328121053</v>
      </c>
      <c r="E3773" s="382">
        <v>1.1192977793366312</v>
      </c>
      <c r="F3773" s="382">
        <v>1.2243405652499086</v>
      </c>
      <c r="G3773" s="382">
        <v>1.3068695070665646</v>
      </c>
      <c r="H3773" s="382">
        <v>1.3708345593316802</v>
      </c>
      <c r="M3773" s="386">
        <v>0.75339999999999996</v>
      </c>
    </row>
    <row r="3774" spans="1:13" ht="11.65" customHeight="1">
      <c r="A3774" s="372">
        <v>3768</v>
      </c>
      <c r="B3774" s="381">
        <v>1589.6000844714208</v>
      </c>
      <c r="C3774" s="381">
        <v>2381.8064014475876</v>
      </c>
      <c r="D3774" s="382">
        <v>1.0045786314396659</v>
      </c>
      <c r="E3774" s="382">
        <v>1.1193166431024593</v>
      </c>
      <c r="F3774" s="382">
        <v>1.224371178870675</v>
      </c>
      <c r="G3774" s="382">
        <v>1.3068924281196814</v>
      </c>
      <c r="H3774" s="382">
        <v>1.3708565524485514</v>
      </c>
      <c r="M3774" s="386">
        <v>0.75360000000000005</v>
      </c>
    </row>
    <row r="3775" spans="1:13" ht="11.65" customHeight="1">
      <c r="A3775" s="372">
        <v>3769</v>
      </c>
      <c r="B3775" s="381">
        <v>1589.7144616599535</v>
      </c>
      <c r="C3775" s="381">
        <v>2382.0165212524244</v>
      </c>
      <c r="D3775" s="382">
        <v>1.0045862770882694</v>
      </c>
      <c r="E3775" s="382">
        <v>1.1193449672969755</v>
      </c>
      <c r="F3775" s="382">
        <v>1.2243779658811604</v>
      </c>
      <c r="G3775" s="382">
        <v>1.3070724562568494</v>
      </c>
      <c r="H3775" s="382">
        <v>1.3709205031567668</v>
      </c>
      <c r="M3775" s="386">
        <v>0.75380000000000003</v>
      </c>
    </row>
    <row r="3776" spans="1:13" ht="11.65" customHeight="1">
      <c r="A3776" s="372">
        <v>3770</v>
      </c>
      <c r="B3776" s="381">
        <v>1590.641433996173</v>
      </c>
      <c r="C3776" s="381">
        <v>2383.8160387342705</v>
      </c>
      <c r="D3776" s="382">
        <v>1.0045904122021569</v>
      </c>
      <c r="E3776" s="382">
        <v>1.119375619622097</v>
      </c>
      <c r="F3776" s="382">
        <v>1.2243906820928572</v>
      </c>
      <c r="G3776" s="382">
        <v>1.3072555642399879</v>
      </c>
      <c r="H3776" s="382">
        <v>1.370921691218747</v>
      </c>
      <c r="M3776" s="386">
        <v>0.754</v>
      </c>
    </row>
    <row r="3777" spans="1:13" ht="11.65" customHeight="1">
      <c r="A3777" s="372">
        <v>3771</v>
      </c>
      <c r="B3777" s="381">
        <v>1590.9528577574856</v>
      </c>
      <c r="C3777" s="381">
        <v>2385.3140450029005</v>
      </c>
      <c r="D3777" s="382">
        <v>1.0045910890542555</v>
      </c>
      <c r="E3777" s="382">
        <v>1.1194171145484286</v>
      </c>
      <c r="F3777" s="382">
        <v>1.2244096157062057</v>
      </c>
      <c r="G3777" s="382">
        <v>1.3072742888278266</v>
      </c>
      <c r="H3777" s="382">
        <v>1.3709838205724527</v>
      </c>
      <c r="M3777" s="386">
        <v>0.75419999999999998</v>
      </c>
    </row>
    <row r="3778" spans="1:13" ht="11.65" customHeight="1">
      <c r="A3778" s="372">
        <v>3772</v>
      </c>
      <c r="B3778" s="381">
        <v>1590.9876182617545</v>
      </c>
      <c r="C3778" s="381">
        <v>2387.1577786283087</v>
      </c>
      <c r="D3778" s="382">
        <v>1.0046203786063093</v>
      </c>
      <c r="E3778" s="382">
        <v>1.1194226452086935</v>
      </c>
      <c r="F3778" s="382">
        <v>1.2244423980981811</v>
      </c>
      <c r="G3778" s="382">
        <v>1.3072878886874741</v>
      </c>
      <c r="H3778" s="382">
        <v>1.37100018849317</v>
      </c>
      <c r="M3778" s="386">
        <v>0.75439999999999996</v>
      </c>
    </row>
    <row r="3779" spans="1:13" ht="11.65" customHeight="1">
      <c r="A3779" s="372">
        <v>3773</v>
      </c>
      <c r="B3779" s="381">
        <v>1591.2380432634145</v>
      </c>
      <c r="C3779" s="381">
        <v>2387.3060285306383</v>
      </c>
      <c r="D3779" s="382">
        <v>1.0046219572701389</v>
      </c>
      <c r="E3779" s="382">
        <v>1.1194783865485447</v>
      </c>
      <c r="F3779" s="382">
        <v>1.2244508732262136</v>
      </c>
      <c r="G3779" s="382">
        <v>1.3072935498025819</v>
      </c>
      <c r="H3779" s="382">
        <v>1.3710357386804695</v>
      </c>
      <c r="M3779" s="386">
        <v>0.75460000000000005</v>
      </c>
    </row>
    <row r="3780" spans="1:13" ht="11.65" customHeight="1">
      <c r="A3780" s="372">
        <v>3774</v>
      </c>
      <c r="B3780" s="381">
        <v>1591.8652950246915</v>
      </c>
      <c r="C3780" s="381">
        <v>2387.329538366148</v>
      </c>
      <c r="D3780" s="382">
        <v>1.004643643524461</v>
      </c>
      <c r="E3780" s="382">
        <v>1.1194836113358018</v>
      </c>
      <c r="F3780" s="382">
        <v>1.2246395553738942</v>
      </c>
      <c r="G3780" s="382">
        <v>1.3073947509436004</v>
      </c>
      <c r="H3780" s="382">
        <v>1.3711062815749402</v>
      </c>
      <c r="M3780" s="386">
        <v>0.75480000000000003</v>
      </c>
    </row>
    <row r="3781" spans="1:13" ht="11.65" customHeight="1">
      <c r="A3781" s="372">
        <v>3775</v>
      </c>
      <c r="B3781" s="381">
        <v>1592.4415849413954</v>
      </c>
      <c r="C3781" s="381">
        <v>2387.4480319512168</v>
      </c>
      <c r="D3781" s="382">
        <v>1.0046625863039369</v>
      </c>
      <c r="E3781" s="382">
        <v>1.1195372017881993</v>
      </c>
      <c r="F3781" s="382">
        <v>1.2246465426936117</v>
      </c>
      <c r="G3781" s="382">
        <v>1.3074367197366883</v>
      </c>
      <c r="H3781" s="382">
        <v>1.3711254479101864</v>
      </c>
      <c r="M3781" s="386">
        <v>0.755</v>
      </c>
    </row>
    <row r="3782" spans="1:13" ht="11.65" customHeight="1">
      <c r="A3782" s="372">
        <v>3776</v>
      </c>
      <c r="B3782" s="381">
        <v>1593.2251741513619</v>
      </c>
      <c r="C3782" s="381">
        <v>2388.9301051467519</v>
      </c>
      <c r="D3782" s="382">
        <v>1.0046797517765484</v>
      </c>
      <c r="E3782" s="382">
        <v>1.119546958683499</v>
      </c>
      <c r="F3782" s="382">
        <v>1.2246818649779732</v>
      </c>
      <c r="G3782" s="382">
        <v>1.3074538034159875</v>
      </c>
      <c r="H3782" s="382">
        <v>1.371133991870463</v>
      </c>
      <c r="M3782" s="386">
        <v>0.75519999999999998</v>
      </c>
    </row>
    <row r="3783" spans="1:13" ht="11.65" customHeight="1">
      <c r="A3783" s="372">
        <v>3777</v>
      </c>
      <c r="B3783" s="381">
        <v>1593.5121776902179</v>
      </c>
      <c r="C3783" s="381">
        <v>2389.5273347954735</v>
      </c>
      <c r="D3783" s="382">
        <v>1.0047286476215431</v>
      </c>
      <c r="E3783" s="382">
        <v>1.1195655831010409</v>
      </c>
      <c r="F3783" s="382">
        <v>1.2246844190992612</v>
      </c>
      <c r="G3783" s="382">
        <v>1.3075632108889546</v>
      </c>
      <c r="H3783" s="382">
        <v>1.3711639621799832</v>
      </c>
      <c r="M3783" s="386">
        <v>0.75539999999999996</v>
      </c>
    </row>
    <row r="3784" spans="1:13" ht="11.65" customHeight="1">
      <c r="A3784" s="372">
        <v>3778</v>
      </c>
      <c r="B3784" s="381">
        <v>1594.4937920058474</v>
      </c>
      <c r="C3784" s="381">
        <v>2390.054926879202</v>
      </c>
      <c r="D3784" s="382">
        <v>1.0047385488709335</v>
      </c>
      <c r="E3784" s="382">
        <v>1.1195728063900194</v>
      </c>
      <c r="F3784" s="382">
        <v>1.2247050404660524</v>
      </c>
      <c r="G3784" s="382">
        <v>1.307637527776474</v>
      </c>
      <c r="H3784" s="382">
        <v>1.3711734149947068</v>
      </c>
      <c r="M3784" s="386">
        <v>0.75560000000000005</v>
      </c>
    </row>
    <row r="3785" spans="1:13" ht="11.65" customHeight="1">
      <c r="A3785" s="372">
        <v>3779</v>
      </c>
      <c r="B3785" s="381">
        <v>1595.4988429623363</v>
      </c>
      <c r="C3785" s="381">
        <v>2390.0752436596758</v>
      </c>
      <c r="D3785" s="382">
        <v>1.0047914747027515</v>
      </c>
      <c r="E3785" s="382">
        <v>1.1196054451739486</v>
      </c>
      <c r="F3785" s="382">
        <v>1.2247507165127067</v>
      </c>
      <c r="G3785" s="382">
        <v>1.3076612744531921</v>
      </c>
      <c r="H3785" s="382">
        <v>1.3711986945103194</v>
      </c>
      <c r="M3785" s="386">
        <v>0.75580000000000003</v>
      </c>
    </row>
    <row r="3786" spans="1:13" ht="11.65" customHeight="1">
      <c r="A3786" s="372">
        <v>3780</v>
      </c>
      <c r="B3786" s="381">
        <v>1595.5520081072418</v>
      </c>
      <c r="C3786" s="381">
        <v>2391.5936955832822</v>
      </c>
      <c r="D3786" s="382">
        <v>1.0048243310651623</v>
      </c>
      <c r="E3786" s="382">
        <v>1.1196407483106783</v>
      </c>
      <c r="F3786" s="382">
        <v>1.2247627304615074</v>
      </c>
      <c r="G3786" s="382">
        <v>1.3078139589529199</v>
      </c>
      <c r="H3786" s="382">
        <v>1.3712180985048499</v>
      </c>
      <c r="M3786" s="386">
        <v>0.75600000000000001</v>
      </c>
    </row>
    <row r="3787" spans="1:13" ht="11.65" customHeight="1">
      <c r="A3787" s="372">
        <v>3781</v>
      </c>
      <c r="B3787" s="381">
        <v>1596.0477171577768</v>
      </c>
      <c r="C3787" s="381">
        <v>2391.6869509250464</v>
      </c>
      <c r="D3787" s="382">
        <v>1.00484001252152</v>
      </c>
      <c r="E3787" s="382">
        <v>1.1196742672571784</v>
      </c>
      <c r="F3787" s="382">
        <v>1.2247940553970778</v>
      </c>
      <c r="G3787" s="382">
        <v>1.3078321750508346</v>
      </c>
      <c r="H3787" s="382">
        <v>1.3713110130027071</v>
      </c>
      <c r="M3787" s="386">
        <v>0.75619999999999998</v>
      </c>
    </row>
    <row r="3788" spans="1:13" ht="11.65" customHeight="1">
      <c r="A3788" s="372">
        <v>3782</v>
      </c>
      <c r="B3788" s="381">
        <v>1596.2179331675343</v>
      </c>
      <c r="C3788" s="381">
        <v>2393.1993815449241</v>
      </c>
      <c r="D3788" s="382">
        <v>1.0048692468934779</v>
      </c>
      <c r="E3788" s="382">
        <v>1.1196747592351146</v>
      </c>
      <c r="F3788" s="382">
        <v>1.2249350888060564</v>
      </c>
      <c r="G3788" s="382">
        <v>1.307897319628325</v>
      </c>
      <c r="H3788" s="382">
        <v>1.3714691682457714</v>
      </c>
      <c r="M3788" s="386">
        <v>0.75639999999999996</v>
      </c>
    </row>
    <row r="3789" spans="1:13" ht="11.65" customHeight="1">
      <c r="A3789" s="372">
        <v>3783</v>
      </c>
      <c r="B3789" s="381">
        <v>1596.4739771954419</v>
      </c>
      <c r="C3789" s="381">
        <v>2393.2817062197355</v>
      </c>
      <c r="D3789" s="382">
        <v>1.0048745565595392</v>
      </c>
      <c r="E3789" s="382">
        <v>1.1197028040575459</v>
      </c>
      <c r="F3789" s="382">
        <v>1.224996035263441</v>
      </c>
      <c r="G3789" s="382">
        <v>1.3079041129835258</v>
      </c>
      <c r="H3789" s="382">
        <v>1.3714893504276682</v>
      </c>
      <c r="M3789" s="386">
        <v>0.75660000000000005</v>
      </c>
    </row>
    <row r="3790" spans="1:13" ht="11.65" customHeight="1">
      <c r="A3790" s="372">
        <v>3784</v>
      </c>
      <c r="B3790" s="381">
        <v>1596.5859990284389</v>
      </c>
      <c r="C3790" s="381">
        <v>2393.4190231525135</v>
      </c>
      <c r="D3790" s="382">
        <v>1.0048847876369595</v>
      </c>
      <c r="E3790" s="382">
        <v>1.119710412803268</v>
      </c>
      <c r="F3790" s="382">
        <v>1.2249964857803128</v>
      </c>
      <c r="G3790" s="382">
        <v>1.3079355316494172</v>
      </c>
      <c r="H3790" s="382">
        <v>1.3715976253803062</v>
      </c>
      <c r="M3790" s="386">
        <v>0.75680000000000003</v>
      </c>
    </row>
    <row r="3791" spans="1:13" ht="11.65" customHeight="1">
      <c r="A3791" s="372">
        <v>3785</v>
      </c>
      <c r="B3791" s="381">
        <v>1596.8418002227945</v>
      </c>
      <c r="C3791" s="381">
        <v>2394.2723369821088</v>
      </c>
      <c r="D3791" s="382">
        <v>1.004919480248547</v>
      </c>
      <c r="E3791" s="382">
        <v>1.1197390164890682</v>
      </c>
      <c r="F3791" s="382">
        <v>1.2250236171280036</v>
      </c>
      <c r="G3791" s="382">
        <v>1.3079493039942969</v>
      </c>
      <c r="H3791" s="382">
        <v>1.3718033141440611</v>
      </c>
      <c r="M3791" s="386">
        <v>0.75700000000000001</v>
      </c>
    </row>
    <row r="3792" spans="1:13" ht="11.65" customHeight="1">
      <c r="A3792" s="372">
        <v>3786</v>
      </c>
      <c r="B3792" s="381">
        <v>1596.8592944579423</v>
      </c>
      <c r="C3792" s="381">
        <v>2394.857494270278</v>
      </c>
      <c r="D3792" s="382">
        <v>1.0049256141566005</v>
      </c>
      <c r="E3792" s="382">
        <v>1.1197514058642479</v>
      </c>
      <c r="F3792" s="382">
        <v>1.2250327460604704</v>
      </c>
      <c r="G3792" s="382">
        <v>1.3079658686950348</v>
      </c>
      <c r="H3792" s="382">
        <v>1.3718129989369032</v>
      </c>
      <c r="M3792" s="386">
        <v>0.75719999999999998</v>
      </c>
    </row>
    <row r="3793" spans="1:13" ht="11.65" customHeight="1">
      <c r="A3793" s="372">
        <v>3787</v>
      </c>
      <c r="B3793" s="381">
        <v>1597.8973319006564</v>
      </c>
      <c r="C3793" s="381">
        <v>2394.989192145973</v>
      </c>
      <c r="D3793" s="382">
        <v>1.0049285310936975</v>
      </c>
      <c r="E3793" s="382">
        <v>1.11979251059794</v>
      </c>
      <c r="F3793" s="382">
        <v>1.2250460828315224</v>
      </c>
      <c r="G3793" s="382">
        <v>1.3080010325343867</v>
      </c>
      <c r="H3793" s="382">
        <v>1.3718333227406982</v>
      </c>
      <c r="M3793" s="386">
        <v>0.75739999999999996</v>
      </c>
    </row>
    <row r="3794" spans="1:13" ht="11.65" customHeight="1">
      <c r="A3794" s="372">
        <v>3788</v>
      </c>
      <c r="B3794" s="381">
        <v>1598.0117662640732</v>
      </c>
      <c r="C3794" s="381">
        <v>2395.3208503429578</v>
      </c>
      <c r="D3794" s="382">
        <v>1.0049454427990101</v>
      </c>
      <c r="E3794" s="382">
        <v>1.1198235529426004</v>
      </c>
      <c r="F3794" s="382">
        <v>1.2250517930585609</v>
      </c>
      <c r="G3794" s="382">
        <v>1.308031236744402</v>
      </c>
      <c r="H3794" s="382">
        <v>1.3718811444180024</v>
      </c>
      <c r="M3794" s="386">
        <v>0.75760000000000005</v>
      </c>
    </row>
    <row r="3795" spans="1:13" ht="11.65" customHeight="1">
      <c r="A3795" s="372">
        <v>3789</v>
      </c>
      <c r="B3795" s="381">
        <v>1598.6839973221831</v>
      </c>
      <c r="C3795" s="381">
        <v>2395.4484749987114</v>
      </c>
      <c r="D3795" s="382">
        <v>1.0049704209514585</v>
      </c>
      <c r="E3795" s="382">
        <v>1.1199032212545692</v>
      </c>
      <c r="F3795" s="382">
        <v>1.2251120245534954</v>
      </c>
      <c r="G3795" s="382">
        <v>1.3081154530765708</v>
      </c>
      <c r="H3795" s="382">
        <v>1.3719131675157408</v>
      </c>
      <c r="M3795" s="386">
        <v>0.75780000000000003</v>
      </c>
    </row>
    <row r="3796" spans="1:13" ht="11.65" customHeight="1">
      <c r="A3796" s="372">
        <v>3790</v>
      </c>
      <c r="B3796" s="381">
        <v>1599.1748085231329</v>
      </c>
      <c r="C3796" s="381">
        <v>2395.8778162137241</v>
      </c>
      <c r="D3796" s="382">
        <v>1.00501700806509</v>
      </c>
      <c r="E3796" s="382">
        <v>1.1199346908642005</v>
      </c>
      <c r="F3796" s="382">
        <v>1.2251800850160297</v>
      </c>
      <c r="G3796" s="382">
        <v>1.3082031761393518</v>
      </c>
      <c r="H3796" s="382">
        <v>1.3719352897961623</v>
      </c>
      <c r="M3796" s="386">
        <v>0.75800000000000001</v>
      </c>
    </row>
    <row r="3797" spans="1:13" ht="11.65" customHeight="1">
      <c r="A3797" s="372">
        <v>3791</v>
      </c>
      <c r="B3797" s="381">
        <v>1599.8295605502653</v>
      </c>
      <c r="C3797" s="381">
        <v>2396.1923426359008</v>
      </c>
      <c r="D3797" s="382">
        <v>1.0050225278921185</v>
      </c>
      <c r="E3797" s="382">
        <v>1.1199389256406724</v>
      </c>
      <c r="F3797" s="382">
        <v>1.2251932769780001</v>
      </c>
      <c r="G3797" s="382">
        <v>1.3083687862763436</v>
      </c>
      <c r="H3797" s="382">
        <v>1.3719910667517188</v>
      </c>
      <c r="M3797" s="386">
        <v>0.75819999999999999</v>
      </c>
    </row>
    <row r="3798" spans="1:13" ht="11.65" customHeight="1">
      <c r="A3798" s="372">
        <v>3792</v>
      </c>
      <c r="B3798" s="381">
        <v>1601.1553595283094</v>
      </c>
      <c r="C3798" s="381">
        <v>2397.0609726590137</v>
      </c>
      <c r="D3798" s="382">
        <v>1.0050320965664525</v>
      </c>
      <c r="E3798" s="382">
        <v>1.119970130674135</v>
      </c>
      <c r="F3798" s="382">
        <v>1.2252324319823067</v>
      </c>
      <c r="G3798" s="382">
        <v>1.3084128517295233</v>
      </c>
      <c r="H3798" s="382">
        <v>1.3720473226290872</v>
      </c>
      <c r="M3798" s="386">
        <v>0.75839999999999996</v>
      </c>
    </row>
    <row r="3799" spans="1:13" ht="11.65" customHeight="1">
      <c r="A3799" s="372">
        <v>3793</v>
      </c>
      <c r="B3799" s="381">
        <v>1601.3555528780171</v>
      </c>
      <c r="C3799" s="381">
        <v>2397.0830325617408</v>
      </c>
      <c r="D3799" s="382">
        <v>1.0050381141836169</v>
      </c>
      <c r="E3799" s="382">
        <v>1.1199831220664904</v>
      </c>
      <c r="F3799" s="382">
        <v>1.2252908084745959</v>
      </c>
      <c r="G3799" s="382">
        <v>1.3084193007054772</v>
      </c>
      <c r="H3799" s="382">
        <v>1.3721327156536944</v>
      </c>
      <c r="M3799" s="386">
        <v>0.75860000000000005</v>
      </c>
    </row>
    <row r="3800" spans="1:13" ht="11.65" customHeight="1">
      <c r="A3800" s="372">
        <v>3794</v>
      </c>
      <c r="B3800" s="381">
        <v>1601.4815052661597</v>
      </c>
      <c r="C3800" s="381">
        <v>2397.8028040126592</v>
      </c>
      <c r="D3800" s="382">
        <v>1.0050562757637114</v>
      </c>
      <c r="E3800" s="382">
        <v>1.1200357960789866</v>
      </c>
      <c r="F3800" s="382">
        <v>1.2252913837487669</v>
      </c>
      <c r="G3800" s="382">
        <v>1.3084848089434604</v>
      </c>
      <c r="H3800" s="382">
        <v>1.3721698907137969</v>
      </c>
      <c r="M3800" s="386">
        <v>0.75880000000000003</v>
      </c>
    </row>
    <row r="3801" spans="1:13" ht="11.65" customHeight="1">
      <c r="A3801" s="372">
        <v>3795</v>
      </c>
      <c r="B3801" s="381">
        <v>1601.9660876624812</v>
      </c>
      <c r="C3801" s="381">
        <v>2400.4476043966697</v>
      </c>
      <c r="D3801" s="382">
        <v>1.0050585991609986</v>
      </c>
      <c r="E3801" s="382">
        <v>1.1200882943996806</v>
      </c>
      <c r="F3801" s="382">
        <v>1.2253198653271276</v>
      </c>
      <c r="G3801" s="382">
        <v>1.3085107296725274</v>
      </c>
      <c r="H3801" s="382">
        <v>1.3721891953363208</v>
      </c>
      <c r="M3801" s="386">
        <v>0.75900000000000001</v>
      </c>
    </row>
    <row r="3802" spans="1:13" ht="11.65" customHeight="1">
      <c r="A3802" s="372">
        <v>3796</v>
      </c>
      <c r="B3802" s="381">
        <v>1602.1131933259339</v>
      </c>
      <c r="C3802" s="381">
        <v>2400.7868443672905</v>
      </c>
      <c r="D3802" s="382">
        <v>1.0050684723735135</v>
      </c>
      <c r="E3802" s="382">
        <v>1.1201768413724278</v>
      </c>
      <c r="F3802" s="382">
        <v>1.2253353155742743</v>
      </c>
      <c r="G3802" s="382">
        <v>1.3085158546944953</v>
      </c>
      <c r="H3802" s="382">
        <v>1.3722049186690444</v>
      </c>
      <c r="M3802" s="386">
        <v>0.75919999999999999</v>
      </c>
    </row>
    <row r="3803" spans="1:13" ht="11.65" customHeight="1">
      <c r="A3803" s="372">
        <v>3797</v>
      </c>
      <c r="B3803" s="381">
        <v>1602.4879260002681</v>
      </c>
      <c r="C3803" s="381">
        <v>2400.98614889698</v>
      </c>
      <c r="D3803" s="382">
        <v>1.0050764625465913</v>
      </c>
      <c r="E3803" s="382">
        <v>1.1201891639027584</v>
      </c>
      <c r="F3803" s="382">
        <v>1.2254201971180869</v>
      </c>
      <c r="G3803" s="382">
        <v>1.3085388641908406</v>
      </c>
      <c r="H3803" s="382">
        <v>1.3722106877213516</v>
      </c>
      <c r="M3803" s="386">
        <v>0.75939999999999996</v>
      </c>
    </row>
    <row r="3804" spans="1:13" ht="11.65" customHeight="1">
      <c r="A3804" s="372">
        <v>3798</v>
      </c>
      <c r="B3804" s="381">
        <v>1602.7546840094519</v>
      </c>
      <c r="C3804" s="381">
        <v>2401.1978553877652</v>
      </c>
      <c r="D3804" s="382">
        <v>1.0050911494759953</v>
      </c>
      <c r="E3804" s="382">
        <v>1.1202734699982588</v>
      </c>
      <c r="F3804" s="382">
        <v>1.2254375337393904</v>
      </c>
      <c r="G3804" s="382">
        <v>1.3086063514066271</v>
      </c>
      <c r="H3804" s="382">
        <v>1.3722299166229621</v>
      </c>
      <c r="M3804" s="386">
        <v>0.75960000000000005</v>
      </c>
    </row>
    <row r="3805" spans="1:13" ht="11.65" customHeight="1">
      <c r="A3805" s="372">
        <v>3799</v>
      </c>
      <c r="B3805" s="381">
        <v>1603.1323288000694</v>
      </c>
      <c r="C3805" s="381">
        <v>2401.7630821865805</v>
      </c>
      <c r="D3805" s="382">
        <v>1.0051124567377756</v>
      </c>
      <c r="E3805" s="382">
        <v>1.1202780927748355</v>
      </c>
      <c r="F3805" s="382">
        <v>1.2254477178115624</v>
      </c>
      <c r="G3805" s="382">
        <v>1.3086384468182448</v>
      </c>
      <c r="H3805" s="382">
        <v>1.3722390381352623</v>
      </c>
      <c r="M3805" s="386">
        <v>0.75980000000000003</v>
      </c>
    </row>
    <row r="3806" spans="1:13" ht="11.65" customHeight="1">
      <c r="A3806" s="372">
        <v>3800</v>
      </c>
      <c r="B3806" s="381">
        <v>1603.9725899668711</v>
      </c>
      <c r="C3806" s="381">
        <v>2402.3731533563605</v>
      </c>
      <c r="D3806" s="382">
        <v>1.0051187605417706</v>
      </c>
      <c r="E3806" s="382">
        <v>1.1203629594494438</v>
      </c>
      <c r="F3806" s="382">
        <v>1.2255570398199807</v>
      </c>
      <c r="G3806" s="382">
        <v>1.3086554016715086</v>
      </c>
      <c r="H3806" s="382">
        <v>1.3722614778388829</v>
      </c>
      <c r="M3806" s="386">
        <v>0.76</v>
      </c>
    </row>
    <row r="3807" spans="1:13" ht="11.65" customHeight="1">
      <c r="A3807" s="372">
        <v>3801</v>
      </c>
      <c r="B3807" s="381">
        <v>1604.2270515573773</v>
      </c>
      <c r="C3807" s="381">
        <v>2403.1568502335467</v>
      </c>
      <c r="D3807" s="382">
        <v>1.0051353661311313</v>
      </c>
      <c r="E3807" s="382">
        <v>1.1203703051677223</v>
      </c>
      <c r="F3807" s="382">
        <v>1.2255981850871722</v>
      </c>
      <c r="G3807" s="382">
        <v>1.3086986496632536</v>
      </c>
      <c r="H3807" s="382">
        <v>1.3723406699799918</v>
      </c>
      <c r="M3807" s="386">
        <v>0.76019999999999999</v>
      </c>
    </row>
    <row r="3808" spans="1:13" ht="11.65" customHeight="1">
      <c r="A3808" s="372">
        <v>3802</v>
      </c>
      <c r="B3808" s="381">
        <v>1605.714797751064</v>
      </c>
      <c r="C3808" s="381">
        <v>2403.7115025423645</v>
      </c>
      <c r="D3808" s="382">
        <v>1.0051732832692979</v>
      </c>
      <c r="E3808" s="382">
        <v>1.1204867801425624</v>
      </c>
      <c r="F3808" s="382">
        <v>1.2256163927836394</v>
      </c>
      <c r="G3808" s="382">
        <v>1.3087173787532262</v>
      </c>
      <c r="H3808" s="382">
        <v>1.3723891831033952</v>
      </c>
      <c r="M3808" s="386">
        <v>0.76039999999999996</v>
      </c>
    </row>
    <row r="3809" spans="1:13" ht="11.65" customHeight="1">
      <c r="A3809" s="372">
        <v>3803</v>
      </c>
      <c r="B3809" s="381">
        <v>1606.1478173662472</v>
      </c>
      <c r="C3809" s="381">
        <v>2403.8902057465912</v>
      </c>
      <c r="D3809" s="382">
        <v>1.0051981104531595</v>
      </c>
      <c r="E3809" s="382">
        <v>1.1204881356737169</v>
      </c>
      <c r="F3809" s="382">
        <v>1.2256312334422073</v>
      </c>
      <c r="G3809" s="382">
        <v>1.3087222357053085</v>
      </c>
      <c r="H3809" s="382">
        <v>1.3723993652261441</v>
      </c>
      <c r="M3809" s="386">
        <v>0.76060000000000005</v>
      </c>
    </row>
    <row r="3810" spans="1:13" ht="11.65" customHeight="1">
      <c r="A3810" s="372">
        <v>3804</v>
      </c>
      <c r="B3810" s="381">
        <v>1607.4845858060835</v>
      </c>
      <c r="C3810" s="381">
        <v>2404.1353500817349</v>
      </c>
      <c r="D3810" s="382">
        <v>1.0052116196218746</v>
      </c>
      <c r="E3810" s="382">
        <v>1.1205114375300329</v>
      </c>
      <c r="F3810" s="382">
        <v>1.225646711657038</v>
      </c>
      <c r="G3810" s="382">
        <v>1.3087783351919442</v>
      </c>
      <c r="H3810" s="382">
        <v>1.372489599092255</v>
      </c>
      <c r="M3810" s="386">
        <v>0.76080000000000003</v>
      </c>
    </row>
    <row r="3811" spans="1:13" ht="11.65" customHeight="1">
      <c r="A3811" s="372">
        <v>3805</v>
      </c>
      <c r="B3811" s="381">
        <v>1607.4867611414611</v>
      </c>
      <c r="C3811" s="381">
        <v>2405.6896925553137</v>
      </c>
      <c r="D3811" s="382">
        <v>1.0052446941233839</v>
      </c>
      <c r="E3811" s="382">
        <v>1.1205471584475526</v>
      </c>
      <c r="F3811" s="382">
        <v>1.2257041505481781</v>
      </c>
      <c r="G3811" s="382">
        <v>1.3088925127932756</v>
      </c>
      <c r="H3811" s="382">
        <v>1.3725673875561821</v>
      </c>
      <c r="M3811" s="386">
        <v>0.76100000000000001</v>
      </c>
    </row>
    <row r="3812" spans="1:13" ht="11.65" customHeight="1">
      <c r="A3812" s="372">
        <v>3806</v>
      </c>
      <c r="B3812" s="381">
        <v>1609.4982041589265</v>
      </c>
      <c r="C3812" s="381">
        <v>2405.8260884158099</v>
      </c>
      <c r="D3812" s="382">
        <v>1.0052779154910325</v>
      </c>
      <c r="E3812" s="382">
        <v>1.1205514261548879</v>
      </c>
      <c r="F3812" s="382">
        <v>1.2257130026996419</v>
      </c>
      <c r="G3812" s="382">
        <v>1.3088967420018167</v>
      </c>
      <c r="H3812" s="382">
        <v>1.3725738369884579</v>
      </c>
      <c r="M3812" s="386">
        <v>0.76119999999999999</v>
      </c>
    </row>
    <row r="3813" spans="1:13" ht="11.65" customHeight="1">
      <c r="A3813" s="372">
        <v>3807</v>
      </c>
      <c r="B3813" s="381">
        <v>1609.5005943932183</v>
      </c>
      <c r="C3813" s="381">
        <v>2407.2152629536449</v>
      </c>
      <c r="D3813" s="382">
        <v>1.0052797258537907</v>
      </c>
      <c r="E3813" s="382">
        <v>1.120620077159455</v>
      </c>
      <c r="F3813" s="382">
        <v>1.2257178356661629</v>
      </c>
      <c r="G3813" s="382">
        <v>1.3088975090777999</v>
      </c>
      <c r="H3813" s="382">
        <v>1.3725817113783774</v>
      </c>
      <c r="M3813" s="386">
        <v>0.76139999999999997</v>
      </c>
    </row>
    <row r="3814" spans="1:13" ht="11.65" customHeight="1">
      <c r="A3814" s="372">
        <v>3808</v>
      </c>
      <c r="B3814" s="381">
        <v>1609.5541342973784</v>
      </c>
      <c r="C3814" s="381">
        <v>2407.3691721594041</v>
      </c>
      <c r="D3814" s="382">
        <v>1.0052844091996496</v>
      </c>
      <c r="E3814" s="382">
        <v>1.1206341107390667</v>
      </c>
      <c r="F3814" s="382">
        <v>1.2257365232048805</v>
      </c>
      <c r="G3814" s="382">
        <v>1.3089951014378369</v>
      </c>
      <c r="H3814" s="382">
        <v>1.3725897207934648</v>
      </c>
      <c r="M3814" s="386">
        <v>0.76160000000000005</v>
      </c>
    </row>
    <row r="3815" spans="1:13" ht="11.65" customHeight="1">
      <c r="A3815" s="372">
        <v>3809</v>
      </c>
      <c r="B3815" s="381">
        <v>1609.6069153955141</v>
      </c>
      <c r="C3815" s="381">
        <v>2408.3241582599094</v>
      </c>
      <c r="D3815" s="382">
        <v>1.0053239875713307</v>
      </c>
      <c r="E3815" s="382">
        <v>1.1206354932938438</v>
      </c>
      <c r="F3815" s="382">
        <v>1.225748762714685</v>
      </c>
      <c r="G3815" s="382">
        <v>1.3090657595432857</v>
      </c>
      <c r="H3815" s="382">
        <v>1.3726141552761697</v>
      </c>
      <c r="M3815" s="386">
        <v>0.76180000000000003</v>
      </c>
    </row>
    <row r="3816" spans="1:13" ht="11.65" customHeight="1">
      <c r="A3816" s="372">
        <v>3810</v>
      </c>
      <c r="B3816" s="381">
        <v>1609.7539223549038</v>
      </c>
      <c r="C3816" s="381">
        <v>2408.3707643791568</v>
      </c>
      <c r="D3816" s="382">
        <v>1.0053425120935147</v>
      </c>
      <c r="E3816" s="382">
        <v>1.1207413115119131</v>
      </c>
      <c r="F3816" s="382">
        <v>1.2257614568908866</v>
      </c>
      <c r="G3816" s="382">
        <v>1.3090766119067254</v>
      </c>
      <c r="H3816" s="382">
        <v>1.3726276020003361</v>
      </c>
      <c r="M3816" s="386">
        <v>0.76200000000000001</v>
      </c>
    </row>
    <row r="3817" spans="1:13" ht="11.65" customHeight="1">
      <c r="A3817" s="372">
        <v>3811</v>
      </c>
      <c r="B3817" s="381">
        <v>1611.4937481847464</v>
      </c>
      <c r="C3817" s="381">
        <v>2408.6951551428265</v>
      </c>
      <c r="D3817" s="382">
        <v>1.0053549883613098</v>
      </c>
      <c r="E3817" s="382">
        <v>1.1207439482091188</v>
      </c>
      <c r="F3817" s="382">
        <v>1.2257770831618011</v>
      </c>
      <c r="G3817" s="382">
        <v>1.3090851753748554</v>
      </c>
      <c r="H3817" s="382">
        <v>1.3726997941641772</v>
      </c>
      <c r="M3817" s="386">
        <v>0.76219999999999999</v>
      </c>
    </row>
    <row r="3818" spans="1:13" ht="11.65" customHeight="1">
      <c r="A3818" s="372">
        <v>3812</v>
      </c>
      <c r="B3818" s="381">
        <v>1612.6445696967639</v>
      </c>
      <c r="C3818" s="381">
        <v>2409.0156038629648</v>
      </c>
      <c r="D3818" s="382">
        <v>1.0053865554834323</v>
      </c>
      <c r="E3818" s="382">
        <v>1.1207469141367841</v>
      </c>
      <c r="F3818" s="382">
        <v>1.2257920118268542</v>
      </c>
      <c r="G3818" s="382">
        <v>1.3091369411313047</v>
      </c>
      <c r="H3818" s="382">
        <v>1.3727695288238382</v>
      </c>
      <c r="M3818" s="386">
        <v>0.76239999999999997</v>
      </c>
    </row>
    <row r="3819" spans="1:13" ht="11.65" customHeight="1">
      <c r="A3819" s="372">
        <v>3813</v>
      </c>
      <c r="B3819" s="381">
        <v>1613.7420379404512</v>
      </c>
      <c r="C3819" s="381">
        <v>2409.0718078908267</v>
      </c>
      <c r="D3819" s="382">
        <v>1.0054000769254519</v>
      </c>
      <c r="E3819" s="382">
        <v>1.1207859440758388</v>
      </c>
      <c r="F3819" s="382">
        <v>1.2258199648500527</v>
      </c>
      <c r="G3819" s="382">
        <v>1.309205564407101</v>
      </c>
      <c r="H3819" s="382">
        <v>1.3728298903481164</v>
      </c>
      <c r="M3819" s="386">
        <v>0.76259999999999994</v>
      </c>
    </row>
    <row r="3820" spans="1:13" ht="11.65" customHeight="1">
      <c r="A3820" s="372">
        <v>3814</v>
      </c>
      <c r="B3820" s="381">
        <v>1615.0487599987682</v>
      </c>
      <c r="C3820" s="381">
        <v>2409.7605030241502</v>
      </c>
      <c r="D3820" s="382">
        <v>1.0054076692397285</v>
      </c>
      <c r="E3820" s="382">
        <v>1.1207890607804845</v>
      </c>
      <c r="F3820" s="382">
        <v>1.2259678478823428</v>
      </c>
      <c r="G3820" s="382">
        <v>1.3092105685201372</v>
      </c>
      <c r="H3820" s="382">
        <v>1.3728412738612132</v>
      </c>
      <c r="M3820" s="386">
        <v>0.76280000000000003</v>
      </c>
    </row>
    <row r="3821" spans="1:13" ht="11.65" customHeight="1">
      <c r="A3821" s="372">
        <v>3815</v>
      </c>
      <c r="B3821" s="381">
        <v>1615.7453594702165</v>
      </c>
      <c r="C3821" s="381">
        <v>2410.0885651053268</v>
      </c>
      <c r="D3821" s="382">
        <v>1.0054172900889959</v>
      </c>
      <c r="E3821" s="382">
        <v>1.1208418345580313</v>
      </c>
      <c r="F3821" s="382">
        <v>1.225971563356544</v>
      </c>
      <c r="G3821" s="382">
        <v>1.3092513631312113</v>
      </c>
      <c r="H3821" s="382">
        <v>1.3728481661365035</v>
      </c>
      <c r="M3821" s="386">
        <v>0.76300000000000001</v>
      </c>
    </row>
    <row r="3822" spans="1:13" ht="11.65" customHeight="1">
      <c r="A3822" s="372">
        <v>3816</v>
      </c>
      <c r="B3822" s="381">
        <v>1616.263310488629</v>
      </c>
      <c r="C3822" s="381">
        <v>2410.5846470090419</v>
      </c>
      <c r="D3822" s="382">
        <v>1.0054225140588657</v>
      </c>
      <c r="E3822" s="382">
        <v>1.1208606753925252</v>
      </c>
      <c r="F3822" s="382">
        <v>1.2259739183707028</v>
      </c>
      <c r="G3822" s="382">
        <v>1.3092550685397211</v>
      </c>
      <c r="H3822" s="382">
        <v>1.3728550969888933</v>
      </c>
      <c r="M3822" s="386">
        <v>0.76319999999999999</v>
      </c>
    </row>
    <row r="3823" spans="1:13" ht="11.65" customHeight="1">
      <c r="A3823" s="372">
        <v>3817</v>
      </c>
      <c r="B3823" s="381">
        <v>1616.4905755725795</v>
      </c>
      <c r="C3823" s="381">
        <v>2410.9892600754501</v>
      </c>
      <c r="D3823" s="382">
        <v>1.005430168535556</v>
      </c>
      <c r="E3823" s="382">
        <v>1.1208905189839604</v>
      </c>
      <c r="F3823" s="382">
        <v>1.2259853155905249</v>
      </c>
      <c r="G3823" s="382">
        <v>1.3092945034629471</v>
      </c>
      <c r="H3823" s="382">
        <v>1.3728583441071567</v>
      </c>
      <c r="M3823" s="386">
        <v>0.76339999999999997</v>
      </c>
    </row>
    <row r="3824" spans="1:13" ht="11.65" customHeight="1">
      <c r="A3824" s="372">
        <v>3818</v>
      </c>
      <c r="B3824" s="381">
        <v>1616.7932499427343</v>
      </c>
      <c r="C3824" s="381">
        <v>2411.1910840599303</v>
      </c>
      <c r="D3824" s="382">
        <v>1.0054522464997544</v>
      </c>
      <c r="E3824" s="382">
        <v>1.1209284819122687</v>
      </c>
      <c r="F3824" s="382">
        <v>1.2259965220218287</v>
      </c>
      <c r="G3824" s="382">
        <v>1.3093112304664911</v>
      </c>
      <c r="H3824" s="382">
        <v>1.372901995110517</v>
      </c>
      <c r="M3824" s="386">
        <v>0.76359999999999995</v>
      </c>
    </row>
    <row r="3825" spans="1:13" ht="11.65" customHeight="1">
      <c r="A3825" s="372">
        <v>3819</v>
      </c>
      <c r="B3825" s="381">
        <v>1617.0784710551006</v>
      </c>
      <c r="C3825" s="381">
        <v>2411.2326449551347</v>
      </c>
      <c r="D3825" s="382">
        <v>1.005452364113129</v>
      </c>
      <c r="E3825" s="382">
        <v>1.1209781335122209</v>
      </c>
      <c r="F3825" s="382">
        <v>1.2260085200819502</v>
      </c>
      <c r="G3825" s="382">
        <v>1.3093142100614621</v>
      </c>
      <c r="H3825" s="382">
        <v>1.372950269071177</v>
      </c>
      <c r="M3825" s="386">
        <v>0.76380000000000003</v>
      </c>
    </row>
    <row r="3826" spans="1:13" ht="11.65" customHeight="1">
      <c r="A3826" s="372">
        <v>3820</v>
      </c>
      <c r="B3826" s="381">
        <v>1617.5567198192575</v>
      </c>
      <c r="C3826" s="381">
        <v>2412.3011935851209</v>
      </c>
      <c r="D3826" s="382">
        <v>1.005465943140303</v>
      </c>
      <c r="E3826" s="382">
        <v>1.1210506116806911</v>
      </c>
      <c r="F3826" s="382">
        <v>1.2260286368347197</v>
      </c>
      <c r="G3826" s="382">
        <v>1.3093895523440788</v>
      </c>
      <c r="H3826" s="382">
        <v>1.3729995829638939</v>
      </c>
      <c r="M3826" s="386">
        <v>0.76400000000000001</v>
      </c>
    </row>
    <row r="3827" spans="1:13" ht="11.65" customHeight="1">
      <c r="A3827" s="372">
        <v>3821</v>
      </c>
      <c r="B3827" s="381">
        <v>1618.4125291393939</v>
      </c>
      <c r="C3827" s="381">
        <v>2412.3814055862586</v>
      </c>
      <c r="D3827" s="382">
        <v>1.0054723694460832</v>
      </c>
      <c r="E3827" s="382">
        <v>1.1210845281599455</v>
      </c>
      <c r="F3827" s="382">
        <v>1.2260964352812433</v>
      </c>
      <c r="G3827" s="382">
        <v>1.3094014173760602</v>
      </c>
      <c r="H3827" s="382">
        <v>1.3730113930967434</v>
      </c>
      <c r="M3827" s="386">
        <v>0.76419999999999999</v>
      </c>
    </row>
    <row r="3828" spans="1:13" ht="11.65" customHeight="1">
      <c r="A3828" s="372">
        <v>3822</v>
      </c>
      <c r="B3828" s="381">
        <v>1618.9517384985065</v>
      </c>
      <c r="C3828" s="381">
        <v>2413.2021763594621</v>
      </c>
      <c r="D3828" s="382">
        <v>1.0054896203807322</v>
      </c>
      <c r="E3828" s="382">
        <v>1.1210845677384098</v>
      </c>
      <c r="F3828" s="382">
        <v>1.2261165638172231</v>
      </c>
      <c r="G3828" s="382">
        <v>1.3094771633785032</v>
      </c>
      <c r="H3828" s="382">
        <v>1.373090640453376</v>
      </c>
      <c r="M3828" s="386">
        <v>0.76439999999999997</v>
      </c>
    </row>
    <row r="3829" spans="1:13" ht="11.65" customHeight="1">
      <c r="A3829" s="372">
        <v>3823</v>
      </c>
      <c r="B3829" s="381">
        <v>1618.9587283043675</v>
      </c>
      <c r="C3829" s="381">
        <v>2413.9693315569257</v>
      </c>
      <c r="D3829" s="382">
        <v>1.0054922921857499</v>
      </c>
      <c r="E3829" s="382">
        <v>1.1211031520356394</v>
      </c>
      <c r="F3829" s="382">
        <v>1.2261199104661435</v>
      </c>
      <c r="G3829" s="382">
        <v>1.3095244602851055</v>
      </c>
      <c r="H3829" s="382">
        <v>1.3730980615687962</v>
      </c>
      <c r="M3829" s="386">
        <v>0.76459999999999995</v>
      </c>
    </row>
    <row r="3830" spans="1:13" ht="11.65" customHeight="1">
      <c r="A3830" s="372">
        <v>3824</v>
      </c>
      <c r="B3830" s="381">
        <v>1619.668512964382</v>
      </c>
      <c r="C3830" s="381">
        <v>2414.5656411944074</v>
      </c>
      <c r="D3830" s="382">
        <v>1.0055136346580082</v>
      </c>
      <c r="E3830" s="382">
        <v>1.1211457880574915</v>
      </c>
      <c r="F3830" s="382">
        <v>1.2261410620682511</v>
      </c>
      <c r="G3830" s="382">
        <v>1.3095757849580594</v>
      </c>
      <c r="H3830" s="382">
        <v>1.3732706416471805</v>
      </c>
      <c r="M3830" s="386">
        <v>0.76480000000000004</v>
      </c>
    </row>
    <row r="3831" spans="1:13" ht="11.65" customHeight="1">
      <c r="A3831" s="372">
        <v>3825</v>
      </c>
      <c r="B3831" s="381">
        <v>1619.6890638197456</v>
      </c>
      <c r="C3831" s="381">
        <v>2416.9401455684529</v>
      </c>
      <c r="D3831" s="382">
        <v>1.0055180268547628</v>
      </c>
      <c r="E3831" s="382">
        <v>1.121193294224754</v>
      </c>
      <c r="F3831" s="382">
        <v>1.226220068522291</v>
      </c>
      <c r="G3831" s="382">
        <v>1.309629549164238</v>
      </c>
      <c r="H3831" s="382">
        <v>1.3732776035262388</v>
      </c>
      <c r="M3831" s="386">
        <v>0.76500000000000001</v>
      </c>
    </row>
    <row r="3832" spans="1:13" ht="11.65" customHeight="1">
      <c r="A3832" s="372">
        <v>3826</v>
      </c>
      <c r="B3832" s="381">
        <v>1619.8669758965852</v>
      </c>
      <c r="C3832" s="381">
        <v>2416.9518358300757</v>
      </c>
      <c r="D3832" s="382">
        <v>1.0055200052888114</v>
      </c>
      <c r="E3832" s="382">
        <v>1.1211973018049968</v>
      </c>
      <c r="F3832" s="382">
        <v>1.2262656160926737</v>
      </c>
      <c r="G3832" s="382">
        <v>1.3096604343090021</v>
      </c>
      <c r="H3832" s="382">
        <v>1.373328058654008</v>
      </c>
      <c r="M3832" s="386">
        <v>0.76519999999999999</v>
      </c>
    </row>
    <row r="3833" spans="1:13" ht="11.65" customHeight="1">
      <c r="A3833" s="372">
        <v>3827</v>
      </c>
      <c r="B3833" s="381">
        <v>1620.7862914638818</v>
      </c>
      <c r="C3833" s="381">
        <v>2417.4050507394804</v>
      </c>
      <c r="D3833" s="382">
        <v>1.0055283298350262</v>
      </c>
      <c r="E3833" s="382">
        <v>1.1212090240017334</v>
      </c>
      <c r="F3833" s="382">
        <v>1.2263092531339119</v>
      </c>
      <c r="G3833" s="382">
        <v>1.30971614038803</v>
      </c>
      <c r="H3833" s="382">
        <v>1.3733556389960015</v>
      </c>
      <c r="M3833" s="386">
        <v>0.76539999999999997</v>
      </c>
    </row>
    <row r="3834" spans="1:13" ht="11.65" customHeight="1">
      <c r="A3834" s="372">
        <v>3828</v>
      </c>
      <c r="B3834" s="381">
        <v>1621.0279073419833</v>
      </c>
      <c r="C3834" s="381">
        <v>2417.5072472090942</v>
      </c>
      <c r="D3834" s="382">
        <v>1.0055383113425023</v>
      </c>
      <c r="E3834" s="382">
        <v>1.1212131408399797</v>
      </c>
      <c r="F3834" s="382">
        <v>1.2263918626009296</v>
      </c>
      <c r="G3834" s="382">
        <v>1.3098209201726989</v>
      </c>
      <c r="H3834" s="382">
        <v>1.3733890880443631</v>
      </c>
      <c r="M3834" s="386">
        <v>0.76559999999999995</v>
      </c>
    </row>
    <row r="3835" spans="1:13" ht="11.65" customHeight="1">
      <c r="A3835" s="372">
        <v>3829</v>
      </c>
      <c r="B3835" s="381">
        <v>1621.8634965880046</v>
      </c>
      <c r="C3835" s="381">
        <v>2417.7208404277371</v>
      </c>
      <c r="D3835" s="382">
        <v>1.0055596340003545</v>
      </c>
      <c r="E3835" s="382">
        <v>1.1212906541778638</v>
      </c>
      <c r="F3835" s="382">
        <v>1.2264012849417192</v>
      </c>
      <c r="G3835" s="382">
        <v>1.3098398203710035</v>
      </c>
      <c r="H3835" s="382">
        <v>1.3734229582716229</v>
      </c>
      <c r="M3835" s="386">
        <v>0.76580000000000004</v>
      </c>
    </row>
    <row r="3836" spans="1:13" ht="11.65" customHeight="1">
      <c r="A3836" s="372">
        <v>3830</v>
      </c>
      <c r="B3836" s="381">
        <v>1622.6026149694135</v>
      </c>
      <c r="C3836" s="381">
        <v>2418.6653889533336</v>
      </c>
      <c r="D3836" s="382">
        <v>1.0055719295634999</v>
      </c>
      <c r="E3836" s="382">
        <v>1.1213061154930295</v>
      </c>
      <c r="F3836" s="382">
        <v>1.2264662623231697</v>
      </c>
      <c r="G3836" s="382">
        <v>1.309855545140127</v>
      </c>
      <c r="H3836" s="382">
        <v>1.3734263052470481</v>
      </c>
      <c r="M3836" s="386">
        <v>0.76600000000000001</v>
      </c>
    </row>
    <row r="3837" spans="1:13" ht="11.65" customHeight="1">
      <c r="A3837" s="372">
        <v>3831</v>
      </c>
      <c r="B3837" s="381">
        <v>1622.7618147832973</v>
      </c>
      <c r="C3837" s="381">
        <v>2419.9013175956716</v>
      </c>
      <c r="D3837" s="382">
        <v>1.0055982180173999</v>
      </c>
      <c r="E3837" s="382">
        <v>1.1213366217598248</v>
      </c>
      <c r="F3837" s="382">
        <v>1.2264737701202484</v>
      </c>
      <c r="G3837" s="382">
        <v>1.3098791962999805</v>
      </c>
      <c r="H3837" s="382">
        <v>1.3736576455931648</v>
      </c>
      <c r="M3837" s="386">
        <v>0.76619999999999999</v>
      </c>
    </row>
    <row r="3838" spans="1:13" ht="11.65" customHeight="1">
      <c r="A3838" s="372">
        <v>3832</v>
      </c>
      <c r="B3838" s="381">
        <v>1623.3283139783862</v>
      </c>
      <c r="C3838" s="381">
        <v>2419.9730965231847</v>
      </c>
      <c r="D3838" s="382">
        <v>1.0056028326764395</v>
      </c>
      <c r="E3838" s="382">
        <v>1.1213599545958775</v>
      </c>
      <c r="F3838" s="382">
        <v>1.2265196293886202</v>
      </c>
      <c r="G3838" s="382">
        <v>1.3098850563411193</v>
      </c>
      <c r="H3838" s="382">
        <v>1.3736755566286885</v>
      </c>
      <c r="M3838" s="386">
        <v>0.76639999999999997</v>
      </c>
    </row>
    <row r="3839" spans="1:13" ht="11.65" customHeight="1">
      <c r="A3839" s="372">
        <v>3833</v>
      </c>
      <c r="B3839" s="381">
        <v>1623.5169767847201</v>
      </c>
      <c r="C3839" s="381">
        <v>2420.0180331129905</v>
      </c>
      <c r="D3839" s="382">
        <v>1.0056692325503429</v>
      </c>
      <c r="E3839" s="382">
        <v>1.121382892887933</v>
      </c>
      <c r="F3839" s="382">
        <v>1.2265499889363667</v>
      </c>
      <c r="G3839" s="382">
        <v>1.3100635275300685</v>
      </c>
      <c r="H3839" s="382">
        <v>1.3737575169247027</v>
      </c>
      <c r="M3839" s="386">
        <v>0.76659999999999995</v>
      </c>
    </row>
    <row r="3840" spans="1:13" ht="11.65" customHeight="1">
      <c r="A3840" s="372">
        <v>3834</v>
      </c>
      <c r="B3840" s="381">
        <v>1623.9645952027777</v>
      </c>
      <c r="C3840" s="381">
        <v>2420.1667189369618</v>
      </c>
      <c r="D3840" s="382">
        <v>1.0056822706360893</v>
      </c>
      <c r="E3840" s="382">
        <v>1.1214229852660771</v>
      </c>
      <c r="F3840" s="382">
        <v>1.2265927677441155</v>
      </c>
      <c r="G3840" s="382">
        <v>1.3100765842479341</v>
      </c>
      <c r="H3840" s="382">
        <v>1.3737781835478251</v>
      </c>
      <c r="M3840" s="386">
        <v>0.76680000000000004</v>
      </c>
    </row>
    <row r="3841" spans="1:13" ht="11.65" customHeight="1">
      <c r="A3841" s="372">
        <v>3835</v>
      </c>
      <c r="B3841" s="381">
        <v>1624.5509869865955</v>
      </c>
      <c r="C3841" s="381">
        <v>2420.680556164034</v>
      </c>
      <c r="D3841" s="382">
        <v>1.0057166524015961</v>
      </c>
      <c r="E3841" s="382">
        <v>1.1214418312922936</v>
      </c>
      <c r="F3841" s="382">
        <v>1.2265931003075781</v>
      </c>
      <c r="G3841" s="382">
        <v>1.3100795077963303</v>
      </c>
      <c r="H3841" s="382">
        <v>1.3737934375698571</v>
      </c>
      <c r="M3841" s="386">
        <v>0.76700000000000002</v>
      </c>
    </row>
    <row r="3842" spans="1:13" ht="11.65" customHeight="1">
      <c r="A3842" s="372">
        <v>3836</v>
      </c>
      <c r="B3842" s="381">
        <v>1624.5641029244307</v>
      </c>
      <c r="C3842" s="381">
        <v>2423.7457472103524</v>
      </c>
      <c r="D3842" s="382">
        <v>1.0057256189142016</v>
      </c>
      <c r="E3842" s="382">
        <v>1.1214772290982982</v>
      </c>
      <c r="F3842" s="382">
        <v>1.2266521279903111</v>
      </c>
      <c r="G3842" s="382">
        <v>1.3100808127793531</v>
      </c>
      <c r="H3842" s="382">
        <v>1.373813344816035</v>
      </c>
      <c r="M3842" s="386">
        <v>0.76719999999999999</v>
      </c>
    </row>
    <row r="3843" spans="1:13" ht="11.65" customHeight="1">
      <c r="A3843" s="372">
        <v>3837</v>
      </c>
      <c r="B3843" s="381">
        <v>1624.7152496724439</v>
      </c>
      <c r="C3843" s="381">
        <v>2424.7598267193844</v>
      </c>
      <c r="D3843" s="382">
        <v>1.0057260809508208</v>
      </c>
      <c r="E3843" s="382">
        <v>1.1214781061592212</v>
      </c>
      <c r="F3843" s="382">
        <v>1.2266665540310524</v>
      </c>
      <c r="G3843" s="382">
        <v>1.3101671195357905</v>
      </c>
      <c r="H3843" s="382">
        <v>1.3738387470197102</v>
      </c>
      <c r="M3843" s="386">
        <v>0.76739999999999997</v>
      </c>
    </row>
    <row r="3844" spans="1:13" ht="11.65" customHeight="1">
      <c r="A3844" s="372">
        <v>3838</v>
      </c>
      <c r="B3844" s="381">
        <v>1624.7758501198696</v>
      </c>
      <c r="C3844" s="381">
        <v>2424.9616299430309</v>
      </c>
      <c r="D3844" s="382">
        <v>1.0057588020690245</v>
      </c>
      <c r="E3844" s="382">
        <v>1.1215061834038396</v>
      </c>
      <c r="F3844" s="382">
        <v>1.2266949451117588</v>
      </c>
      <c r="G3844" s="382">
        <v>1.3102587904594931</v>
      </c>
      <c r="H3844" s="382">
        <v>1.3738432950380668</v>
      </c>
      <c r="M3844" s="386">
        <v>0.76759999999999995</v>
      </c>
    </row>
    <row r="3845" spans="1:13" ht="11.65" customHeight="1">
      <c r="A3845" s="372">
        <v>3839</v>
      </c>
      <c r="B3845" s="381">
        <v>1625.132323427968</v>
      </c>
      <c r="C3845" s="381">
        <v>2425.4294762487352</v>
      </c>
      <c r="D3845" s="382">
        <v>1.005774207102331</v>
      </c>
      <c r="E3845" s="382">
        <v>1.1215128019626461</v>
      </c>
      <c r="F3845" s="382">
        <v>1.2267401718824813</v>
      </c>
      <c r="G3845" s="382">
        <v>1.3102620582242057</v>
      </c>
      <c r="H3845" s="382">
        <v>1.3739447746191473</v>
      </c>
      <c r="M3845" s="386">
        <v>0.76780000000000004</v>
      </c>
    </row>
    <row r="3846" spans="1:13" ht="11.65" customHeight="1">
      <c r="A3846" s="372">
        <v>3840</v>
      </c>
      <c r="B3846" s="381">
        <v>1625.5629460255732</v>
      </c>
      <c r="C3846" s="381">
        <v>2425.7761851502983</v>
      </c>
      <c r="D3846" s="382">
        <v>1.0057817883854987</v>
      </c>
      <c r="E3846" s="382">
        <v>1.1215267183856041</v>
      </c>
      <c r="F3846" s="382">
        <v>1.2267742256326417</v>
      </c>
      <c r="G3846" s="382">
        <v>1.3102644438151489</v>
      </c>
      <c r="H3846" s="382">
        <v>1.3739889419808442</v>
      </c>
      <c r="M3846" s="386">
        <v>0.76800000000000002</v>
      </c>
    </row>
    <row r="3847" spans="1:13" ht="11.65" customHeight="1">
      <c r="A3847" s="372">
        <v>3841</v>
      </c>
      <c r="B3847" s="381">
        <v>1625.6253190709185</v>
      </c>
      <c r="C3847" s="381">
        <v>2426.1457301015398</v>
      </c>
      <c r="D3847" s="382">
        <v>1.0057832147953489</v>
      </c>
      <c r="E3847" s="382">
        <v>1.121530244234914</v>
      </c>
      <c r="F3847" s="382">
        <v>1.2268028325468625</v>
      </c>
      <c r="G3847" s="382">
        <v>1.310283086392446</v>
      </c>
      <c r="H3847" s="382">
        <v>1.374082855399068</v>
      </c>
      <c r="M3847" s="386">
        <v>0.76819999999999999</v>
      </c>
    </row>
    <row r="3848" spans="1:13" ht="11.65" customHeight="1">
      <c r="A3848" s="372">
        <v>3842</v>
      </c>
      <c r="B3848" s="381">
        <v>1626.6247269544056</v>
      </c>
      <c r="C3848" s="381">
        <v>2426.2658820304459</v>
      </c>
      <c r="D3848" s="382">
        <v>1.0057961995204086</v>
      </c>
      <c r="E3848" s="382">
        <v>1.1215424624090002</v>
      </c>
      <c r="F3848" s="382">
        <v>1.2268646243994772</v>
      </c>
      <c r="G3848" s="382">
        <v>1.3103392328128203</v>
      </c>
      <c r="H3848" s="382">
        <v>1.3741475696213652</v>
      </c>
      <c r="M3848" s="386">
        <v>0.76839999999999997</v>
      </c>
    </row>
    <row r="3849" spans="1:13" ht="11.65" customHeight="1">
      <c r="A3849" s="372">
        <v>3843</v>
      </c>
      <c r="B3849" s="381">
        <v>1627.0804862555597</v>
      </c>
      <c r="C3849" s="381">
        <v>2426.793561383909</v>
      </c>
      <c r="D3849" s="382">
        <v>1.0057963108528052</v>
      </c>
      <c r="E3849" s="382">
        <v>1.121550241526112</v>
      </c>
      <c r="F3849" s="382">
        <v>1.2269171704976971</v>
      </c>
      <c r="G3849" s="382">
        <v>1.3104168326551129</v>
      </c>
      <c r="H3849" s="382">
        <v>1.374193498829094</v>
      </c>
      <c r="M3849" s="386">
        <v>0.76859999999999995</v>
      </c>
    </row>
    <row r="3850" spans="1:13" ht="11.65" customHeight="1">
      <c r="A3850" s="372">
        <v>3844</v>
      </c>
      <c r="B3850" s="381">
        <v>1627.1859500244609</v>
      </c>
      <c r="C3850" s="381">
        <v>2427.2544470084886</v>
      </c>
      <c r="D3850" s="382">
        <v>1.0058527895286389</v>
      </c>
      <c r="E3850" s="382">
        <v>1.1215620357578824</v>
      </c>
      <c r="F3850" s="382">
        <v>1.2269333125035182</v>
      </c>
      <c r="G3850" s="382">
        <v>1.3104862021911021</v>
      </c>
      <c r="H3850" s="382">
        <v>1.3742293374342256</v>
      </c>
      <c r="M3850" s="386">
        <v>0.76880000000000004</v>
      </c>
    </row>
    <row r="3851" spans="1:13" ht="11.65" customHeight="1">
      <c r="A3851" s="372">
        <v>3845</v>
      </c>
      <c r="B3851" s="381">
        <v>1628.2829291919825</v>
      </c>
      <c r="C3851" s="381">
        <v>2428.0569994530106</v>
      </c>
      <c r="D3851" s="382">
        <v>1.0058562799992872</v>
      </c>
      <c r="E3851" s="382">
        <v>1.1215667798445539</v>
      </c>
      <c r="F3851" s="382">
        <v>1.2269991033456624</v>
      </c>
      <c r="G3851" s="382">
        <v>1.3105549151262843</v>
      </c>
      <c r="H3851" s="382">
        <v>1.3742403310690148</v>
      </c>
      <c r="M3851" s="386">
        <v>0.76900000000000002</v>
      </c>
    </row>
    <row r="3852" spans="1:13" ht="11.65" customHeight="1">
      <c r="A3852" s="372">
        <v>3846</v>
      </c>
      <c r="B3852" s="381">
        <v>1628.6012082195866</v>
      </c>
      <c r="C3852" s="381">
        <v>2428.0716869219268</v>
      </c>
      <c r="D3852" s="382">
        <v>1.0058936822379054</v>
      </c>
      <c r="E3852" s="382">
        <v>1.1215853324254474</v>
      </c>
      <c r="F3852" s="382">
        <v>1.2271108294923148</v>
      </c>
      <c r="G3852" s="382">
        <v>1.3105636261025784</v>
      </c>
      <c r="H3852" s="382">
        <v>1.3742413670970317</v>
      </c>
      <c r="M3852" s="386">
        <v>0.76919999999999999</v>
      </c>
    </row>
    <row r="3853" spans="1:13" ht="11.65" customHeight="1">
      <c r="A3853" s="372">
        <v>3847</v>
      </c>
      <c r="B3853" s="381">
        <v>1629.1914050710639</v>
      </c>
      <c r="C3853" s="381">
        <v>2428.6052382257731</v>
      </c>
      <c r="D3853" s="382">
        <v>1.0059039825233778</v>
      </c>
      <c r="E3853" s="382">
        <v>1.1216277475136633</v>
      </c>
      <c r="F3853" s="382">
        <v>1.227130838588697</v>
      </c>
      <c r="G3853" s="382">
        <v>1.3106053241695956</v>
      </c>
      <c r="H3853" s="382">
        <v>1.3743440309144848</v>
      </c>
      <c r="M3853" s="386">
        <v>0.76939999999999997</v>
      </c>
    </row>
    <row r="3854" spans="1:13" ht="11.65" customHeight="1">
      <c r="A3854" s="372">
        <v>3848</v>
      </c>
      <c r="B3854" s="381">
        <v>1629.3326872593534</v>
      </c>
      <c r="C3854" s="381">
        <v>2428.8995981182998</v>
      </c>
      <c r="D3854" s="382">
        <v>1.0059304288805833</v>
      </c>
      <c r="E3854" s="382">
        <v>1.1216974201666419</v>
      </c>
      <c r="F3854" s="382">
        <v>1.227157875603399</v>
      </c>
      <c r="G3854" s="382">
        <v>1.310609133908669</v>
      </c>
      <c r="H3854" s="382">
        <v>1.3744757602888229</v>
      </c>
      <c r="M3854" s="386">
        <v>0.76959999999999995</v>
      </c>
    </row>
    <row r="3855" spans="1:13" ht="11.65" customHeight="1">
      <c r="A3855" s="372">
        <v>3849</v>
      </c>
      <c r="B3855" s="381">
        <v>1630.0111485169637</v>
      </c>
      <c r="C3855" s="381">
        <v>2429.0152913479815</v>
      </c>
      <c r="D3855" s="382">
        <v>1.005950851970252</v>
      </c>
      <c r="E3855" s="382">
        <v>1.1217401586120079</v>
      </c>
      <c r="F3855" s="382">
        <v>1.2271817478487721</v>
      </c>
      <c r="G3855" s="382">
        <v>1.3106787863939691</v>
      </c>
      <c r="H3855" s="382">
        <v>1.3745561920805143</v>
      </c>
      <c r="M3855" s="386">
        <v>0.76980000000000004</v>
      </c>
    </row>
    <row r="3856" spans="1:13" ht="11.65" customHeight="1">
      <c r="A3856" s="372">
        <v>3850</v>
      </c>
      <c r="B3856" s="381">
        <v>1630.0242305138345</v>
      </c>
      <c r="C3856" s="381">
        <v>2429.3879381782608</v>
      </c>
      <c r="D3856" s="382">
        <v>1.0059518167276684</v>
      </c>
      <c r="E3856" s="382">
        <v>1.1217899940628742</v>
      </c>
      <c r="F3856" s="382">
        <v>1.2272333142536627</v>
      </c>
      <c r="G3856" s="382">
        <v>1.3107529323604756</v>
      </c>
      <c r="H3856" s="382">
        <v>1.3745821632509176</v>
      </c>
      <c r="M3856" s="386">
        <v>0.77</v>
      </c>
    </row>
    <row r="3857" spans="1:13" ht="11.65" customHeight="1">
      <c r="A3857" s="372">
        <v>3851</v>
      </c>
      <c r="B3857" s="381">
        <v>1630.408834155307</v>
      </c>
      <c r="C3857" s="381">
        <v>2429.5255740139273</v>
      </c>
      <c r="D3857" s="382">
        <v>1.0059786868179443</v>
      </c>
      <c r="E3857" s="382">
        <v>1.1218435587665718</v>
      </c>
      <c r="F3857" s="382">
        <v>1.2272986612430459</v>
      </c>
      <c r="G3857" s="382">
        <v>1.3107849951553319</v>
      </c>
      <c r="H3857" s="382">
        <v>1.3746121245050276</v>
      </c>
      <c r="M3857" s="386">
        <v>0.7702</v>
      </c>
    </row>
    <row r="3858" spans="1:13" ht="11.65" customHeight="1">
      <c r="A3858" s="372">
        <v>3852</v>
      </c>
      <c r="B3858" s="381">
        <v>1631.7057117965151</v>
      </c>
      <c r="C3858" s="381">
        <v>2429.9839502135037</v>
      </c>
      <c r="D3858" s="382">
        <v>1.0059812547021383</v>
      </c>
      <c r="E3858" s="382">
        <v>1.1218711326495678</v>
      </c>
      <c r="F3858" s="382">
        <v>1.2273275438515314</v>
      </c>
      <c r="G3858" s="382">
        <v>1.3108423832457901</v>
      </c>
      <c r="H3858" s="382">
        <v>1.3746970449935449</v>
      </c>
      <c r="M3858" s="386">
        <v>0.77039999999999997</v>
      </c>
    </row>
    <row r="3859" spans="1:13" ht="11.65" customHeight="1">
      <c r="A3859" s="372">
        <v>3853</v>
      </c>
      <c r="B3859" s="381">
        <v>1632.008022827179</v>
      </c>
      <c r="C3859" s="381">
        <v>2430.8205334691811</v>
      </c>
      <c r="D3859" s="382">
        <v>1.0060057040223387</v>
      </c>
      <c r="E3859" s="382">
        <v>1.1219126703630213</v>
      </c>
      <c r="F3859" s="382">
        <v>1.2273457418707261</v>
      </c>
      <c r="G3859" s="382">
        <v>1.3108856634902815</v>
      </c>
      <c r="H3859" s="382">
        <v>1.3747238495301384</v>
      </c>
      <c r="M3859" s="386">
        <v>0.77059999999999995</v>
      </c>
    </row>
    <row r="3860" spans="1:13" ht="11.65" customHeight="1">
      <c r="A3860" s="372">
        <v>3854</v>
      </c>
      <c r="B3860" s="381">
        <v>1632.3051991846723</v>
      </c>
      <c r="C3860" s="381">
        <v>2431.1015367188702</v>
      </c>
      <c r="D3860" s="382">
        <v>1.0060329955116438</v>
      </c>
      <c r="E3860" s="382">
        <v>1.1219154665091478</v>
      </c>
      <c r="F3860" s="382">
        <v>1.2273616013671076</v>
      </c>
      <c r="G3860" s="382">
        <v>1.3108940877518336</v>
      </c>
      <c r="H3860" s="382">
        <v>1.3747556962649026</v>
      </c>
      <c r="M3860" s="386">
        <v>0.77080000000000004</v>
      </c>
    </row>
    <row r="3861" spans="1:13" ht="11.65" customHeight="1">
      <c r="A3861" s="372">
        <v>3855</v>
      </c>
      <c r="B3861" s="381">
        <v>1632.3735755286534</v>
      </c>
      <c r="C3861" s="381">
        <v>2432.0287178240087</v>
      </c>
      <c r="D3861" s="382">
        <v>1.0060388309399935</v>
      </c>
      <c r="E3861" s="382">
        <v>1.1219207320640674</v>
      </c>
      <c r="F3861" s="382">
        <v>1.2273737435528742</v>
      </c>
      <c r="G3861" s="382">
        <v>1.3110955729195515</v>
      </c>
      <c r="H3861" s="382">
        <v>1.3747636882062648</v>
      </c>
      <c r="M3861" s="386">
        <v>0.77100000000000002</v>
      </c>
    </row>
    <row r="3862" spans="1:13" ht="11.65" customHeight="1">
      <c r="A3862" s="372">
        <v>3856</v>
      </c>
      <c r="B3862" s="381">
        <v>1632.4116772518719</v>
      </c>
      <c r="C3862" s="381">
        <v>2432.1564804966802</v>
      </c>
      <c r="D3862" s="382">
        <v>1.0061075110163262</v>
      </c>
      <c r="E3862" s="382">
        <v>1.1219238953335626</v>
      </c>
      <c r="F3862" s="382">
        <v>1.2273886215382048</v>
      </c>
      <c r="G3862" s="382">
        <v>1.3111219803907763</v>
      </c>
      <c r="H3862" s="382">
        <v>1.3747990238302636</v>
      </c>
      <c r="M3862" s="386">
        <v>0.7712</v>
      </c>
    </row>
    <row r="3863" spans="1:13" ht="11.65" customHeight="1">
      <c r="A3863" s="372">
        <v>3857</v>
      </c>
      <c r="B3863" s="381">
        <v>1632.5997430900788</v>
      </c>
      <c r="C3863" s="381">
        <v>2433.2059783288041</v>
      </c>
      <c r="D3863" s="382">
        <v>1.0061568850378713</v>
      </c>
      <c r="E3863" s="382">
        <v>1.1219457036547174</v>
      </c>
      <c r="F3863" s="382">
        <v>1.22739735496321</v>
      </c>
      <c r="G3863" s="382">
        <v>1.3111564993326315</v>
      </c>
      <c r="H3863" s="382">
        <v>1.3748062631621647</v>
      </c>
      <c r="M3863" s="386">
        <v>0.77139999999999997</v>
      </c>
    </row>
    <row r="3864" spans="1:13" ht="11.65" customHeight="1">
      <c r="A3864" s="372">
        <v>3858</v>
      </c>
      <c r="B3864" s="381">
        <v>1634.24423865876</v>
      </c>
      <c r="C3864" s="381">
        <v>2433.2512636939409</v>
      </c>
      <c r="D3864" s="382">
        <v>1.0061660259027516</v>
      </c>
      <c r="E3864" s="382">
        <v>1.1219644102213977</v>
      </c>
      <c r="F3864" s="382">
        <v>1.2274189302931353</v>
      </c>
      <c r="G3864" s="382">
        <v>1.3111736929534585</v>
      </c>
      <c r="H3864" s="382">
        <v>1.3748150356738924</v>
      </c>
      <c r="M3864" s="386">
        <v>0.77159999999999995</v>
      </c>
    </row>
    <row r="3865" spans="1:13" ht="11.65" customHeight="1">
      <c r="A3865" s="372">
        <v>3859</v>
      </c>
      <c r="B3865" s="381">
        <v>1635.3895971405746</v>
      </c>
      <c r="C3865" s="381">
        <v>2433.4707039853602</v>
      </c>
      <c r="D3865" s="382">
        <v>1.0061778507600534</v>
      </c>
      <c r="E3865" s="382">
        <v>1.1219661273671462</v>
      </c>
      <c r="F3865" s="382">
        <v>1.227432901966558</v>
      </c>
      <c r="G3865" s="382">
        <v>1.3111746376985318</v>
      </c>
      <c r="H3865" s="382">
        <v>1.3749202831566505</v>
      </c>
      <c r="M3865" s="386">
        <v>0.77180000000000004</v>
      </c>
    </row>
    <row r="3866" spans="1:13" ht="11.65" customHeight="1">
      <c r="A3866" s="372">
        <v>3860</v>
      </c>
      <c r="B3866" s="381">
        <v>1636.7095019729995</v>
      </c>
      <c r="C3866" s="381">
        <v>2433.6756186780894</v>
      </c>
      <c r="D3866" s="382">
        <v>1.0062068027949027</v>
      </c>
      <c r="E3866" s="382">
        <v>1.1219746099726933</v>
      </c>
      <c r="F3866" s="382">
        <v>1.2274416083967061</v>
      </c>
      <c r="G3866" s="382">
        <v>1.3112068783575404</v>
      </c>
      <c r="H3866" s="382">
        <v>1.3749203561430587</v>
      </c>
      <c r="M3866" s="386">
        <v>0.77200000000000002</v>
      </c>
    </row>
    <row r="3867" spans="1:13" ht="11.65" customHeight="1">
      <c r="A3867" s="372">
        <v>3861</v>
      </c>
      <c r="B3867" s="381">
        <v>1637.0236794832781</v>
      </c>
      <c r="C3867" s="381">
        <v>2434.778364770973</v>
      </c>
      <c r="D3867" s="382">
        <v>1.0062132420992329</v>
      </c>
      <c r="E3867" s="382">
        <v>1.1219912846453748</v>
      </c>
      <c r="F3867" s="382">
        <v>1.2274445417200874</v>
      </c>
      <c r="G3867" s="382">
        <v>1.3112826369286481</v>
      </c>
      <c r="H3867" s="382">
        <v>1.3749254485356479</v>
      </c>
      <c r="M3867" s="386">
        <v>0.7722</v>
      </c>
    </row>
    <row r="3868" spans="1:13" ht="11.65" customHeight="1">
      <c r="A3868" s="372">
        <v>3862</v>
      </c>
      <c r="B3868" s="381">
        <v>1637.2119174162926</v>
      </c>
      <c r="C3868" s="381">
        <v>2434.8509409546496</v>
      </c>
      <c r="D3868" s="382">
        <v>1.0062176924693353</v>
      </c>
      <c r="E3868" s="382">
        <v>1.1220655963177399</v>
      </c>
      <c r="F3868" s="382">
        <v>1.2274719767010669</v>
      </c>
      <c r="G3868" s="382">
        <v>1.3112853100590438</v>
      </c>
      <c r="H3868" s="382">
        <v>1.3749911704518247</v>
      </c>
      <c r="M3868" s="386">
        <v>0.77239999999999998</v>
      </c>
    </row>
    <row r="3869" spans="1:13" ht="11.65" customHeight="1">
      <c r="A3869" s="372">
        <v>3863</v>
      </c>
      <c r="B3869" s="381">
        <v>1638.3373517460323</v>
      </c>
      <c r="C3869" s="381">
        <v>2435.4546429520487</v>
      </c>
      <c r="D3869" s="382">
        <v>1.0062357918376854</v>
      </c>
      <c r="E3869" s="382">
        <v>1.1220979980118262</v>
      </c>
      <c r="F3869" s="382">
        <v>1.2275560800672727</v>
      </c>
      <c r="G3869" s="382">
        <v>1.3113762183464868</v>
      </c>
      <c r="H3869" s="382">
        <v>1.3749920813238299</v>
      </c>
      <c r="M3869" s="386">
        <v>0.77259999999999995</v>
      </c>
    </row>
    <row r="3870" spans="1:13" ht="11.65" customHeight="1">
      <c r="A3870" s="372">
        <v>3864</v>
      </c>
      <c r="B3870" s="381">
        <v>1638.4825993202348</v>
      </c>
      <c r="C3870" s="381">
        <v>2435.5837407573981</v>
      </c>
      <c r="D3870" s="382">
        <v>1.0062358720170406</v>
      </c>
      <c r="E3870" s="382">
        <v>1.1221082262736037</v>
      </c>
      <c r="F3870" s="382">
        <v>1.2276119772039138</v>
      </c>
      <c r="G3870" s="382">
        <v>1.3113828301194814</v>
      </c>
      <c r="H3870" s="382">
        <v>1.3750065141569012</v>
      </c>
      <c r="M3870" s="386">
        <v>0.77280000000000004</v>
      </c>
    </row>
    <row r="3871" spans="1:13" ht="11.65" customHeight="1">
      <c r="A3871" s="372">
        <v>3865</v>
      </c>
      <c r="B3871" s="381">
        <v>1641.359446980181</v>
      </c>
      <c r="C3871" s="381">
        <v>2435.9759540677151</v>
      </c>
      <c r="D3871" s="382">
        <v>1.0062673903207273</v>
      </c>
      <c r="E3871" s="382">
        <v>1.1221297216883019</v>
      </c>
      <c r="F3871" s="382">
        <v>1.2276280843444738</v>
      </c>
      <c r="G3871" s="382">
        <v>1.3113952441646994</v>
      </c>
      <c r="H3871" s="382">
        <v>1.375121133400014</v>
      </c>
      <c r="M3871" s="386">
        <v>0.77300000000000002</v>
      </c>
    </row>
    <row r="3872" spans="1:13" ht="11.65" customHeight="1">
      <c r="A3872" s="372">
        <v>3866</v>
      </c>
      <c r="B3872" s="381">
        <v>1641.9343511109546</v>
      </c>
      <c r="C3872" s="381">
        <v>2436.1339446059283</v>
      </c>
      <c r="D3872" s="382">
        <v>1.0062830913663623</v>
      </c>
      <c r="E3872" s="382">
        <v>1.1222148351669683</v>
      </c>
      <c r="F3872" s="382">
        <v>1.2276374450274266</v>
      </c>
      <c r="G3872" s="382">
        <v>1.3114454381797689</v>
      </c>
      <c r="H3872" s="382">
        <v>1.3751814610187409</v>
      </c>
      <c r="M3872" s="386">
        <v>0.7732</v>
      </c>
    </row>
    <row r="3873" spans="1:13" ht="11.65" customHeight="1">
      <c r="A3873" s="372">
        <v>3867</v>
      </c>
      <c r="B3873" s="381">
        <v>1642.5010766742389</v>
      </c>
      <c r="C3873" s="381">
        <v>2436.5974996043515</v>
      </c>
      <c r="D3873" s="382">
        <v>1.0063022914317405</v>
      </c>
      <c r="E3873" s="382">
        <v>1.1222278882898424</v>
      </c>
      <c r="F3873" s="382">
        <v>1.2276889457285962</v>
      </c>
      <c r="G3873" s="382">
        <v>1.3115195686545948</v>
      </c>
      <c r="H3873" s="382">
        <v>1.3752258713605452</v>
      </c>
      <c r="M3873" s="386">
        <v>0.77339999999999998</v>
      </c>
    </row>
    <row r="3874" spans="1:13" ht="11.65" customHeight="1">
      <c r="A3874" s="372">
        <v>3868</v>
      </c>
      <c r="B3874" s="381">
        <v>1643.5140016672703</v>
      </c>
      <c r="C3874" s="381">
        <v>2436.7877532913917</v>
      </c>
      <c r="D3874" s="382">
        <v>1.0063172766624944</v>
      </c>
      <c r="E3874" s="382">
        <v>1.122253980134978</v>
      </c>
      <c r="F3874" s="382">
        <v>1.2276898367839773</v>
      </c>
      <c r="G3874" s="382">
        <v>1.3115828720381986</v>
      </c>
      <c r="H3874" s="382">
        <v>1.375272306268513</v>
      </c>
      <c r="M3874" s="386">
        <v>0.77359999999999995</v>
      </c>
    </row>
    <row r="3875" spans="1:13" ht="11.65" customHeight="1">
      <c r="A3875" s="372">
        <v>3869</v>
      </c>
      <c r="B3875" s="381">
        <v>1643.6884804917709</v>
      </c>
      <c r="C3875" s="381">
        <v>2437.2604052105635</v>
      </c>
      <c r="D3875" s="382">
        <v>1.0063186802444664</v>
      </c>
      <c r="E3875" s="382">
        <v>1.1223044331577459</v>
      </c>
      <c r="F3875" s="382">
        <v>1.2277254843913572</v>
      </c>
      <c r="G3875" s="382">
        <v>1.3115970125960992</v>
      </c>
      <c r="H3875" s="382">
        <v>1.3752840145432965</v>
      </c>
      <c r="M3875" s="386">
        <v>0.77380000000000004</v>
      </c>
    </row>
    <row r="3876" spans="1:13" ht="11.65" customHeight="1">
      <c r="A3876" s="372">
        <v>3870</v>
      </c>
      <c r="B3876" s="381">
        <v>1643.9348106602692</v>
      </c>
      <c r="C3876" s="381">
        <v>2437.7041556299719</v>
      </c>
      <c r="D3876" s="382">
        <v>1.006327859797757</v>
      </c>
      <c r="E3876" s="382">
        <v>1.1223467982314708</v>
      </c>
      <c r="F3876" s="382">
        <v>1.2277258208524693</v>
      </c>
      <c r="G3876" s="382">
        <v>1.3116091572873012</v>
      </c>
      <c r="H3876" s="382">
        <v>1.3753882455136066</v>
      </c>
      <c r="M3876" s="386">
        <v>0.77400000000000002</v>
      </c>
    </row>
    <row r="3877" spans="1:13" ht="11.65" customHeight="1">
      <c r="A3877" s="372">
        <v>3871</v>
      </c>
      <c r="B3877" s="381">
        <v>1643.9748997631523</v>
      </c>
      <c r="C3877" s="381">
        <v>2438.9034684481303</v>
      </c>
      <c r="D3877" s="382">
        <v>1.0063378028078789</v>
      </c>
      <c r="E3877" s="382">
        <v>1.1223743789546843</v>
      </c>
      <c r="F3877" s="382">
        <v>1.2277325981130247</v>
      </c>
      <c r="G3877" s="382">
        <v>1.3116873273234648</v>
      </c>
      <c r="H3877" s="382">
        <v>1.3754316162476192</v>
      </c>
      <c r="M3877" s="386">
        <v>0.7742</v>
      </c>
    </row>
    <row r="3878" spans="1:13" ht="11.65" customHeight="1">
      <c r="A3878" s="372">
        <v>3872</v>
      </c>
      <c r="B3878" s="381">
        <v>1644.7229274116016</v>
      </c>
      <c r="C3878" s="381">
        <v>2440.0090380064757</v>
      </c>
      <c r="D3878" s="382">
        <v>1.0063378441050843</v>
      </c>
      <c r="E3878" s="382">
        <v>1.1223757349642509</v>
      </c>
      <c r="F3878" s="382">
        <v>1.2277341648297884</v>
      </c>
      <c r="G3878" s="382">
        <v>1.311723254612859</v>
      </c>
      <c r="H3878" s="382">
        <v>1.375442223881183</v>
      </c>
      <c r="M3878" s="386">
        <v>0.77439999999999998</v>
      </c>
    </row>
    <row r="3879" spans="1:13" ht="11.65" customHeight="1">
      <c r="A3879" s="372">
        <v>3873</v>
      </c>
      <c r="B3879" s="381">
        <v>1644.9869944817074</v>
      </c>
      <c r="C3879" s="381">
        <v>2440.200120233756</v>
      </c>
      <c r="D3879" s="382">
        <v>1.0063437120358107</v>
      </c>
      <c r="E3879" s="382">
        <v>1.1223928560077263</v>
      </c>
      <c r="F3879" s="382">
        <v>1.2277882473795809</v>
      </c>
      <c r="G3879" s="382">
        <v>1.3117478135207319</v>
      </c>
      <c r="H3879" s="382">
        <v>1.3754423538069342</v>
      </c>
      <c r="M3879" s="386">
        <v>0.77459999999999996</v>
      </c>
    </row>
    <row r="3880" spans="1:13" ht="11.65" customHeight="1">
      <c r="A3880" s="372">
        <v>3874</v>
      </c>
      <c r="B3880" s="381">
        <v>1645.6556843514036</v>
      </c>
      <c r="C3880" s="381">
        <v>2441.2886706184363</v>
      </c>
      <c r="D3880" s="382">
        <v>1.0063461127217432</v>
      </c>
      <c r="E3880" s="382">
        <v>1.1224250360221024</v>
      </c>
      <c r="F3880" s="382">
        <v>1.2278004201348982</v>
      </c>
      <c r="G3880" s="382">
        <v>1.3118557279075862</v>
      </c>
      <c r="H3880" s="382">
        <v>1.3754740903800893</v>
      </c>
      <c r="M3880" s="386">
        <v>0.77480000000000004</v>
      </c>
    </row>
    <row r="3881" spans="1:13" ht="11.65" customHeight="1">
      <c r="A3881" s="372">
        <v>3875</v>
      </c>
      <c r="B3881" s="381">
        <v>1645.9303952635664</v>
      </c>
      <c r="C3881" s="381">
        <v>2441.4045379273775</v>
      </c>
      <c r="D3881" s="382">
        <v>1.0063712839447712</v>
      </c>
      <c r="E3881" s="382">
        <v>1.1224322317280429</v>
      </c>
      <c r="F3881" s="382">
        <v>1.2278773449892619</v>
      </c>
      <c r="G3881" s="382">
        <v>1.3119453497656079</v>
      </c>
      <c r="H3881" s="382">
        <v>1.3755286509022004</v>
      </c>
      <c r="M3881" s="386">
        <v>0.77500000000000002</v>
      </c>
    </row>
    <row r="3882" spans="1:13" ht="11.65" customHeight="1">
      <c r="A3882" s="372">
        <v>3876</v>
      </c>
      <c r="B3882" s="381">
        <v>1646.2668595733485</v>
      </c>
      <c r="C3882" s="381">
        <v>2441.5147015813454</v>
      </c>
      <c r="D3882" s="382">
        <v>1.0063837579528769</v>
      </c>
      <c r="E3882" s="382">
        <v>1.1224659871911888</v>
      </c>
      <c r="F3882" s="382">
        <v>1.2279725333704234</v>
      </c>
      <c r="G3882" s="382">
        <v>1.3120060882356352</v>
      </c>
      <c r="H3882" s="382">
        <v>1.3755905349070592</v>
      </c>
      <c r="M3882" s="386">
        <v>0.7752</v>
      </c>
    </row>
    <row r="3883" spans="1:13" ht="11.65" customHeight="1">
      <c r="A3883" s="372">
        <v>3877</v>
      </c>
      <c r="B3883" s="381">
        <v>1646.2889619773669</v>
      </c>
      <c r="C3883" s="381">
        <v>2441.8556529213201</v>
      </c>
      <c r="D3883" s="382">
        <v>1.0064049965608559</v>
      </c>
      <c r="E3883" s="382">
        <v>1.1224841827658281</v>
      </c>
      <c r="F3883" s="382">
        <v>1.2279953614585497</v>
      </c>
      <c r="G3883" s="382">
        <v>1.3120099450233143</v>
      </c>
      <c r="H3883" s="382">
        <v>1.3755987469575703</v>
      </c>
      <c r="M3883" s="386">
        <v>0.77539999999999998</v>
      </c>
    </row>
    <row r="3884" spans="1:13" ht="11.65" customHeight="1">
      <c r="A3884" s="372">
        <v>3878</v>
      </c>
      <c r="B3884" s="381">
        <v>1647.6935013339671</v>
      </c>
      <c r="C3884" s="381">
        <v>2442.3811316485626</v>
      </c>
      <c r="D3884" s="382">
        <v>1.0064238315746032</v>
      </c>
      <c r="E3884" s="382">
        <v>1.1225986971498469</v>
      </c>
      <c r="F3884" s="382">
        <v>1.228003013144191</v>
      </c>
      <c r="G3884" s="382">
        <v>1.3120205399115648</v>
      </c>
      <c r="H3884" s="382">
        <v>1.3756578325302917</v>
      </c>
      <c r="M3884" s="386">
        <v>0.77559999999999996</v>
      </c>
    </row>
    <row r="3885" spans="1:13" ht="11.65" customHeight="1">
      <c r="A3885" s="372">
        <v>3879</v>
      </c>
      <c r="B3885" s="381">
        <v>1647.8810475646596</v>
      </c>
      <c r="C3885" s="381">
        <v>2443.5979412163833</v>
      </c>
      <c r="D3885" s="382">
        <v>1.0064787884844584</v>
      </c>
      <c r="E3885" s="382">
        <v>1.1226490916248668</v>
      </c>
      <c r="F3885" s="382">
        <v>1.2280933418935043</v>
      </c>
      <c r="G3885" s="382">
        <v>1.3120327933115559</v>
      </c>
      <c r="H3885" s="382">
        <v>1.3756733706235822</v>
      </c>
      <c r="M3885" s="386">
        <v>0.77580000000000005</v>
      </c>
    </row>
    <row r="3886" spans="1:13" ht="11.65" customHeight="1">
      <c r="A3886" s="372">
        <v>3880</v>
      </c>
      <c r="B3886" s="381">
        <v>1647.8890443963865</v>
      </c>
      <c r="C3886" s="381">
        <v>2444.4573237575078</v>
      </c>
      <c r="D3886" s="382">
        <v>1.006504523155149</v>
      </c>
      <c r="E3886" s="382">
        <v>1.1226754006699065</v>
      </c>
      <c r="F3886" s="382">
        <v>1.2281748397355989</v>
      </c>
      <c r="G3886" s="382">
        <v>1.3120677883555412</v>
      </c>
      <c r="H3886" s="382">
        <v>1.3757235312136022</v>
      </c>
      <c r="M3886" s="386">
        <v>0.77600000000000002</v>
      </c>
    </row>
    <row r="3887" spans="1:13" ht="11.65" customHeight="1">
      <c r="A3887" s="372">
        <v>3881</v>
      </c>
      <c r="B3887" s="381">
        <v>1648.1726139592574</v>
      </c>
      <c r="C3887" s="381">
        <v>2444.7896350392639</v>
      </c>
      <c r="D3887" s="382">
        <v>1.006520308442469</v>
      </c>
      <c r="E3887" s="382">
        <v>1.1227548011334918</v>
      </c>
      <c r="F3887" s="382">
        <v>1.2282346555754466</v>
      </c>
      <c r="G3887" s="382">
        <v>1.3121069110209165</v>
      </c>
      <c r="H3887" s="382">
        <v>1.3757243030261996</v>
      </c>
      <c r="M3887" s="386">
        <v>0.7762</v>
      </c>
    </row>
    <row r="3888" spans="1:13" ht="11.65" customHeight="1">
      <c r="A3888" s="372">
        <v>3882</v>
      </c>
      <c r="B3888" s="381">
        <v>1648.3598969921923</v>
      </c>
      <c r="C3888" s="381">
        <v>2445.6598526517864</v>
      </c>
      <c r="D3888" s="382">
        <v>1.0065409743009452</v>
      </c>
      <c r="E3888" s="382">
        <v>1.1227728927318137</v>
      </c>
      <c r="F3888" s="382">
        <v>1.2282398276168554</v>
      </c>
      <c r="G3888" s="382">
        <v>1.3121131569924098</v>
      </c>
      <c r="H3888" s="382">
        <v>1.3757610502611628</v>
      </c>
      <c r="M3888" s="386">
        <v>0.77639999999999998</v>
      </c>
    </row>
    <row r="3889" spans="1:13" ht="11.65" customHeight="1">
      <c r="A3889" s="372">
        <v>3883</v>
      </c>
      <c r="B3889" s="381">
        <v>1648.4731315722765</v>
      </c>
      <c r="C3889" s="381">
        <v>2445.6608400247187</v>
      </c>
      <c r="D3889" s="382">
        <v>1.0065855547370857</v>
      </c>
      <c r="E3889" s="382">
        <v>1.122824346924238</v>
      </c>
      <c r="F3889" s="382">
        <v>1.2282696701306526</v>
      </c>
      <c r="G3889" s="382">
        <v>1.3121315541448095</v>
      </c>
      <c r="H3889" s="382">
        <v>1.3758045477121301</v>
      </c>
      <c r="M3889" s="386">
        <v>0.77659999999999996</v>
      </c>
    </row>
    <row r="3890" spans="1:13" ht="11.65" customHeight="1">
      <c r="A3890" s="372">
        <v>3884</v>
      </c>
      <c r="B3890" s="381">
        <v>1648.8715159710819</v>
      </c>
      <c r="C3890" s="381">
        <v>2445.6828663708748</v>
      </c>
      <c r="D3890" s="382">
        <v>1.0065950472793279</v>
      </c>
      <c r="E3890" s="382">
        <v>1.1228715182462439</v>
      </c>
      <c r="F3890" s="382">
        <v>1.2283409928857887</v>
      </c>
      <c r="G3890" s="382">
        <v>1.3121915936696968</v>
      </c>
      <c r="H3890" s="382">
        <v>1.3758296796707381</v>
      </c>
      <c r="M3890" s="386">
        <v>0.77680000000000005</v>
      </c>
    </row>
    <row r="3891" spans="1:13" ht="11.65" customHeight="1">
      <c r="A3891" s="372">
        <v>3885</v>
      </c>
      <c r="B3891" s="381">
        <v>1650.1320013509503</v>
      </c>
      <c r="C3891" s="381">
        <v>2446.4246070663376</v>
      </c>
      <c r="D3891" s="382">
        <v>1.0066033034546904</v>
      </c>
      <c r="E3891" s="382">
        <v>1.1230517780688092</v>
      </c>
      <c r="F3891" s="382">
        <v>1.2283692949469009</v>
      </c>
      <c r="G3891" s="382">
        <v>1.3122619230862258</v>
      </c>
      <c r="H3891" s="382">
        <v>1.3758319032011725</v>
      </c>
      <c r="M3891" s="386">
        <v>0.77700000000000002</v>
      </c>
    </row>
    <row r="3892" spans="1:13" ht="11.65" customHeight="1">
      <c r="A3892" s="372">
        <v>3886</v>
      </c>
      <c r="B3892" s="381">
        <v>1650.2546954381596</v>
      </c>
      <c r="C3892" s="381">
        <v>2446.6216960339007</v>
      </c>
      <c r="D3892" s="382">
        <v>1.0066250249770881</v>
      </c>
      <c r="E3892" s="382">
        <v>1.1230618885156589</v>
      </c>
      <c r="F3892" s="382">
        <v>1.228399481471997</v>
      </c>
      <c r="G3892" s="382">
        <v>1.312333217675264</v>
      </c>
      <c r="H3892" s="382">
        <v>1.3759279723137285</v>
      </c>
      <c r="M3892" s="386">
        <v>0.7772</v>
      </c>
    </row>
    <row r="3893" spans="1:13" ht="11.65" customHeight="1">
      <c r="A3893" s="372">
        <v>3887</v>
      </c>
      <c r="B3893" s="381">
        <v>1651.5030732723781</v>
      </c>
      <c r="C3893" s="381">
        <v>2447.8763299830243</v>
      </c>
      <c r="D3893" s="382">
        <v>1.0066313230779387</v>
      </c>
      <c r="E3893" s="382">
        <v>1.1230724042922753</v>
      </c>
      <c r="F3893" s="382">
        <v>1.2284097650363268</v>
      </c>
      <c r="G3893" s="382">
        <v>1.3124339882024487</v>
      </c>
      <c r="H3893" s="382">
        <v>1.3760106835962693</v>
      </c>
      <c r="M3893" s="386">
        <v>0.77739999999999998</v>
      </c>
    </row>
    <row r="3894" spans="1:13" ht="11.65" customHeight="1">
      <c r="A3894" s="372">
        <v>3888</v>
      </c>
      <c r="B3894" s="381">
        <v>1652.0003745889626</v>
      </c>
      <c r="C3894" s="381">
        <v>2448.0929600412001</v>
      </c>
      <c r="D3894" s="382">
        <v>1.00663679602526</v>
      </c>
      <c r="E3894" s="382">
        <v>1.1231374009378727</v>
      </c>
      <c r="F3894" s="382">
        <v>1.2284148845685665</v>
      </c>
      <c r="G3894" s="382">
        <v>1.3124661955369274</v>
      </c>
      <c r="H3894" s="382">
        <v>1.3760874152209823</v>
      </c>
      <c r="M3894" s="386">
        <v>0.77759999999999996</v>
      </c>
    </row>
    <row r="3895" spans="1:13" ht="11.65" customHeight="1">
      <c r="A3895" s="372">
        <v>3889</v>
      </c>
      <c r="B3895" s="381">
        <v>1652.8805095234275</v>
      </c>
      <c r="C3895" s="381">
        <v>2449.041380251856</v>
      </c>
      <c r="D3895" s="382">
        <v>1.0066521154914065</v>
      </c>
      <c r="E3895" s="382">
        <v>1.1231463676496261</v>
      </c>
      <c r="F3895" s="382">
        <v>1.2285170823481852</v>
      </c>
      <c r="G3895" s="382">
        <v>1.312515397580418</v>
      </c>
      <c r="H3895" s="382">
        <v>1.376091939359529</v>
      </c>
      <c r="M3895" s="386">
        <v>0.77780000000000005</v>
      </c>
    </row>
    <row r="3896" spans="1:13" ht="11.65" customHeight="1">
      <c r="A3896" s="372">
        <v>3890</v>
      </c>
      <c r="B3896" s="381">
        <v>1653.0418277155859</v>
      </c>
      <c r="C3896" s="381">
        <v>2449.1758805636855</v>
      </c>
      <c r="D3896" s="382">
        <v>1.0066864602243428</v>
      </c>
      <c r="E3896" s="382">
        <v>1.1231683986923831</v>
      </c>
      <c r="F3896" s="382">
        <v>1.2285328984969512</v>
      </c>
      <c r="G3896" s="382">
        <v>1.3125440300013205</v>
      </c>
      <c r="H3896" s="382">
        <v>1.3762015805630159</v>
      </c>
      <c r="M3896" s="386">
        <v>0.77800000000000002</v>
      </c>
    </row>
    <row r="3897" spans="1:13" ht="11.65" customHeight="1">
      <c r="A3897" s="372">
        <v>3891</v>
      </c>
      <c r="B3897" s="381">
        <v>1653.2432372565609</v>
      </c>
      <c r="C3897" s="381">
        <v>2450.3108169754942</v>
      </c>
      <c r="D3897" s="382">
        <v>1.0066908540853505</v>
      </c>
      <c r="E3897" s="382">
        <v>1.1231969674184594</v>
      </c>
      <c r="F3897" s="382">
        <v>1.2285448281255764</v>
      </c>
      <c r="G3897" s="382">
        <v>1.3126860264310694</v>
      </c>
      <c r="H3897" s="382">
        <v>1.376207304845946</v>
      </c>
      <c r="M3897" s="386">
        <v>0.7782</v>
      </c>
    </row>
    <row r="3898" spans="1:13" ht="11.65" customHeight="1">
      <c r="A3898" s="372">
        <v>3892</v>
      </c>
      <c r="B3898" s="381">
        <v>1653.3000598894841</v>
      </c>
      <c r="C3898" s="381">
        <v>2450.5873096278538</v>
      </c>
      <c r="D3898" s="382">
        <v>1.0067011084218946</v>
      </c>
      <c r="E3898" s="382">
        <v>1.1232026318318094</v>
      </c>
      <c r="F3898" s="382">
        <v>1.2285739877813713</v>
      </c>
      <c r="G3898" s="382">
        <v>1.3126915746763086</v>
      </c>
      <c r="H3898" s="382">
        <v>1.3762235050600684</v>
      </c>
      <c r="M3898" s="386">
        <v>0.77839999999999998</v>
      </c>
    </row>
    <row r="3899" spans="1:13" ht="11.65" customHeight="1">
      <c r="A3899" s="372">
        <v>3893</v>
      </c>
      <c r="B3899" s="381">
        <v>1653.3481214356716</v>
      </c>
      <c r="C3899" s="381">
        <v>2451.5114793315824</v>
      </c>
      <c r="D3899" s="382">
        <v>1.0067831456675467</v>
      </c>
      <c r="E3899" s="382">
        <v>1.1232069170763428</v>
      </c>
      <c r="F3899" s="382">
        <v>1.2285875050110506</v>
      </c>
      <c r="G3899" s="382">
        <v>1.3127718414971139</v>
      </c>
      <c r="H3899" s="382">
        <v>1.3762243015606446</v>
      </c>
      <c r="M3899" s="386">
        <v>0.77859999999999996</v>
      </c>
    </row>
    <row r="3900" spans="1:13" ht="11.65" customHeight="1">
      <c r="A3900" s="372">
        <v>3894</v>
      </c>
      <c r="B3900" s="381">
        <v>1653.3533923876339</v>
      </c>
      <c r="C3900" s="381">
        <v>2451.7534561013599</v>
      </c>
      <c r="D3900" s="382">
        <v>1.006788237864582</v>
      </c>
      <c r="E3900" s="382">
        <v>1.1232098860178983</v>
      </c>
      <c r="F3900" s="382">
        <v>1.2286140105102135</v>
      </c>
      <c r="G3900" s="382">
        <v>1.3128158375946881</v>
      </c>
      <c r="H3900" s="382">
        <v>1.376225346696647</v>
      </c>
      <c r="M3900" s="386">
        <v>0.77880000000000005</v>
      </c>
    </row>
    <row r="3901" spans="1:13" ht="11.65" customHeight="1">
      <c r="A3901" s="372">
        <v>3895</v>
      </c>
      <c r="B3901" s="381">
        <v>1653.4860983562867</v>
      </c>
      <c r="C3901" s="381">
        <v>2453.0767887746842</v>
      </c>
      <c r="D3901" s="382">
        <v>1.006792238542713</v>
      </c>
      <c r="E3901" s="382">
        <v>1.1232367759057016</v>
      </c>
      <c r="F3901" s="382">
        <v>1.228668853925899</v>
      </c>
      <c r="G3901" s="382">
        <v>1.3128361217182476</v>
      </c>
      <c r="H3901" s="382">
        <v>1.3762791731973876</v>
      </c>
      <c r="M3901" s="386">
        <v>0.77900000000000003</v>
      </c>
    </row>
    <row r="3902" spans="1:13" ht="11.65" customHeight="1">
      <c r="A3902" s="372">
        <v>3896</v>
      </c>
      <c r="B3902" s="381">
        <v>1653.5869345985611</v>
      </c>
      <c r="C3902" s="381">
        <v>2454.5515369629484</v>
      </c>
      <c r="D3902" s="382">
        <v>1.0068109058693275</v>
      </c>
      <c r="E3902" s="382">
        <v>1.123243197315039</v>
      </c>
      <c r="F3902" s="382">
        <v>1.2287031561680946</v>
      </c>
      <c r="G3902" s="382">
        <v>1.3128639122986823</v>
      </c>
      <c r="H3902" s="382">
        <v>1.3763344198953711</v>
      </c>
      <c r="M3902" s="386">
        <v>0.7792</v>
      </c>
    </row>
    <row r="3903" spans="1:13" ht="11.65" customHeight="1">
      <c r="A3903" s="372">
        <v>3897</v>
      </c>
      <c r="B3903" s="381">
        <v>1654.4208307619365</v>
      </c>
      <c r="C3903" s="381">
        <v>2455.710161400797</v>
      </c>
      <c r="D3903" s="382">
        <v>1.0068145964444093</v>
      </c>
      <c r="E3903" s="382">
        <v>1.1232636168652379</v>
      </c>
      <c r="F3903" s="382">
        <v>1.228712100406961</v>
      </c>
      <c r="G3903" s="382">
        <v>1.3128756822836491</v>
      </c>
      <c r="H3903" s="382">
        <v>1.3764017921209637</v>
      </c>
      <c r="M3903" s="386">
        <v>0.77939999999999998</v>
      </c>
    </row>
    <row r="3904" spans="1:13" ht="11.65" customHeight="1">
      <c r="A3904" s="372">
        <v>3898</v>
      </c>
      <c r="B3904" s="381">
        <v>1654.4613145241328</v>
      </c>
      <c r="C3904" s="381">
        <v>2456.5365912924481</v>
      </c>
      <c r="D3904" s="382">
        <v>1.0068506684737357</v>
      </c>
      <c r="E3904" s="382">
        <v>1.1233403193579112</v>
      </c>
      <c r="F3904" s="382">
        <v>1.2287817734111242</v>
      </c>
      <c r="G3904" s="382">
        <v>1.3130387514032587</v>
      </c>
      <c r="H3904" s="382">
        <v>1.3764035279351285</v>
      </c>
      <c r="M3904" s="386">
        <v>0.77959999999999996</v>
      </c>
    </row>
    <row r="3905" spans="1:13" ht="11.65" customHeight="1">
      <c r="A3905" s="372">
        <v>3899</v>
      </c>
      <c r="B3905" s="381">
        <v>1654.5497346448601</v>
      </c>
      <c r="C3905" s="381">
        <v>2457.8219579129163</v>
      </c>
      <c r="D3905" s="382">
        <v>1.0068707673302499</v>
      </c>
      <c r="E3905" s="382">
        <v>1.1233799198728036</v>
      </c>
      <c r="F3905" s="382">
        <v>1.2287895846901722</v>
      </c>
      <c r="G3905" s="382">
        <v>1.3130681197209453</v>
      </c>
      <c r="H3905" s="382">
        <v>1.376421408171026</v>
      </c>
      <c r="M3905" s="386">
        <v>0.77980000000000005</v>
      </c>
    </row>
    <row r="3906" spans="1:13" ht="11.65" customHeight="1">
      <c r="A3906" s="372">
        <v>3900</v>
      </c>
      <c r="B3906" s="381">
        <v>1655.489917146313</v>
      </c>
      <c r="C3906" s="381">
        <v>2459.1141042853887</v>
      </c>
      <c r="D3906" s="382">
        <v>1.0068980557164249</v>
      </c>
      <c r="E3906" s="382">
        <v>1.1233984065676441</v>
      </c>
      <c r="F3906" s="382">
        <v>1.2289468335010962</v>
      </c>
      <c r="G3906" s="382">
        <v>1.3130773705512815</v>
      </c>
      <c r="H3906" s="382">
        <v>1.3764465493459987</v>
      </c>
      <c r="M3906" s="386">
        <v>0.78</v>
      </c>
    </row>
    <row r="3907" spans="1:13" ht="11.65" customHeight="1">
      <c r="A3907" s="372">
        <v>3901</v>
      </c>
      <c r="B3907" s="381">
        <v>1655.9758653572953</v>
      </c>
      <c r="C3907" s="381">
        <v>2459.2835546275928</v>
      </c>
      <c r="D3907" s="382">
        <v>1.0069014874411848</v>
      </c>
      <c r="E3907" s="382">
        <v>1.1234675075809732</v>
      </c>
      <c r="F3907" s="382">
        <v>1.2289521397392262</v>
      </c>
      <c r="G3907" s="382">
        <v>1.3131737169078372</v>
      </c>
      <c r="H3907" s="382">
        <v>1.3765470177408103</v>
      </c>
      <c r="M3907" s="386">
        <v>0.7802</v>
      </c>
    </row>
    <row r="3908" spans="1:13" ht="11.65" customHeight="1">
      <c r="A3908" s="372">
        <v>3902</v>
      </c>
      <c r="B3908" s="381">
        <v>1656.3267906990714</v>
      </c>
      <c r="C3908" s="381">
        <v>2459.7095809113816</v>
      </c>
      <c r="D3908" s="382">
        <v>1.0069154600310897</v>
      </c>
      <c r="E3908" s="382">
        <v>1.1234810743299546</v>
      </c>
      <c r="F3908" s="382">
        <v>1.2289738861692541</v>
      </c>
      <c r="G3908" s="382">
        <v>1.3131755210586629</v>
      </c>
      <c r="H3908" s="382">
        <v>1.3766401797179277</v>
      </c>
      <c r="M3908" s="386">
        <v>0.78039999999999998</v>
      </c>
    </row>
    <row r="3909" spans="1:13" ht="11.65" customHeight="1">
      <c r="A3909" s="372">
        <v>3903</v>
      </c>
      <c r="B3909" s="381">
        <v>1657.1404505947576</v>
      </c>
      <c r="C3909" s="381">
        <v>2459.7366535272104</v>
      </c>
      <c r="D3909" s="382">
        <v>1.0069155187794554</v>
      </c>
      <c r="E3909" s="382">
        <v>1.1235100669067328</v>
      </c>
      <c r="F3909" s="382">
        <v>1.2289865077240234</v>
      </c>
      <c r="G3909" s="382">
        <v>1.3132283048798896</v>
      </c>
      <c r="H3909" s="382">
        <v>1.3766855682401133</v>
      </c>
      <c r="M3909" s="386">
        <v>0.78059999999999996</v>
      </c>
    </row>
    <row r="3910" spans="1:13" ht="11.65" customHeight="1">
      <c r="A3910" s="372">
        <v>3904</v>
      </c>
      <c r="B3910" s="381">
        <v>1657.8717825693629</v>
      </c>
      <c r="C3910" s="381">
        <v>2460.7267086994307</v>
      </c>
      <c r="D3910" s="382">
        <v>1.0069156564869799</v>
      </c>
      <c r="E3910" s="382">
        <v>1.1235116985919198</v>
      </c>
      <c r="F3910" s="382">
        <v>1.2290796106249531</v>
      </c>
      <c r="G3910" s="382">
        <v>1.3132446086434535</v>
      </c>
      <c r="H3910" s="382">
        <v>1.3767824110238105</v>
      </c>
      <c r="M3910" s="386">
        <v>0.78080000000000005</v>
      </c>
    </row>
    <row r="3911" spans="1:13" ht="11.65" customHeight="1">
      <c r="A3911" s="372">
        <v>3905</v>
      </c>
      <c r="B3911" s="381">
        <v>1659.0098353592384</v>
      </c>
      <c r="C3911" s="381">
        <v>2464.9944987110393</v>
      </c>
      <c r="D3911" s="382">
        <v>1.0069185257387894</v>
      </c>
      <c r="E3911" s="382">
        <v>1.1235234386814641</v>
      </c>
      <c r="F3911" s="382">
        <v>1.2291348507478417</v>
      </c>
      <c r="G3911" s="382">
        <v>1.3133680979813374</v>
      </c>
      <c r="H3911" s="382">
        <v>1.3768417570491593</v>
      </c>
      <c r="M3911" s="386">
        <v>0.78100000000000003</v>
      </c>
    </row>
    <row r="3912" spans="1:13" ht="11.65" customHeight="1">
      <c r="A3912" s="372">
        <v>3906</v>
      </c>
      <c r="B3912" s="381">
        <v>1659.3045675764251</v>
      </c>
      <c r="C3912" s="381">
        <v>2465.6707854663455</v>
      </c>
      <c r="D3912" s="382">
        <v>1.0069269670649408</v>
      </c>
      <c r="E3912" s="382">
        <v>1.1235712204656032</v>
      </c>
      <c r="F3912" s="382">
        <v>1.2292559775136045</v>
      </c>
      <c r="G3912" s="382">
        <v>1.3134631608097505</v>
      </c>
      <c r="H3912" s="382">
        <v>1.3768539783880962</v>
      </c>
      <c r="M3912" s="386">
        <v>0.78120000000000001</v>
      </c>
    </row>
    <row r="3913" spans="1:13" ht="11.65" customHeight="1">
      <c r="A3913" s="372">
        <v>3907</v>
      </c>
      <c r="B3913" s="381">
        <v>1659.6339944646779</v>
      </c>
      <c r="C3913" s="381">
        <v>2466.0100682728116</v>
      </c>
      <c r="D3913" s="382">
        <v>1.0069279334842665</v>
      </c>
      <c r="E3913" s="382">
        <v>1.1235754845067043</v>
      </c>
      <c r="F3913" s="382">
        <v>1.2293118357599728</v>
      </c>
      <c r="G3913" s="382">
        <v>1.313477618780974</v>
      </c>
      <c r="H3913" s="382">
        <v>1.3768983979640415</v>
      </c>
      <c r="M3913" s="386">
        <v>0.78139999999999998</v>
      </c>
    </row>
    <row r="3914" spans="1:13" ht="11.65" customHeight="1">
      <c r="A3914" s="372">
        <v>3908</v>
      </c>
      <c r="B3914" s="381">
        <v>1659.6893508586427</v>
      </c>
      <c r="C3914" s="381">
        <v>2467.8516423128094</v>
      </c>
      <c r="D3914" s="382">
        <v>1.0069575660995935</v>
      </c>
      <c r="E3914" s="382">
        <v>1.1236444324430672</v>
      </c>
      <c r="F3914" s="382">
        <v>1.2293137124153237</v>
      </c>
      <c r="G3914" s="382">
        <v>1.3136187303909719</v>
      </c>
      <c r="H3914" s="382">
        <v>1.376929217344127</v>
      </c>
      <c r="M3914" s="386">
        <v>0.78159999999999996</v>
      </c>
    </row>
    <row r="3915" spans="1:13" ht="11.65" customHeight="1">
      <c r="A3915" s="372">
        <v>3909</v>
      </c>
      <c r="B3915" s="381">
        <v>1660.0700597361929</v>
      </c>
      <c r="C3915" s="381">
        <v>2467.8634408818853</v>
      </c>
      <c r="D3915" s="382">
        <v>1.007006467683653</v>
      </c>
      <c r="E3915" s="382">
        <v>1.1236540280075924</v>
      </c>
      <c r="F3915" s="382">
        <v>1.2293898164064914</v>
      </c>
      <c r="G3915" s="382">
        <v>1.3136459885661242</v>
      </c>
      <c r="H3915" s="382">
        <v>1.377050437176879</v>
      </c>
      <c r="M3915" s="386">
        <v>0.78180000000000005</v>
      </c>
    </row>
    <row r="3916" spans="1:13" ht="11.65" customHeight="1">
      <c r="A3916" s="372">
        <v>3910</v>
      </c>
      <c r="B3916" s="381">
        <v>1660.1318069444706</v>
      </c>
      <c r="C3916" s="381">
        <v>2468.1494049163375</v>
      </c>
      <c r="D3916" s="382">
        <v>1.0070276067054436</v>
      </c>
      <c r="E3916" s="382">
        <v>1.1237060485647092</v>
      </c>
      <c r="F3916" s="382">
        <v>1.2294234674749964</v>
      </c>
      <c r="G3916" s="382">
        <v>1.3136676877380784</v>
      </c>
      <c r="H3916" s="382">
        <v>1.3772759469241576</v>
      </c>
      <c r="M3916" s="386">
        <v>0.78200000000000003</v>
      </c>
    </row>
    <row r="3917" spans="1:13" ht="11.65" customHeight="1">
      <c r="A3917" s="372">
        <v>3911</v>
      </c>
      <c r="B3917" s="381">
        <v>1660.4037052287931</v>
      </c>
      <c r="C3917" s="381">
        <v>2468.258945435673</v>
      </c>
      <c r="D3917" s="382">
        <v>1.0070672837747043</v>
      </c>
      <c r="E3917" s="382">
        <v>1.1237218328511673</v>
      </c>
      <c r="F3917" s="382">
        <v>1.2294355145964915</v>
      </c>
      <c r="G3917" s="382">
        <v>1.3137229973107334</v>
      </c>
      <c r="H3917" s="382">
        <v>1.3773335086914285</v>
      </c>
      <c r="M3917" s="386">
        <v>0.78220000000000001</v>
      </c>
    </row>
    <row r="3918" spans="1:13" ht="11.65" customHeight="1">
      <c r="A3918" s="372">
        <v>3912</v>
      </c>
      <c r="B3918" s="381">
        <v>1660.7345487919647</v>
      </c>
      <c r="C3918" s="381">
        <v>2468.2707600409285</v>
      </c>
      <c r="D3918" s="382">
        <v>1.0070887716469497</v>
      </c>
      <c r="E3918" s="382">
        <v>1.1237379712998874</v>
      </c>
      <c r="F3918" s="382">
        <v>1.2294357828871978</v>
      </c>
      <c r="G3918" s="382">
        <v>1.3137444024096696</v>
      </c>
      <c r="H3918" s="382">
        <v>1.3774609436127909</v>
      </c>
      <c r="M3918" s="386">
        <v>0.78239999999999998</v>
      </c>
    </row>
    <row r="3919" spans="1:13" ht="11.65" customHeight="1">
      <c r="A3919" s="372">
        <v>3913</v>
      </c>
      <c r="B3919" s="381">
        <v>1660.765800332284</v>
      </c>
      <c r="C3919" s="381">
        <v>2468.3551200990769</v>
      </c>
      <c r="D3919" s="382">
        <v>1.0071283236889992</v>
      </c>
      <c r="E3919" s="382">
        <v>1.1237580487205905</v>
      </c>
      <c r="F3919" s="382">
        <v>1.2294575617925234</v>
      </c>
      <c r="G3919" s="382">
        <v>1.3137538985048092</v>
      </c>
      <c r="H3919" s="382">
        <v>1.3774917577195736</v>
      </c>
      <c r="M3919" s="386">
        <v>0.78259999999999996</v>
      </c>
    </row>
    <row r="3920" spans="1:13" ht="11.65" customHeight="1">
      <c r="A3920" s="372">
        <v>3914</v>
      </c>
      <c r="B3920" s="381">
        <v>1663.112004634605</v>
      </c>
      <c r="C3920" s="381">
        <v>2468.7806598291863</v>
      </c>
      <c r="D3920" s="382">
        <v>1.0071853492870921</v>
      </c>
      <c r="E3920" s="382">
        <v>1.1237597002331128</v>
      </c>
      <c r="F3920" s="382">
        <v>1.2294660290464408</v>
      </c>
      <c r="G3920" s="382">
        <v>1.3138541165108879</v>
      </c>
      <c r="H3920" s="382">
        <v>1.3775592839522277</v>
      </c>
      <c r="M3920" s="386">
        <v>0.78280000000000005</v>
      </c>
    </row>
    <row r="3921" spans="1:13" ht="11.65" customHeight="1">
      <c r="A3921" s="372">
        <v>3915</v>
      </c>
      <c r="B3921" s="381">
        <v>1663.3563332887743</v>
      </c>
      <c r="C3921" s="381">
        <v>2469.0337461922936</v>
      </c>
      <c r="D3921" s="382">
        <v>1.0072170246287087</v>
      </c>
      <c r="E3921" s="382">
        <v>1.1237639766456251</v>
      </c>
      <c r="F3921" s="382">
        <v>1.2294965538009539</v>
      </c>
      <c r="G3921" s="382">
        <v>1.3138866214425657</v>
      </c>
      <c r="H3921" s="382">
        <v>1.3775970983191448</v>
      </c>
      <c r="M3921" s="386">
        <v>0.78300000000000003</v>
      </c>
    </row>
    <row r="3922" spans="1:13" ht="11.65" customHeight="1">
      <c r="A3922" s="372">
        <v>3916</v>
      </c>
      <c r="B3922" s="381">
        <v>1663.457412535935</v>
      </c>
      <c r="C3922" s="381">
        <v>2469.0553295553127</v>
      </c>
      <c r="D3922" s="382">
        <v>1.007240305680382</v>
      </c>
      <c r="E3922" s="382">
        <v>1.1237784569900957</v>
      </c>
      <c r="F3922" s="382">
        <v>1.2296521267172089</v>
      </c>
      <c r="G3922" s="382">
        <v>1.3138912076503826</v>
      </c>
      <c r="H3922" s="382">
        <v>1.3776865073926698</v>
      </c>
      <c r="M3922" s="386">
        <v>0.78320000000000001</v>
      </c>
    </row>
    <row r="3923" spans="1:13" ht="11.65" customHeight="1">
      <c r="A3923" s="372">
        <v>3917</v>
      </c>
      <c r="B3923" s="381">
        <v>1663.9264191238899</v>
      </c>
      <c r="C3923" s="381">
        <v>2469.0922288250567</v>
      </c>
      <c r="D3923" s="382">
        <v>1.0072534790198724</v>
      </c>
      <c r="E3923" s="382">
        <v>1.1238131183165294</v>
      </c>
      <c r="F3923" s="382">
        <v>1.2296571973544326</v>
      </c>
      <c r="G3923" s="382">
        <v>1.3139363512442637</v>
      </c>
      <c r="H3923" s="382">
        <v>1.377711466652819</v>
      </c>
      <c r="M3923" s="386">
        <v>0.78339999999999999</v>
      </c>
    </row>
    <row r="3924" spans="1:13" ht="11.65" customHeight="1">
      <c r="A3924" s="372">
        <v>3918</v>
      </c>
      <c r="B3924" s="381">
        <v>1664.2560614887434</v>
      </c>
      <c r="C3924" s="381">
        <v>2469.1408347384186</v>
      </c>
      <c r="D3924" s="382">
        <v>1.0072603919294929</v>
      </c>
      <c r="E3924" s="382">
        <v>1.1238419888150362</v>
      </c>
      <c r="F3924" s="382">
        <v>1.2296804038411535</v>
      </c>
      <c r="G3924" s="382">
        <v>1.3139468053829304</v>
      </c>
      <c r="H3924" s="382">
        <v>1.377879779394489</v>
      </c>
      <c r="M3924" s="386">
        <v>0.78359999999999996</v>
      </c>
    </row>
    <row r="3925" spans="1:13" ht="11.65" customHeight="1">
      <c r="A3925" s="372">
        <v>3919</v>
      </c>
      <c r="B3925" s="381">
        <v>1664.6672065830098</v>
      </c>
      <c r="C3925" s="381">
        <v>2469.4060562098221</v>
      </c>
      <c r="D3925" s="382">
        <v>1.007266515022667</v>
      </c>
      <c r="E3925" s="382">
        <v>1.1238526111903617</v>
      </c>
      <c r="F3925" s="382">
        <v>1.2297354979781467</v>
      </c>
      <c r="G3925" s="382">
        <v>1.3140073039513305</v>
      </c>
      <c r="H3925" s="382">
        <v>1.3779221001317263</v>
      </c>
      <c r="M3925" s="386">
        <v>0.78380000000000005</v>
      </c>
    </row>
    <row r="3926" spans="1:13" ht="11.65" customHeight="1">
      <c r="A3926" s="372">
        <v>3920</v>
      </c>
      <c r="B3926" s="381">
        <v>1665.4937965413665</v>
      </c>
      <c r="C3926" s="381">
        <v>2470.3455875056952</v>
      </c>
      <c r="D3926" s="382">
        <v>1.0072837602956701</v>
      </c>
      <c r="E3926" s="382">
        <v>1.1239272464484138</v>
      </c>
      <c r="F3926" s="382">
        <v>1.2297596626006027</v>
      </c>
      <c r="G3926" s="382">
        <v>1.3140255504675642</v>
      </c>
      <c r="H3926" s="382">
        <v>1.3779240771418044</v>
      </c>
      <c r="M3926" s="386">
        <v>0.78400000000000003</v>
      </c>
    </row>
    <row r="3927" spans="1:13" ht="11.65" customHeight="1">
      <c r="A3927" s="372">
        <v>3921</v>
      </c>
      <c r="B3927" s="381">
        <v>1666.0892403795042</v>
      </c>
      <c r="C3927" s="381">
        <v>2471.634401687128</v>
      </c>
      <c r="D3927" s="382">
        <v>1.0073250281837041</v>
      </c>
      <c r="E3927" s="382">
        <v>1.1239403154226404</v>
      </c>
      <c r="F3927" s="382">
        <v>1.2298399609317341</v>
      </c>
      <c r="G3927" s="382">
        <v>1.3140272724805682</v>
      </c>
      <c r="H3927" s="382">
        <v>1.3779656302723391</v>
      </c>
      <c r="M3927" s="386">
        <v>0.78420000000000001</v>
      </c>
    </row>
    <row r="3928" spans="1:13" ht="11.65" customHeight="1">
      <c r="A3928" s="372">
        <v>3922</v>
      </c>
      <c r="B3928" s="381">
        <v>1666.554016134286</v>
      </c>
      <c r="C3928" s="381">
        <v>2471.6923126121892</v>
      </c>
      <c r="D3928" s="382">
        <v>1.007331891515449</v>
      </c>
      <c r="E3928" s="382">
        <v>1.1239450781141833</v>
      </c>
      <c r="F3928" s="382">
        <v>1.2298871124923305</v>
      </c>
      <c r="G3928" s="382">
        <v>1.3140515549238736</v>
      </c>
      <c r="H3928" s="382">
        <v>1.377974419916266</v>
      </c>
      <c r="M3928" s="386">
        <v>0.78439999999999999</v>
      </c>
    </row>
    <row r="3929" spans="1:13" ht="11.65" customHeight="1">
      <c r="A3929" s="372">
        <v>3923</v>
      </c>
      <c r="B3929" s="381">
        <v>1666.8490545173063</v>
      </c>
      <c r="C3929" s="381">
        <v>2472.1036004310408</v>
      </c>
      <c r="D3929" s="382">
        <v>1.0073321842536971</v>
      </c>
      <c r="E3929" s="382">
        <v>1.1239800293206967</v>
      </c>
      <c r="F3929" s="382">
        <v>1.2299617418168594</v>
      </c>
      <c r="G3929" s="382">
        <v>1.3140628758103234</v>
      </c>
      <c r="H3929" s="382">
        <v>1.3780112868054557</v>
      </c>
      <c r="M3929" s="386">
        <v>0.78459999999999996</v>
      </c>
    </row>
    <row r="3930" spans="1:13" ht="11.65" customHeight="1">
      <c r="A3930" s="372">
        <v>3924</v>
      </c>
      <c r="B3930" s="381">
        <v>1667.369422185845</v>
      </c>
      <c r="C3930" s="381">
        <v>2472.5052603127388</v>
      </c>
      <c r="D3930" s="382">
        <v>1.0073444465595165</v>
      </c>
      <c r="E3930" s="382">
        <v>1.1240024588491224</v>
      </c>
      <c r="F3930" s="382">
        <v>1.2300729930542953</v>
      </c>
      <c r="G3930" s="382">
        <v>1.3140996723596776</v>
      </c>
      <c r="H3930" s="382">
        <v>1.3781147561892171</v>
      </c>
      <c r="M3930" s="386">
        <v>0.78480000000000005</v>
      </c>
    </row>
    <row r="3931" spans="1:13" ht="11.65" customHeight="1">
      <c r="A3931" s="372">
        <v>3925</v>
      </c>
      <c r="B3931" s="381">
        <v>1667.6907771839424</v>
      </c>
      <c r="C3931" s="381">
        <v>2472.6191929743618</v>
      </c>
      <c r="D3931" s="382">
        <v>1.0073600154946367</v>
      </c>
      <c r="E3931" s="382">
        <v>1.1240239422142173</v>
      </c>
      <c r="F3931" s="382">
        <v>1.2301552844683654</v>
      </c>
      <c r="G3931" s="382">
        <v>1.3141220018856996</v>
      </c>
      <c r="H3931" s="382">
        <v>1.3781380428743164</v>
      </c>
      <c r="M3931" s="386">
        <v>0.78500000000000003</v>
      </c>
    </row>
    <row r="3932" spans="1:13" ht="11.65" customHeight="1">
      <c r="A3932" s="372">
        <v>3926</v>
      </c>
      <c r="B3932" s="381">
        <v>1668.07695829985</v>
      </c>
      <c r="C3932" s="381">
        <v>2474.229944901841</v>
      </c>
      <c r="D3932" s="382">
        <v>1.0073650969597032</v>
      </c>
      <c r="E3932" s="382">
        <v>1.1240887457626152</v>
      </c>
      <c r="F3932" s="382">
        <v>1.2301715886622608</v>
      </c>
      <c r="G3932" s="382">
        <v>1.3142781126871255</v>
      </c>
      <c r="H3932" s="382">
        <v>1.37817927549441</v>
      </c>
      <c r="M3932" s="386">
        <v>0.78520000000000001</v>
      </c>
    </row>
    <row r="3933" spans="1:13" ht="11.65" customHeight="1">
      <c r="A3933" s="372">
        <v>3927</v>
      </c>
      <c r="B3933" s="381">
        <v>1668.19947281028</v>
      </c>
      <c r="C3933" s="381">
        <v>2476.4130109025846</v>
      </c>
      <c r="D3933" s="382">
        <v>1.0073775774016931</v>
      </c>
      <c r="E3933" s="382">
        <v>1.124105637301837</v>
      </c>
      <c r="F3933" s="382">
        <v>1.2301748802420294</v>
      </c>
      <c r="G3933" s="382">
        <v>1.3143230410286244</v>
      </c>
      <c r="H3933" s="382">
        <v>1.3782166965250986</v>
      </c>
      <c r="M3933" s="386">
        <v>0.78539999999999999</v>
      </c>
    </row>
    <row r="3934" spans="1:13" ht="11.65" customHeight="1">
      <c r="A3934" s="372">
        <v>3928</v>
      </c>
      <c r="B3934" s="381">
        <v>1669.036928128814</v>
      </c>
      <c r="C3934" s="381">
        <v>2476.9010116530335</v>
      </c>
      <c r="D3934" s="382">
        <v>1.0073911779421885</v>
      </c>
      <c r="E3934" s="382">
        <v>1.1241542210811684</v>
      </c>
      <c r="F3934" s="382">
        <v>1.230213878429113</v>
      </c>
      <c r="G3934" s="382">
        <v>1.3143508812732567</v>
      </c>
      <c r="H3934" s="382">
        <v>1.3783537038752804</v>
      </c>
      <c r="M3934" s="386">
        <v>0.78559999999999997</v>
      </c>
    </row>
    <row r="3935" spans="1:13" ht="11.65" customHeight="1">
      <c r="A3935" s="372">
        <v>3929</v>
      </c>
      <c r="B3935" s="381">
        <v>1669.4714845719927</v>
      </c>
      <c r="C3935" s="381">
        <v>2477.0913025029622</v>
      </c>
      <c r="D3935" s="382">
        <v>1.0074006595952119</v>
      </c>
      <c r="E3935" s="382">
        <v>1.1241779915853187</v>
      </c>
      <c r="F3935" s="382">
        <v>1.2302361952613998</v>
      </c>
      <c r="G3935" s="382">
        <v>1.3144829169802352</v>
      </c>
      <c r="H3935" s="382">
        <v>1.3784221895173583</v>
      </c>
      <c r="M3935" s="386">
        <v>0.78580000000000005</v>
      </c>
    </row>
    <row r="3936" spans="1:13" ht="11.65" customHeight="1">
      <c r="A3936" s="372">
        <v>3930</v>
      </c>
      <c r="B3936" s="381">
        <v>1670.1727438475273</v>
      </c>
      <c r="C3936" s="381">
        <v>2477.6469702755803</v>
      </c>
      <c r="D3936" s="382">
        <v>1.0074007051689344</v>
      </c>
      <c r="E3936" s="382">
        <v>1.1241792031760756</v>
      </c>
      <c r="F3936" s="382">
        <v>1.2302477188984577</v>
      </c>
      <c r="G3936" s="382">
        <v>1.3144885520907466</v>
      </c>
      <c r="H3936" s="382">
        <v>1.3784728662996317</v>
      </c>
      <c r="M3936" s="386">
        <v>0.78600000000000003</v>
      </c>
    </row>
    <row r="3937" spans="1:13" ht="11.65" customHeight="1">
      <c r="A3937" s="372">
        <v>3931</v>
      </c>
      <c r="B3937" s="381">
        <v>1670.5222184706599</v>
      </c>
      <c r="C3937" s="381">
        <v>2478.2068305799748</v>
      </c>
      <c r="D3937" s="382">
        <v>1.0074206065884757</v>
      </c>
      <c r="E3937" s="382">
        <v>1.124187594557708</v>
      </c>
      <c r="F3937" s="382">
        <v>1.230259569151813</v>
      </c>
      <c r="G3937" s="382">
        <v>1.3145521543700627</v>
      </c>
      <c r="H3937" s="382">
        <v>1.3784793148197534</v>
      </c>
      <c r="M3937" s="386">
        <v>0.78620000000000001</v>
      </c>
    </row>
    <row r="3938" spans="1:13" ht="11.65" customHeight="1">
      <c r="A3938" s="372">
        <v>3932</v>
      </c>
      <c r="B3938" s="381">
        <v>1672.5094565948093</v>
      </c>
      <c r="C3938" s="381">
        <v>2478.7996695303045</v>
      </c>
      <c r="D3938" s="382">
        <v>1.0074313574947846</v>
      </c>
      <c r="E3938" s="382">
        <v>1.1241876407143521</v>
      </c>
      <c r="F3938" s="382">
        <v>1.230276406236781</v>
      </c>
      <c r="G3938" s="382">
        <v>1.3145761428529137</v>
      </c>
      <c r="H3938" s="382">
        <v>1.378550526086644</v>
      </c>
      <c r="M3938" s="386">
        <v>0.78639999999999999</v>
      </c>
    </row>
    <row r="3939" spans="1:13" ht="11.65" customHeight="1">
      <c r="A3939" s="372">
        <v>3933</v>
      </c>
      <c r="B3939" s="381">
        <v>1672.5941786409276</v>
      </c>
      <c r="C3939" s="381">
        <v>2478.9918949726525</v>
      </c>
      <c r="D3939" s="382">
        <v>1.0074349697270117</v>
      </c>
      <c r="E3939" s="382">
        <v>1.1242330480964198</v>
      </c>
      <c r="F3939" s="382">
        <v>1.2303087113219031</v>
      </c>
      <c r="G3939" s="382">
        <v>1.3146236587808786</v>
      </c>
      <c r="H3939" s="382">
        <v>1.3785763833979476</v>
      </c>
      <c r="M3939" s="386">
        <v>0.78659999999999997</v>
      </c>
    </row>
    <row r="3940" spans="1:13" ht="11.65" customHeight="1">
      <c r="A3940" s="372">
        <v>3934</v>
      </c>
      <c r="B3940" s="381">
        <v>1672.7330526410769</v>
      </c>
      <c r="C3940" s="381">
        <v>2479.1287566972333</v>
      </c>
      <c r="D3940" s="382">
        <v>1.0074632752516059</v>
      </c>
      <c r="E3940" s="382">
        <v>1.12424399075846</v>
      </c>
      <c r="F3940" s="382">
        <v>1.2303142587420044</v>
      </c>
      <c r="G3940" s="382">
        <v>1.3146844828506106</v>
      </c>
      <c r="H3940" s="382">
        <v>1.3786198606901889</v>
      </c>
      <c r="M3940" s="386">
        <v>0.78680000000000005</v>
      </c>
    </row>
    <row r="3941" spans="1:13" ht="11.65" customHeight="1">
      <c r="A3941" s="372">
        <v>3935</v>
      </c>
      <c r="B3941" s="381">
        <v>1673.1959779566014</v>
      </c>
      <c r="C3941" s="381">
        <v>2479.6984923445143</v>
      </c>
      <c r="D3941" s="382">
        <v>1.0075283934392691</v>
      </c>
      <c r="E3941" s="382">
        <v>1.1242534244274796</v>
      </c>
      <c r="F3941" s="382">
        <v>1.2303495162593741</v>
      </c>
      <c r="G3941" s="382">
        <v>1.3147991453109629</v>
      </c>
      <c r="H3941" s="382">
        <v>1.3786549829544843</v>
      </c>
      <c r="M3941" s="386">
        <v>0.78700000000000003</v>
      </c>
    </row>
    <row r="3942" spans="1:13" ht="11.65" customHeight="1">
      <c r="A3942" s="372">
        <v>3936</v>
      </c>
      <c r="B3942" s="381">
        <v>1673.3788443368285</v>
      </c>
      <c r="C3942" s="381">
        <v>2479.7275863703526</v>
      </c>
      <c r="D3942" s="382">
        <v>1.0075903096517391</v>
      </c>
      <c r="E3942" s="382">
        <v>1.1243410743394673</v>
      </c>
      <c r="F3942" s="382">
        <v>1.2304409380024008</v>
      </c>
      <c r="G3942" s="382">
        <v>1.3148359201125177</v>
      </c>
      <c r="H3942" s="382">
        <v>1.378850001165087</v>
      </c>
      <c r="M3942" s="386">
        <v>0.78720000000000001</v>
      </c>
    </row>
    <row r="3943" spans="1:13" ht="11.65" customHeight="1">
      <c r="A3943" s="372">
        <v>3937</v>
      </c>
      <c r="B3943" s="381">
        <v>1674.0406262292454</v>
      </c>
      <c r="C3943" s="381">
        <v>2480.39484054887</v>
      </c>
      <c r="D3943" s="382">
        <v>1.0076051849405301</v>
      </c>
      <c r="E3943" s="382">
        <v>1.1243709039651939</v>
      </c>
      <c r="F3943" s="382">
        <v>1.2304820933700618</v>
      </c>
      <c r="G3943" s="382">
        <v>1.3149444003709088</v>
      </c>
      <c r="H3943" s="382">
        <v>1.3788597443792014</v>
      </c>
      <c r="M3943" s="386">
        <v>0.78739999999999999</v>
      </c>
    </row>
    <row r="3944" spans="1:13" ht="11.65" customHeight="1">
      <c r="A3944" s="372">
        <v>3938</v>
      </c>
      <c r="B3944" s="381">
        <v>1675.2838331394123</v>
      </c>
      <c r="C3944" s="381">
        <v>2481.0786131258919</v>
      </c>
      <c r="D3944" s="382">
        <v>1.0076093022441022</v>
      </c>
      <c r="E3944" s="382">
        <v>1.1244672758812859</v>
      </c>
      <c r="F3944" s="382">
        <v>1.2304864488469476</v>
      </c>
      <c r="G3944" s="382">
        <v>1.3149501634899008</v>
      </c>
      <c r="H3944" s="382">
        <v>1.3789587383069593</v>
      </c>
      <c r="M3944" s="386">
        <v>0.78759999999999997</v>
      </c>
    </row>
    <row r="3945" spans="1:13" ht="11.65" customHeight="1">
      <c r="A3945" s="372">
        <v>3939</v>
      </c>
      <c r="B3945" s="381">
        <v>1676.0281785924017</v>
      </c>
      <c r="C3945" s="381">
        <v>2481.4425941745794</v>
      </c>
      <c r="D3945" s="382">
        <v>1.0076165586889163</v>
      </c>
      <c r="E3945" s="382">
        <v>1.1245446100316174</v>
      </c>
      <c r="F3945" s="382">
        <v>1.2304898433305702</v>
      </c>
      <c r="G3945" s="382">
        <v>1.3150479865175759</v>
      </c>
      <c r="H3945" s="382">
        <v>1.3790093232850253</v>
      </c>
      <c r="M3945" s="386">
        <v>0.78779999999999994</v>
      </c>
    </row>
    <row r="3946" spans="1:13" ht="11.65" customHeight="1">
      <c r="A3946" s="372">
        <v>3940</v>
      </c>
      <c r="B3946" s="381">
        <v>1676.0566944716329</v>
      </c>
      <c r="C3946" s="381">
        <v>2482.3174808021486</v>
      </c>
      <c r="D3946" s="382">
        <v>1.0076386051258204</v>
      </c>
      <c r="E3946" s="382">
        <v>1.1245456661059066</v>
      </c>
      <c r="F3946" s="382">
        <v>1.2304913208127699</v>
      </c>
      <c r="G3946" s="382">
        <v>1.3150673194026383</v>
      </c>
      <c r="H3946" s="382">
        <v>1.3790135054001154</v>
      </c>
      <c r="M3946" s="386">
        <v>0.78800000000000003</v>
      </c>
    </row>
    <row r="3947" spans="1:13" ht="11.65" customHeight="1">
      <c r="A3947" s="372">
        <v>3941</v>
      </c>
      <c r="B3947" s="381">
        <v>1678.7963857404739</v>
      </c>
      <c r="C3947" s="381">
        <v>2482.4831097088354</v>
      </c>
      <c r="D3947" s="382">
        <v>1.0076897808294385</v>
      </c>
      <c r="E3947" s="382">
        <v>1.1245542419549943</v>
      </c>
      <c r="F3947" s="382">
        <v>1.230504623254854</v>
      </c>
      <c r="G3947" s="382">
        <v>1.3151279049610594</v>
      </c>
      <c r="H3947" s="382">
        <v>1.3790796571723407</v>
      </c>
      <c r="M3947" s="386">
        <v>0.78820000000000001</v>
      </c>
    </row>
    <row r="3948" spans="1:13" ht="11.65" customHeight="1">
      <c r="A3948" s="372">
        <v>3942</v>
      </c>
      <c r="B3948" s="381">
        <v>1679.441510409446</v>
      </c>
      <c r="C3948" s="381">
        <v>2483.0917940122963</v>
      </c>
      <c r="D3948" s="382">
        <v>1.0076938906182813</v>
      </c>
      <c r="E3948" s="382">
        <v>1.1246114413167467</v>
      </c>
      <c r="F3948" s="382">
        <v>1.230542550523142</v>
      </c>
      <c r="G3948" s="382">
        <v>1.3151465928446628</v>
      </c>
      <c r="H3948" s="382">
        <v>1.3790994987100806</v>
      </c>
      <c r="M3948" s="386">
        <v>0.78839999999999999</v>
      </c>
    </row>
    <row r="3949" spans="1:13" ht="11.65" customHeight="1">
      <c r="A3949" s="372">
        <v>3943</v>
      </c>
      <c r="B3949" s="381">
        <v>1680.6959261855773</v>
      </c>
      <c r="C3949" s="381">
        <v>2483.166386779405</v>
      </c>
      <c r="D3949" s="382">
        <v>1.0076940038726829</v>
      </c>
      <c r="E3949" s="382">
        <v>1.1246195798657668</v>
      </c>
      <c r="F3949" s="382">
        <v>1.2306345569617259</v>
      </c>
      <c r="G3949" s="382">
        <v>1.315201873423949</v>
      </c>
      <c r="H3949" s="382">
        <v>1.3792706740659428</v>
      </c>
      <c r="M3949" s="386">
        <v>0.78859999999999997</v>
      </c>
    </row>
    <row r="3950" spans="1:13" ht="11.65" customHeight="1">
      <c r="A3950" s="372">
        <v>3944</v>
      </c>
      <c r="B3950" s="381">
        <v>1680.7173052395701</v>
      </c>
      <c r="C3950" s="381">
        <v>2483.2986966841363</v>
      </c>
      <c r="D3950" s="382">
        <v>1.007702275339678</v>
      </c>
      <c r="E3950" s="382">
        <v>1.1246565720676682</v>
      </c>
      <c r="F3950" s="382">
        <v>1.2306543316946041</v>
      </c>
      <c r="G3950" s="382">
        <v>1.3152223641640977</v>
      </c>
      <c r="H3950" s="382">
        <v>1.3793512542290063</v>
      </c>
      <c r="M3950" s="386">
        <v>0.78879999999999995</v>
      </c>
    </row>
    <row r="3951" spans="1:13" ht="11.65" customHeight="1">
      <c r="A3951" s="372">
        <v>3945</v>
      </c>
      <c r="B3951" s="381">
        <v>1681.5845593039057</v>
      </c>
      <c r="C3951" s="381">
        <v>2483.7971089098592</v>
      </c>
      <c r="D3951" s="382">
        <v>1.0077055713079366</v>
      </c>
      <c r="E3951" s="382">
        <v>1.1247215818024734</v>
      </c>
      <c r="F3951" s="382">
        <v>1.2306851139667501</v>
      </c>
      <c r="G3951" s="382">
        <v>1.315250978500744</v>
      </c>
      <c r="H3951" s="382">
        <v>1.3793725273042141</v>
      </c>
      <c r="M3951" s="386">
        <v>0.78900000000000003</v>
      </c>
    </row>
    <row r="3952" spans="1:13" ht="11.65" customHeight="1">
      <c r="A3952" s="372">
        <v>3946</v>
      </c>
      <c r="B3952" s="381">
        <v>1681.9720780950111</v>
      </c>
      <c r="C3952" s="381">
        <v>2484.6106341749673</v>
      </c>
      <c r="D3952" s="382">
        <v>1.0077097297881676</v>
      </c>
      <c r="E3952" s="382">
        <v>1.124726720508604</v>
      </c>
      <c r="F3952" s="382">
        <v>1.2307289413351208</v>
      </c>
      <c r="G3952" s="382">
        <v>1.3152922647516658</v>
      </c>
      <c r="H3952" s="382">
        <v>1.3795502760719041</v>
      </c>
      <c r="M3952" s="386">
        <v>0.78920000000000001</v>
      </c>
    </row>
    <row r="3953" spans="1:13" ht="11.65" customHeight="1">
      <c r="A3953" s="372">
        <v>3947</v>
      </c>
      <c r="B3953" s="381">
        <v>1682.5696550175307</v>
      </c>
      <c r="C3953" s="381">
        <v>2484.9376468200553</v>
      </c>
      <c r="D3953" s="382">
        <v>1.0077365406916925</v>
      </c>
      <c r="E3953" s="382">
        <v>1.1247403280381352</v>
      </c>
      <c r="F3953" s="382">
        <v>1.2307339196480978</v>
      </c>
      <c r="G3953" s="382">
        <v>1.3154714699692305</v>
      </c>
      <c r="H3953" s="382">
        <v>1.3796846845095998</v>
      </c>
      <c r="M3953" s="386">
        <v>0.78939999999999999</v>
      </c>
    </row>
    <row r="3954" spans="1:13" ht="11.65" customHeight="1">
      <c r="A3954" s="372">
        <v>3948</v>
      </c>
      <c r="B3954" s="381">
        <v>1683.1545542694194</v>
      </c>
      <c r="C3954" s="381">
        <v>2485.2699519545786</v>
      </c>
      <c r="D3954" s="382">
        <v>1.0077619160119538</v>
      </c>
      <c r="E3954" s="382">
        <v>1.1247722544904686</v>
      </c>
      <c r="F3954" s="382">
        <v>1.2307729202519928</v>
      </c>
      <c r="G3954" s="382">
        <v>1.3155385353856501</v>
      </c>
      <c r="H3954" s="382">
        <v>1.3797618177314359</v>
      </c>
      <c r="M3954" s="386">
        <v>0.78959999999999997</v>
      </c>
    </row>
    <row r="3955" spans="1:13" ht="11.65" customHeight="1">
      <c r="A3955" s="372">
        <v>3949</v>
      </c>
      <c r="B3955" s="381">
        <v>1683.49741640515</v>
      </c>
      <c r="C3955" s="381">
        <v>2485.8401589548685</v>
      </c>
      <c r="D3955" s="382">
        <v>1.007763460273855</v>
      </c>
      <c r="E3955" s="382">
        <v>1.124812494711898</v>
      </c>
      <c r="F3955" s="382">
        <v>1.2308047674801956</v>
      </c>
      <c r="G3955" s="382">
        <v>1.3156079536839245</v>
      </c>
      <c r="H3955" s="382">
        <v>1.379819357571944</v>
      </c>
      <c r="M3955" s="386">
        <v>0.78979999999999995</v>
      </c>
    </row>
    <row r="3956" spans="1:13" ht="11.65" customHeight="1">
      <c r="A3956" s="372">
        <v>3950</v>
      </c>
      <c r="B3956" s="381">
        <v>1683.6920442566834</v>
      </c>
      <c r="C3956" s="381">
        <v>2486.3860342689568</v>
      </c>
      <c r="D3956" s="382">
        <v>1.0077646195842338</v>
      </c>
      <c r="E3956" s="382">
        <v>1.1248165030958424</v>
      </c>
      <c r="F3956" s="382">
        <v>1.230883277010911</v>
      </c>
      <c r="G3956" s="382">
        <v>1.3156162789830781</v>
      </c>
      <c r="H3956" s="382">
        <v>1.3798451550262103</v>
      </c>
      <c r="M3956" s="386">
        <v>0.79</v>
      </c>
    </row>
    <row r="3957" spans="1:13" ht="11.65" customHeight="1">
      <c r="A3957" s="372">
        <v>3951</v>
      </c>
      <c r="B3957" s="381">
        <v>1683.6999393986025</v>
      </c>
      <c r="C3957" s="381">
        <v>2487.0644274408842</v>
      </c>
      <c r="D3957" s="382">
        <v>1.0077676987306943</v>
      </c>
      <c r="E3957" s="382">
        <v>1.1248521787130645</v>
      </c>
      <c r="F3957" s="382">
        <v>1.2308841251645541</v>
      </c>
      <c r="G3957" s="382">
        <v>1.3156391009088484</v>
      </c>
      <c r="H3957" s="382">
        <v>1.3798706735061503</v>
      </c>
      <c r="M3957" s="386">
        <v>0.79020000000000001</v>
      </c>
    </row>
    <row r="3958" spans="1:13" ht="11.65" customHeight="1">
      <c r="A3958" s="372">
        <v>3952</v>
      </c>
      <c r="B3958" s="381">
        <v>1685.0368897306253</v>
      </c>
      <c r="C3958" s="381">
        <v>2487.1852122279597</v>
      </c>
      <c r="D3958" s="382">
        <v>1.0077855068686186</v>
      </c>
      <c r="E3958" s="382">
        <v>1.1248988695649074</v>
      </c>
      <c r="F3958" s="382">
        <v>1.2309121148916162</v>
      </c>
      <c r="G3958" s="382">
        <v>1.3156932247126858</v>
      </c>
      <c r="H3958" s="382">
        <v>1.3798830586219233</v>
      </c>
      <c r="M3958" s="386">
        <v>0.79039999999999999</v>
      </c>
    </row>
    <row r="3959" spans="1:13" ht="11.65" customHeight="1">
      <c r="A3959" s="372">
        <v>3953</v>
      </c>
      <c r="B3959" s="381">
        <v>1685.1677106836933</v>
      </c>
      <c r="C3959" s="381">
        <v>2487.1864217299863</v>
      </c>
      <c r="D3959" s="382">
        <v>1.0077861082115851</v>
      </c>
      <c r="E3959" s="382">
        <v>1.1249402715262635</v>
      </c>
      <c r="F3959" s="382">
        <v>1.2309382172923498</v>
      </c>
      <c r="G3959" s="382">
        <v>1.315698669610984</v>
      </c>
      <c r="H3959" s="382">
        <v>1.3800669354693418</v>
      </c>
      <c r="M3959" s="386">
        <v>0.79059999999999997</v>
      </c>
    </row>
    <row r="3960" spans="1:13" ht="11.65" customHeight="1">
      <c r="A3960" s="372">
        <v>3954</v>
      </c>
      <c r="B3960" s="381">
        <v>1685.5162024987749</v>
      </c>
      <c r="C3960" s="381">
        <v>2487.6000510141803</v>
      </c>
      <c r="D3960" s="382">
        <v>1.0078536016136466</v>
      </c>
      <c r="E3960" s="382">
        <v>1.1249511009820199</v>
      </c>
      <c r="F3960" s="382">
        <v>1.2309837523906271</v>
      </c>
      <c r="G3960" s="382">
        <v>1.3157278901905383</v>
      </c>
      <c r="H3960" s="382">
        <v>1.3801487891482904</v>
      </c>
      <c r="M3960" s="386">
        <v>0.79079999999999995</v>
      </c>
    </row>
    <row r="3961" spans="1:13" ht="11.65" customHeight="1">
      <c r="A3961" s="372">
        <v>3955</v>
      </c>
      <c r="B3961" s="381">
        <v>1685.5565802478613</v>
      </c>
      <c r="C3961" s="381">
        <v>2487.703075875268</v>
      </c>
      <c r="D3961" s="382">
        <v>1.0078684315386239</v>
      </c>
      <c r="E3961" s="382">
        <v>1.1249680959159258</v>
      </c>
      <c r="F3961" s="382">
        <v>1.2310047256403429</v>
      </c>
      <c r="G3961" s="382">
        <v>1.3157519558385067</v>
      </c>
      <c r="H3961" s="382">
        <v>1.3801762431949134</v>
      </c>
      <c r="M3961" s="386">
        <v>0.79100000000000004</v>
      </c>
    </row>
    <row r="3962" spans="1:13" ht="11.65" customHeight="1">
      <c r="A3962" s="372">
        <v>3956</v>
      </c>
      <c r="B3962" s="381">
        <v>1686.8268589963018</v>
      </c>
      <c r="C3962" s="381">
        <v>2488.8892176400695</v>
      </c>
      <c r="D3962" s="382">
        <v>1.007918829629471</v>
      </c>
      <c r="E3962" s="382">
        <v>1.1249823283136267</v>
      </c>
      <c r="F3962" s="382">
        <v>1.2310168669094379</v>
      </c>
      <c r="G3962" s="382">
        <v>1.3157956064517917</v>
      </c>
      <c r="H3962" s="382">
        <v>1.3802081701316908</v>
      </c>
      <c r="M3962" s="386">
        <v>0.79120000000000001</v>
      </c>
    </row>
    <row r="3963" spans="1:13" ht="11.65" customHeight="1">
      <c r="A3963" s="372">
        <v>3957</v>
      </c>
      <c r="B3963" s="381">
        <v>1687.107729942637</v>
      </c>
      <c r="C3963" s="381">
        <v>2489.6690690818978</v>
      </c>
      <c r="D3963" s="382">
        <v>1.007923700688689</v>
      </c>
      <c r="E3963" s="382">
        <v>1.1249959717787665</v>
      </c>
      <c r="F3963" s="382">
        <v>1.2310721255717942</v>
      </c>
      <c r="G3963" s="382">
        <v>1.3158144198164752</v>
      </c>
      <c r="H3963" s="382">
        <v>1.3802389863574551</v>
      </c>
      <c r="M3963" s="386">
        <v>0.79139999999999999</v>
      </c>
    </row>
    <row r="3964" spans="1:13" ht="11.65" customHeight="1">
      <c r="A3964" s="372">
        <v>3958</v>
      </c>
      <c r="B3964" s="381">
        <v>1687.2435844484207</v>
      </c>
      <c r="C3964" s="381">
        <v>2489.7689391037802</v>
      </c>
      <c r="D3964" s="382">
        <v>1.0079504953950147</v>
      </c>
      <c r="E3964" s="382">
        <v>1.1250501461486353</v>
      </c>
      <c r="F3964" s="382">
        <v>1.2310949355334231</v>
      </c>
      <c r="G3964" s="382">
        <v>1.3158770357228144</v>
      </c>
      <c r="H3964" s="382">
        <v>1.3803212393141708</v>
      </c>
      <c r="M3964" s="386">
        <v>0.79159999999999997</v>
      </c>
    </row>
    <row r="3965" spans="1:13" ht="11.65" customHeight="1">
      <c r="A3965" s="372">
        <v>3959</v>
      </c>
      <c r="B3965" s="381">
        <v>1687.7673308098938</v>
      </c>
      <c r="C3965" s="381">
        <v>2490.8224662239336</v>
      </c>
      <c r="D3965" s="382">
        <v>1.0079794916791907</v>
      </c>
      <c r="E3965" s="382">
        <v>1.1250959663098783</v>
      </c>
      <c r="F3965" s="382">
        <v>1.2311595744384092</v>
      </c>
      <c r="G3965" s="382">
        <v>1.3159086190693248</v>
      </c>
      <c r="H3965" s="382">
        <v>1.3803442832012551</v>
      </c>
      <c r="M3965" s="386">
        <v>0.79179999999999995</v>
      </c>
    </row>
    <row r="3966" spans="1:13" ht="11.65" customHeight="1">
      <c r="A3966" s="372">
        <v>3960</v>
      </c>
      <c r="B3966" s="381">
        <v>1688.7182709995132</v>
      </c>
      <c r="C3966" s="381">
        <v>2491.9647042073102</v>
      </c>
      <c r="D3966" s="382">
        <v>1.0079921365311004</v>
      </c>
      <c r="E3966" s="382">
        <v>1.125145697680354</v>
      </c>
      <c r="F3966" s="382">
        <v>1.2311715654462692</v>
      </c>
      <c r="G3966" s="382">
        <v>1.3159461362614482</v>
      </c>
      <c r="H3966" s="382">
        <v>1.3804460086955139</v>
      </c>
      <c r="M3966" s="386">
        <v>0.79200000000000004</v>
      </c>
    </row>
    <row r="3967" spans="1:13" ht="11.65" customHeight="1">
      <c r="A3967" s="372">
        <v>3961</v>
      </c>
      <c r="B3967" s="381">
        <v>1689.2766232494923</v>
      </c>
      <c r="C3967" s="381">
        <v>2492.3532076889005</v>
      </c>
      <c r="D3967" s="382">
        <v>1.007994747543463</v>
      </c>
      <c r="E3967" s="382">
        <v>1.1251521678607841</v>
      </c>
      <c r="F3967" s="382">
        <v>1.2312139469232986</v>
      </c>
      <c r="G3967" s="382">
        <v>1.3160180281324236</v>
      </c>
      <c r="H3967" s="382">
        <v>1.3804713890301292</v>
      </c>
      <c r="M3967" s="386">
        <v>0.79220000000000002</v>
      </c>
    </row>
    <row r="3968" spans="1:13" ht="11.65" customHeight="1">
      <c r="A3968" s="372">
        <v>3962</v>
      </c>
      <c r="B3968" s="381">
        <v>1689.5311319859129</v>
      </c>
      <c r="C3968" s="381">
        <v>2492.5300858263618</v>
      </c>
      <c r="D3968" s="382">
        <v>1.0080016616014771</v>
      </c>
      <c r="E3968" s="382">
        <v>1.1251543759641951</v>
      </c>
      <c r="F3968" s="382">
        <v>1.2312615261851858</v>
      </c>
      <c r="G3968" s="382">
        <v>1.3160524360074406</v>
      </c>
      <c r="H3968" s="382">
        <v>1.3805725451114821</v>
      </c>
      <c r="M3968" s="386">
        <v>0.79239999999999999</v>
      </c>
    </row>
    <row r="3969" spans="1:13" ht="11.65" customHeight="1">
      <c r="A3969" s="372">
        <v>3963</v>
      </c>
      <c r="B3969" s="381">
        <v>1690.3519957439175</v>
      </c>
      <c r="C3969" s="381">
        <v>2493.4163626135978</v>
      </c>
      <c r="D3969" s="382">
        <v>1.0080172872224598</v>
      </c>
      <c r="E3969" s="382">
        <v>1.1251607520373255</v>
      </c>
      <c r="F3969" s="382">
        <v>1.2314837669915322</v>
      </c>
      <c r="G3969" s="382">
        <v>1.3160595915460227</v>
      </c>
      <c r="H3969" s="382">
        <v>1.3805746810135571</v>
      </c>
      <c r="M3969" s="386">
        <v>0.79259999999999997</v>
      </c>
    </row>
    <row r="3970" spans="1:13" ht="11.65" customHeight="1">
      <c r="A3970" s="372">
        <v>3964</v>
      </c>
      <c r="B3970" s="381">
        <v>1690.8475082972991</v>
      </c>
      <c r="C3970" s="381">
        <v>2493.9093297198015</v>
      </c>
      <c r="D3970" s="382">
        <v>1.0080187612873366</v>
      </c>
      <c r="E3970" s="382">
        <v>1.1252233582613747</v>
      </c>
      <c r="F3970" s="382">
        <v>1.2315715482976304</v>
      </c>
      <c r="G3970" s="382">
        <v>1.316086545989315</v>
      </c>
      <c r="H3970" s="382">
        <v>1.3806072603729629</v>
      </c>
      <c r="M3970" s="386">
        <v>0.79279999999999995</v>
      </c>
    </row>
    <row r="3971" spans="1:13" ht="11.65" customHeight="1">
      <c r="A3971" s="372">
        <v>3965</v>
      </c>
      <c r="B3971" s="381">
        <v>1690.9502516600542</v>
      </c>
      <c r="C3971" s="381">
        <v>2494.6938747145905</v>
      </c>
      <c r="D3971" s="382">
        <v>1.0080501342258981</v>
      </c>
      <c r="E3971" s="382">
        <v>1.1252415504719655</v>
      </c>
      <c r="F3971" s="382">
        <v>1.2316869259062126</v>
      </c>
      <c r="G3971" s="382">
        <v>1.3161161542223208</v>
      </c>
      <c r="H3971" s="382">
        <v>1.3807221239716974</v>
      </c>
      <c r="M3971" s="386">
        <v>0.79300000000000004</v>
      </c>
    </row>
    <row r="3972" spans="1:13" ht="11.65" customHeight="1">
      <c r="A3972" s="372">
        <v>3966</v>
      </c>
      <c r="B3972" s="381">
        <v>1691.4009060692888</v>
      </c>
      <c r="C3972" s="381">
        <v>2495.3938333890237</v>
      </c>
      <c r="D3972" s="382">
        <v>1.0080666572195736</v>
      </c>
      <c r="E3972" s="382">
        <v>1.1252888137514889</v>
      </c>
      <c r="F3972" s="382">
        <v>1.2317022550254191</v>
      </c>
      <c r="G3972" s="382">
        <v>1.3161389790522642</v>
      </c>
      <c r="H3972" s="382">
        <v>1.3807365411666701</v>
      </c>
      <c r="M3972" s="386">
        <v>0.79320000000000002</v>
      </c>
    </row>
    <row r="3973" spans="1:13" ht="11.65" customHeight="1">
      <c r="A3973" s="372">
        <v>3967</v>
      </c>
      <c r="B3973" s="381">
        <v>1691.5228011663194</v>
      </c>
      <c r="C3973" s="381">
        <v>2495.4282734216595</v>
      </c>
      <c r="D3973" s="382">
        <v>1.0080777405352668</v>
      </c>
      <c r="E3973" s="382">
        <v>1.1252931941324904</v>
      </c>
      <c r="F3973" s="382">
        <v>1.2317515856336214</v>
      </c>
      <c r="G3973" s="382">
        <v>1.3161576823273722</v>
      </c>
      <c r="H3973" s="382">
        <v>1.3807501341644233</v>
      </c>
      <c r="M3973" s="386">
        <v>0.79339999999999999</v>
      </c>
    </row>
    <row r="3974" spans="1:13" ht="11.65" customHeight="1">
      <c r="A3974" s="372">
        <v>3968</v>
      </c>
      <c r="B3974" s="381">
        <v>1691.7057174689044</v>
      </c>
      <c r="C3974" s="381">
        <v>2495.7248987065614</v>
      </c>
      <c r="D3974" s="382">
        <v>1.0080836347328848</v>
      </c>
      <c r="E3974" s="382">
        <v>1.1252945514016186</v>
      </c>
      <c r="F3974" s="382">
        <v>1.2317529011353932</v>
      </c>
      <c r="G3974" s="382">
        <v>1.3161704712542182</v>
      </c>
      <c r="H3974" s="382">
        <v>1.3808684278859278</v>
      </c>
      <c r="M3974" s="386">
        <v>0.79359999999999997</v>
      </c>
    </row>
    <row r="3975" spans="1:13" ht="11.65" customHeight="1">
      <c r="A3975" s="372">
        <v>3969</v>
      </c>
      <c r="B3975" s="381">
        <v>1692.3699018335328</v>
      </c>
      <c r="C3975" s="381">
        <v>2496.4427027492638</v>
      </c>
      <c r="D3975" s="382">
        <v>1.0080839916414075</v>
      </c>
      <c r="E3975" s="382">
        <v>1.1252948784138388</v>
      </c>
      <c r="F3975" s="382">
        <v>1.2317679140231723</v>
      </c>
      <c r="G3975" s="382">
        <v>1.3161853708204967</v>
      </c>
      <c r="H3975" s="382">
        <v>1.3809494501834609</v>
      </c>
      <c r="M3975" s="386">
        <v>0.79379999999999995</v>
      </c>
    </row>
    <row r="3976" spans="1:13" ht="11.65" customHeight="1">
      <c r="A3976" s="372">
        <v>3970</v>
      </c>
      <c r="B3976" s="381">
        <v>1692.5885213187548</v>
      </c>
      <c r="C3976" s="381">
        <v>2496.501669735866</v>
      </c>
      <c r="D3976" s="382">
        <v>1.008100808448126</v>
      </c>
      <c r="E3976" s="382">
        <v>1.1253328505286728</v>
      </c>
      <c r="F3976" s="382">
        <v>1.2318159115352516</v>
      </c>
      <c r="G3976" s="382">
        <v>1.3162800601924638</v>
      </c>
      <c r="H3976" s="382">
        <v>1.3809799159259326</v>
      </c>
      <c r="M3976" s="386">
        <v>0.79400000000000004</v>
      </c>
    </row>
    <row r="3977" spans="1:13" ht="11.65" customHeight="1">
      <c r="A3977" s="372">
        <v>3971</v>
      </c>
      <c r="B3977" s="381">
        <v>1694.3220131039889</v>
      </c>
      <c r="C3977" s="381">
        <v>2496.703082829139</v>
      </c>
      <c r="D3977" s="382">
        <v>1.0081646608674928</v>
      </c>
      <c r="E3977" s="382">
        <v>1.1254555853085255</v>
      </c>
      <c r="F3977" s="382">
        <v>1.2319964975851909</v>
      </c>
      <c r="G3977" s="382">
        <v>1.3162875064163684</v>
      </c>
      <c r="H3977" s="382">
        <v>1.3809857818772722</v>
      </c>
      <c r="M3977" s="386">
        <v>0.79420000000000002</v>
      </c>
    </row>
    <row r="3978" spans="1:13" ht="11.65" customHeight="1">
      <c r="A3978" s="372">
        <v>3972</v>
      </c>
      <c r="B3978" s="381">
        <v>1694.6996986305412</v>
      </c>
      <c r="C3978" s="381">
        <v>2497.5601140079434</v>
      </c>
      <c r="D3978" s="382">
        <v>1.0081813218219831</v>
      </c>
      <c r="E3978" s="382">
        <v>1.1254793546500195</v>
      </c>
      <c r="F3978" s="382">
        <v>1.23203346091903</v>
      </c>
      <c r="G3978" s="382">
        <v>1.3164548046798139</v>
      </c>
      <c r="H3978" s="382">
        <v>1.3810215543371527</v>
      </c>
      <c r="M3978" s="386">
        <v>0.7944</v>
      </c>
    </row>
    <row r="3979" spans="1:13" ht="11.65" customHeight="1">
      <c r="A3979" s="372">
        <v>3973</v>
      </c>
      <c r="B3979" s="381">
        <v>1694.7669409917644</v>
      </c>
      <c r="C3979" s="381">
        <v>2498.3392014229976</v>
      </c>
      <c r="D3979" s="382">
        <v>1.0082258974343716</v>
      </c>
      <c r="E3979" s="382">
        <v>1.1255626185959839</v>
      </c>
      <c r="F3979" s="382">
        <v>1.232033730704067</v>
      </c>
      <c r="G3979" s="382">
        <v>1.3165325826103362</v>
      </c>
      <c r="H3979" s="382">
        <v>1.3810551564527673</v>
      </c>
      <c r="M3979" s="386">
        <v>0.79459999999999997</v>
      </c>
    </row>
    <row r="3980" spans="1:13" ht="11.65" customHeight="1">
      <c r="A3980" s="372">
        <v>3974</v>
      </c>
      <c r="B3980" s="381">
        <v>1695.6114103004102</v>
      </c>
      <c r="C3980" s="381">
        <v>2498.6752552986509</v>
      </c>
      <c r="D3980" s="382">
        <v>1.0082587441383071</v>
      </c>
      <c r="E3980" s="382">
        <v>1.1255758541239438</v>
      </c>
      <c r="F3980" s="382">
        <v>1.2321060929223746</v>
      </c>
      <c r="G3980" s="382">
        <v>1.3166511307192779</v>
      </c>
      <c r="H3980" s="382">
        <v>1.38120467904373</v>
      </c>
      <c r="M3980" s="386">
        <v>0.79479999999999995</v>
      </c>
    </row>
    <row r="3981" spans="1:13" ht="11.65" customHeight="1">
      <c r="A3981" s="372">
        <v>3975</v>
      </c>
      <c r="B3981" s="381">
        <v>1696.8947539112469</v>
      </c>
      <c r="C3981" s="381">
        <v>2499.5333468598146</v>
      </c>
      <c r="D3981" s="382">
        <v>1.0082615307679919</v>
      </c>
      <c r="E3981" s="382">
        <v>1.1256818304198881</v>
      </c>
      <c r="F3981" s="382">
        <v>1.232256564609572</v>
      </c>
      <c r="G3981" s="382">
        <v>1.3166809428165063</v>
      </c>
      <c r="H3981" s="382">
        <v>1.3812320609334092</v>
      </c>
      <c r="M3981" s="386">
        <v>0.79500000000000004</v>
      </c>
    </row>
    <row r="3982" spans="1:13" ht="11.65" customHeight="1">
      <c r="A3982" s="372">
        <v>3976</v>
      </c>
      <c r="B3982" s="381">
        <v>1697.5031648742015</v>
      </c>
      <c r="C3982" s="381">
        <v>2500.1604034692991</v>
      </c>
      <c r="D3982" s="382">
        <v>1.0083319147309309</v>
      </c>
      <c r="E3982" s="382">
        <v>1.1256935948644733</v>
      </c>
      <c r="F3982" s="382">
        <v>1.2323424635549431</v>
      </c>
      <c r="G3982" s="382">
        <v>1.3167959520567794</v>
      </c>
      <c r="H3982" s="382">
        <v>1.3813678146895796</v>
      </c>
      <c r="M3982" s="386">
        <v>0.79520000000000002</v>
      </c>
    </row>
    <row r="3983" spans="1:13" ht="11.65" customHeight="1">
      <c r="A3983" s="372">
        <v>3977</v>
      </c>
      <c r="B3983" s="381">
        <v>1697.6032889826583</v>
      </c>
      <c r="C3983" s="381">
        <v>2500.4787647558132</v>
      </c>
      <c r="D3983" s="382">
        <v>1.0083421470543765</v>
      </c>
      <c r="E3983" s="382">
        <v>1.1257184537663636</v>
      </c>
      <c r="F3983" s="382">
        <v>1.2323926891242996</v>
      </c>
      <c r="G3983" s="382">
        <v>1.3170086549654036</v>
      </c>
      <c r="H3983" s="382">
        <v>1.3814876214143073</v>
      </c>
      <c r="M3983" s="386">
        <v>0.7954</v>
      </c>
    </row>
    <row r="3984" spans="1:13" ht="11.65" customHeight="1">
      <c r="A3984" s="372">
        <v>3978</v>
      </c>
      <c r="B3984" s="381">
        <v>1698.6518582265899</v>
      </c>
      <c r="C3984" s="381">
        <v>2501.2473068809613</v>
      </c>
      <c r="D3984" s="382">
        <v>1.0083424293768599</v>
      </c>
      <c r="E3984" s="382">
        <v>1.1257222693881865</v>
      </c>
      <c r="F3984" s="382">
        <v>1.2324122342286408</v>
      </c>
      <c r="G3984" s="382">
        <v>1.3170280624400887</v>
      </c>
      <c r="H3984" s="382">
        <v>1.3815551231922889</v>
      </c>
      <c r="M3984" s="386">
        <v>0.79559999999999997</v>
      </c>
    </row>
    <row r="3985" spans="1:13" ht="11.65" customHeight="1">
      <c r="A3985" s="372">
        <v>3979</v>
      </c>
      <c r="B3985" s="381">
        <v>1699.1996935162597</v>
      </c>
      <c r="C3985" s="381">
        <v>2501.8840097069351</v>
      </c>
      <c r="D3985" s="382">
        <v>1.0083880557778633</v>
      </c>
      <c r="E3985" s="382">
        <v>1.1258195085021683</v>
      </c>
      <c r="F3985" s="382">
        <v>1.2324136234860401</v>
      </c>
      <c r="G3985" s="382">
        <v>1.317110114076981</v>
      </c>
      <c r="H3985" s="382">
        <v>1.3815806983345063</v>
      </c>
      <c r="M3985" s="386">
        <v>0.79579999999999995</v>
      </c>
    </row>
    <row r="3986" spans="1:13" ht="11.65" customHeight="1">
      <c r="A3986" s="372">
        <v>3980</v>
      </c>
      <c r="B3986" s="381">
        <v>1699.9392063390469</v>
      </c>
      <c r="C3986" s="381">
        <v>2503.0225907808508</v>
      </c>
      <c r="D3986" s="382">
        <v>1.0084262706653515</v>
      </c>
      <c r="E3986" s="382">
        <v>1.1258300925773919</v>
      </c>
      <c r="F3986" s="382">
        <v>1.2324607630615672</v>
      </c>
      <c r="G3986" s="382">
        <v>1.317126901645582</v>
      </c>
      <c r="H3986" s="382">
        <v>1.3816455834875858</v>
      </c>
      <c r="M3986" s="386">
        <v>0.79600000000000004</v>
      </c>
    </row>
    <row r="3987" spans="1:13" ht="11.65" customHeight="1">
      <c r="A3987" s="372">
        <v>3981</v>
      </c>
      <c r="B3987" s="381">
        <v>1700.9951736185385</v>
      </c>
      <c r="C3987" s="381">
        <v>2503.5510582174102</v>
      </c>
      <c r="D3987" s="382">
        <v>1.0084482400340011</v>
      </c>
      <c r="E3987" s="382">
        <v>1.1258620237905115</v>
      </c>
      <c r="F3987" s="382">
        <v>1.232616602848426</v>
      </c>
      <c r="G3987" s="382">
        <v>1.3171408989511273</v>
      </c>
      <c r="H3987" s="382">
        <v>1.3816909546930216</v>
      </c>
      <c r="M3987" s="386">
        <v>0.79620000000000002</v>
      </c>
    </row>
    <row r="3988" spans="1:13" ht="11.65" customHeight="1">
      <c r="A3988" s="372">
        <v>3982</v>
      </c>
      <c r="B3988" s="381">
        <v>1701.5941740083435</v>
      </c>
      <c r="C3988" s="381">
        <v>2504.7088404013502</v>
      </c>
      <c r="D3988" s="382">
        <v>1.0084749881196386</v>
      </c>
      <c r="E3988" s="382">
        <v>1.1258808707126862</v>
      </c>
      <c r="F3988" s="382">
        <v>1.2326822091129181</v>
      </c>
      <c r="G3988" s="382">
        <v>1.3174301292111046</v>
      </c>
      <c r="H3988" s="382">
        <v>1.3817902920966205</v>
      </c>
      <c r="M3988" s="386">
        <v>0.7964</v>
      </c>
    </row>
    <row r="3989" spans="1:13" ht="11.65" customHeight="1">
      <c r="A3989" s="372">
        <v>3983</v>
      </c>
      <c r="B3989" s="381">
        <v>1701.8772028649264</v>
      </c>
      <c r="C3989" s="381">
        <v>2505.957307037861</v>
      </c>
      <c r="D3989" s="382">
        <v>1.0084762979214392</v>
      </c>
      <c r="E3989" s="382">
        <v>1.1258831995951091</v>
      </c>
      <c r="F3989" s="382">
        <v>1.2327326370573066</v>
      </c>
      <c r="G3989" s="382">
        <v>1.3174358675140665</v>
      </c>
      <c r="H3989" s="382">
        <v>1.3820304682589872</v>
      </c>
      <c r="M3989" s="386">
        <v>0.79659999999999997</v>
      </c>
    </row>
    <row r="3990" spans="1:13" ht="11.65" customHeight="1">
      <c r="A3990" s="372">
        <v>3984</v>
      </c>
      <c r="B3990" s="381">
        <v>1702.4938112935934</v>
      </c>
      <c r="C3990" s="381">
        <v>2506.2208135123255</v>
      </c>
      <c r="D3990" s="382">
        <v>1.008502833818425</v>
      </c>
      <c r="E3990" s="382">
        <v>1.1259298226193419</v>
      </c>
      <c r="F3990" s="382">
        <v>1.2327433440482602</v>
      </c>
      <c r="G3990" s="382">
        <v>1.3175040804310922</v>
      </c>
      <c r="H3990" s="382">
        <v>1.3820796510409028</v>
      </c>
      <c r="M3990" s="386">
        <v>0.79679999999999995</v>
      </c>
    </row>
    <row r="3991" spans="1:13" ht="11.65" customHeight="1">
      <c r="A3991" s="372">
        <v>3985</v>
      </c>
      <c r="B3991" s="381">
        <v>1703.2292976230128</v>
      </c>
      <c r="C3991" s="381">
        <v>2510.2659213718853</v>
      </c>
      <c r="D3991" s="382">
        <v>1.0085138152382607</v>
      </c>
      <c r="E3991" s="382">
        <v>1.1259563730307032</v>
      </c>
      <c r="F3991" s="382">
        <v>1.2327638408251249</v>
      </c>
      <c r="G3991" s="382">
        <v>1.317505679718421</v>
      </c>
      <c r="H3991" s="382">
        <v>1.3820875911195765</v>
      </c>
      <c r="M3991" s="386">
        <v>0.79700000000000004</v>
      </c>
    </row>
    <row r="3992" spans="1:13" ht="11.65" customHeight="1">
      <c r="A3992" s="372">
        <v>3986</v>
      </c>
      <c r="B3992" s="381">
        <v>1703.504260535613</v>
      </c>
      <c r="C3992" s="381">
        <v>2510.6647769420342</v>
      </c>
      <c r="D3992" s="382">
        <v>1.0085518220925893</v>
      </c>
      <c r="E3992" s="382">
        <v>1.1259762073663528</v>
      </c>
      <c r="F3992" s="382">
        <v>1.2327937618365548</v>
      </c>
      <c r="G3992" s="382">
        <v>1.3176981093132276</v>
      </c>
      <c r="H3992" s="382">
        <v>1.3820930028503007</v>
      </c>
      <c r="M3992" s="386">
        <v>0.79720000000000002</v>
      </c>
    </row>
    <row r="3993" spans="1:13" ht="11.65" customHeight="1">
      <c r="A3993" s="372">
        <v>3987</v>
      </c>
      <c r="B3993" s="381">
        <v>1703.7912155574677</v>
      </c>
      <c r="C3993" s="381">
        <v>2511.0586820428398</v>
      </c>
      <c r="D3993" s="382">
        <v>1.008575370581525</v>
      </c>
      <c r="E3993" s="382">
        <v>1.1260370435163696</v>
      </c>
      <c r="F3993" s="382">
        <v>1.2329147519128421</v>
      </c>
      <c r="G3993" s="382">
        <v>1.3177162401816969</v>
      </c>
      <c r="H3993" s="382">
        <v>1.3821113573804567</v>
      </c>
      <c r="M3993" s="386">
        <v>0.7974</v>
      </c>
    </row>
    <row r="3994" spans="1:13" ht="11.65" customHeight="1">
      <c r="A3994" s="372">
        <v>3988</v>
      </c>
      <c r="B3994" s="381">
        <v>1703.9780263354514</v>
      </c>
      <c r="C3994" s="381">
        <v>2512.6868211882484</v>
      </c>
      <c r="D3994" s="382">
        <v>1.0086075604919964</v>
      </c>
      <c r="E3994" s="382">
        <v>1.1261199065521288</v>
      </c>
      <c r="F3994" s="382">
        <v>1.2330000911743682</v>
      </c>
      <c r="G3994" s="382">
        <v>1.3177507529115677</v>
      </c>
      <c r="H3994" s="382">
        <v>1.3822434497772105</v>
      </c>
      <c r="M3994" s="386">
        <v>0.79759999999999998</v>
      </c>
    </row>
    <row r="3995" spans="1:13" ht="11.65" customHeight="1">
      <c r="A3995" s="372">
        <v>3989</v>
      </c>
      <c r="B3995" s="381">
        <v>1704.3944682839947</v>
      </c>
      <c r="C3995" s="381">
        <v>2512.8192153039381</v>
      </c>
      <c r="D3995" s="382">
        <v>1.0086394367124458</v>
      </c>
      <c r="E3995" s="382">
        <v>1.1261793447620743</v>
      </c>
      <c r="F3995" s="382">
        <v>1.2330348355778427</v>
      </c>
      <c r="G3995" s="382">
        <v>1.3177697949379819</v>
      </c>
      <c r="H3995" s="382">
        <v>1.3822519686991555</v>
      </c>
      <c r="M3995" s="386">
        <v>0.79779999999999995</v>
      </c>
    </row>
    <row r="3996" spans="1:13" ht="11.65" customHeight="1">
      <c r="A3996" s="372">
        <v>3990</v>
      </c>
      <c r="B3996" s="381">
        <v>1704.6288840964808</v>
      </c>
      <c r="C3996" s="381">
        <v>2512.9550210221387</v>
      </c>
      <c r="D3996" s="382">
        <v>1.0086780978412513</v>
      </c>
      <c r="E3996" s="382">
        <v>1.1261916362349638</v>
      </c>
      <c r="F3996" s="382">
        <v>1.2330976209795965</v>
      </c>
      <c r="G3996" s="382">
        <v>1.3177972737864505</v>
      </c>
      <c r="H3996" s="382">
        <v>1.382272846844536</v>
      </c>
      <c r="M3996" s="386">
        <v>0.79800000000000004</v>
      </c>
    </row>
    <row r="3997" spans="1:13" ht="11.65" customHeight="1">
      <c r="A3997" s="372">
        <v>3991</v>
      </c>
      <c r="B3997" s="381">
        <v>1707.1293793275927</v>
      </c>
      <c r="C3997" s="381">
        <v>2513.3340580155873</v>
      </c>
      <c r="D3997" s="382">
        <v>1.0086950205631577</v>
      </c>
      <c r="E3997" s="382">
        <v>1.1261964900967432</v>
      </c>
      <c r="F3997" s="382">
        <v>1.2331212946186187</v>
      </c>
      <c r="G3997" s="382">
        <v>1.3178934111767631</v>
      </c>
      <c r="H3997" s="382">
        <v>1.3823430811440942</v>
      </c>
      <c r="M3997" s="386">
        <v>0.79820000000000002</v>
      </c>
    </row>
    <row r="3998" spans="1:13" ht="11.65" customHeight="1">
      <c r="A3998" s="372">
        <v>3992</v>
      </c>
      <c r="B3998" s="381">
        <v>1708.2508707480774</v>
      </c>
      <c r="C3998" s="381">
        <v>2513.5879441942161</v>
      </c>
      <c r="D3998" s="382">
        <v>1.0087098017372231</v>
      </c>
      <c r="E3998" s="382">
        <v>1.1262124357881147</v>
      </c>
      <c r="F3998" s="382">
        <v>1.2331518123897169</v>
      </c>
      <c r="G3998" s="382">
        <v>1.3180569708287728</v>
      </c>
      <c r="H3998" s="382">
        <v>1.3823445405293853</v>
      </c>
      <c r="M3998" s="386">
        <v>0.7984</v>
      </c>
    </row>
    <row r="3999" spans="1:13" ht="11.65" customHeight="1">
      <c r="A3999" s="372">
        <v>3993</v>
      </c>
      <c r="B3999" s="381">
        <v>1708.2993262093769</v>
      </c>
      <c r="C3999" s="381">
        <v>2513.6935927752129</v>
      </c>
      <c r="D3999" s="382">
        <v>1.008714950179781</v>
      </c>
      <c r="E3999" s="382">
        <v>1.1262333097414641</v>
      </c>
      <c r="F3999" s="382">
        <v>1.233154115877098</v>
      </c>
      <c r="G3999" s="382">
        <v>1.3182043969484192</v>
      </c>
      <c r="H3999" s="382">
        <v>1.382350542032073</v>
      </c>
      <c r="M3999" s="386">
        <v>0.79859999999999998</v>
      </c>
    </row>
    <row r="4000" spans="1:13" ht="11.65" customHeight="1">
      <c r="A4000" s="372">
        <v>3994</v>
      </c>
      <c r="B4000" s="381">
        <v>1708.4969976744896</v>
      </c>
      <c r="C4000" s="381">
        <v>2513.7967731652097</v>
      </c>
      <c r="D4000" s="382">
        <v>1.0087252926134362</v>
      </c>
      <c r="E4000" s="382">
        <v>1.1262536155921898</v>
      </c>
      <c r="F4000" s="382">
        <v>1.2331672798304367</v>
      </c>
      <c r="G4000" s="382">
        <v>1.3183521543382319</v>
      </c>
      <c r="H4000" s="382">
        <v>1.3823868772121592</v>
      </c>
      <c r="M4000" s="386">
        <v>0.79879999999999995</v>
      </c>
    </row>
    <row r="4001" spans="1:13" ht="11.65" customHeight="1">
      <c r="A4001" s="372">
        <v>3995</v>
      </c>
      <c r="B4001" s="381">
        <v>1709.2456464796733</v>
      </c>
      <c r="C4001" s="381">
        <v>2514.780625216159</v>
      </c>
      <c r="D4001" s="382">
        <v>1.0087329842083868</v>
      </c>
      <c r="E4001" s="382">
        <v>1.1262806570571628</v>
      </c>
      <c r="F4001" s="382">
        <v>1.2331852892943436</v>
      </c>
      <c r="G4001" s="382">
        <v>1.3183863670184801</v>
      </c>
      <c r="H4001" s="382">
        <v>1.3823987039859797</v>
      </c>
      <c r="M4001" s="386">
        <v>0.79900000000000004</v>
      </c>
    </row>
    <row r="4002" spans="1:13" ht="11.65" customHeight="1">
      <c r="A4002" s="372">
        <v>3996</v>
      </c>
      <c r="B4002" s="381">
        <v>1709.4415146925412</v>
      </c>
      <c r="C4002" s="381">
        <v>2514.8137818636023</v>
      </c>
      <c r="D4002" s="382">
        <v>1.0087341232086586</v>
      </c>
      <c r="E4002" s="382">
        <v>1.1263195462993099</v>
      </c>
      <c r="F4002" s="382">
        <v>1.2332005308239016</v>
      </c>
      <c r="G4002" s="382">
        <v>1.3183989657620574</v>
      </c>
      <c r="H4002" s="382">
        <v>1.3824028991932629</v>
      </c>
      <c r="M4002" s="386">
        <v>0.79920000000000002</v>
      </c>
    </row>
    <row r="4003" spans="1:13" ht="11.65" customHeight="1">
      <c r="A4003" s="372">
        <v>3997</v>
      </c>
      <c r="B4003" s="381">
        <v>1709.6278447478762</v>
      </c>
      <c r="C4003" s="381">
        <v>2515.4368863698728</v>
      </c>
      <c r="D4003" s="382">
        <v>1.0087353552948308</v>
      </c>
      <c r="E4003" s="382">
        <v>1.1263595773358948</v>
      </c>
      <c r="F4003" s="382">
        <v>1.2332016660593379</v>
      </c>
      <c r="G4003" s="382">
        <v>1.3184884357041438</v>
      </c>
      <c r="H4003" s="382">
        <v>1.3825056977727532</v>
      </c>
      <c r="M4003" s="386">
        <v>0.7994</v>
      </c>
    </row>
    <row r="4004" spans="1:13" ht="11.65" customHeight="1">
      <c r="A4004" s="372">
        <v>3998</v>
      </c>
      <c r="B4004" s="381">
        <v>1709.9232470101088</v>
      </c>
      <c r="C4004" s="381">
        <v>2515.7356352410734</v>
      </c>
      <c r="D4004" s="382">
        <v>1.0087530647619283</v>
      </c>
      <c r="E4004" s="382">
        <v>1.1263736232300632</v>
      </c>
      <c r="F4004" s="382">
        <v>1.2332197547416741</v>
      </c>
      <c r="G4004" s="382">
        <v>1.3185336695216856</v>
      </c>
      <c r="H4004" s="382">
        <v>1.3826017891052917</v>
      </c>
      <c r="M4004" s="386">
        <v>0.79959999999999998</v>
      </c>
    </row>
    <row r="4005" spans="1:13" ht="11.65" customHeight="1">
      <c r="A4005" s="372">
        <v>3999</v>
      </c>
      <c r="B4005" s="381">
        <v>1710.7475472126853</v>
      </c>
      <c r="C4005" s="381">
        <v>2516.1374306843536</v>
      </c>
      <c r="D4005" s="382">
        <v>1.0087544545859271</v>
      </c>
      <c r="E4005" s="382">
        <v>1.1264019204831441</v>
      </c>
      <c r="F4005" s="382">
        <v>1.2332825468662545</v>
      </c>
      <c r="G4005" s="382">
        <v>1.3185452034462202</v>
      </c>
      <c r="H4005" s="382">
        <v>1.3826731204023806</v>
      </c>
      <c r="M4005" s="386">
        <v>0.79979999999999996</v>
      </c>
    </row>
    <row r="4006" spans="1:13" ht="11.65" customHeight="1">
      <c r="A4006" s="372">
        <v>4000</v>
      </c>
      <c r="B4006" s="381">
        <v>1711.127675018176</v>
      </c>
      <c r="C4006" s="381">
        <v>2516.6270446223152</v>
      </c>
      <c r="D4006" s="382">
        <v>1.008762293688565</v>
      </c>
      <c r="E4006" s="382">
        <v>1.1264030894779928</v>
      </c>
      <c r="F4006" s="382">
        <v>1.2332866945651035</v>
      </c>
      <c r="G4006" s="382">
        <v>1.3185961260245032</v>
      </c>
      <c r="H4006" s="382">
        <v>1.3827054263767604</v>
      </c>
      <c r="M4006" s="386">
        <v>0.8</v>
      </c>
    </row>
    <row r="4007" spans="1:13" ht="11.65" customHeight="1">
      <c r="A4007" s="372">
        <v>4001</v>
      </c>
      <c r="B4007" s="381">
        <v>1711.3255674722141</v>
      </c>
      <c r="C4007" s="381">
        <v>2518.2891544459544</v>
      </c>
      <c r="D4007" s="382">
        <v>1.0087704881989277</v>
      </c>
      <c r="E4007" s="382">
        <v>1.1264391507344136</v>
      </c>
      <c r="F4007" s="382">
        <v>1.233341701571272</v>
      </c>
      <c r="G4007" s="382">
        <v>1.3186848928616435</v>
      </c>
      <c r="H4007" s="382">
        <v>1.3827112312925116</v>
      </c>
      <c r="M4007" s="386">
        <v>0.80020000000000002</v>
      </c>
    </row>
    <row r="4008" spans="1:13" ht="11.65" customHeight="1">
      <c r="A4008" s="372">
        <v>4002</v>
      </c>
      <c r="B4008" s="381">
        <v>1711.6825265888847</v>
      </c>
      <c r="C4008" s="381">
        <v>2518.6949585338007</v>
      </c>
      <c r="D4008" s="382">
        <v>1.0087869984626536</v>
      </c>
      <c r="E4008" s="382">
        <v>1.1264800215362436</v>
      </c>
      <c r="F4008" s="382">
        <v>1.2333562509467106</v>
      </c>
      <c r="G4008" s="382">
        <v>1.3186851327032896</v>
      </c>
      <c r="H4008" s="382">
        <v>1.3827352010464771</v>
      </c>
      <c r="M4008" s="386">
        <v>0.8004</v>
      </c>
    </row>
    <row r="4009" spans="1:13" ht="11.65" customHeight="1">
      <c r="A4009" s="372">
        <v>4003</v>
      </c>
      <c r="B4009" s="381">
        <v>1712.3918900090748</v>
      </c>
      <c r="C4009" s="381">
        <v>2520.0898820324019</v>
      </c>
      <c r="D4009" s="382">
        <v>1.0087957126033407</v>
      </c>
      <c r="E4009" s="382">
        <v>1.1265178505500266</v>
      </c>
      <c r="F4009" s="382">
        <v>1.2333987841776521</v>
      </c>
      <c r="G4009" s="382">
        <v>1.3188106856808479</v>
      </c>
      <c r="H4009" s="382">
        <v>1.382767024073106</v>
      </c>
      <c r="M4009" s="386">
        <v>0.80059999999999998</v>
      </c>
    </row>
    <row r="4010" spans="1:13" ht="11.65" customHeight="1">
      <c r="A4010" s="372">
        <v>4004</v>
      </c>
      <c r="B4010" s="381">
        <v>1712.7550507132009</v>
      </c>
      <c r="C4010" s="381">
        <v>2520.3006490011758</v>
      </c>
      <c r="D4010" s="382">
        <v>1.0088415866923137</v>
      </c>
      <c r="E4010" s="382">
        <v>1.1265337574519114</v>
      </c>
      <c r="F4010" s="382">
        <v>1.2334740558586763</v>
      </c>
      <c r="G4010" s="382">
        <v>1.3188445571148535</v>
      </c>
      <c r="H4010" s="382">
        <v>1.3827837991949152</v>
      </c>
      <c r="M4010" s="386">
        <v>0.80079999999999996</v>
      </c>
    </row>
    <row r="4011" spans="1:13" ht="11.65" customHeight="1">
      <c r="A4011" s="372">
        <v>4005</v>
      </c>
      <c r="B4011" s="381">
        <v>1713.137003013816</v>
      </c>
      <c r="C4011" s="381">
        <v>2522.4057197195671</v>
      </c>
      <c r="D4011" s="382">
        <v>1.0088941344309126</v>
      </c>
      <c r="E4011" s="382">
        <v>1.1265900067816728</v>
      </c>
      <c r="F4011" s="382">
        <v>1.2334849174118594</v>
      </c>
      <c r="G4011" s="382">
        <v>1.3188810924905783</v>
      </c>
      <c r="H4011" s="382">
        <v>1.3828267399516003</v>
      </c>
      <c r="M4011" s="386">
        <v>0.80100000000000005</v>
      </c>
    </row>
    <row r="4012" spans="1:13" ht="11.65" customHeight="1">
      <c r="A4012" s="372">
        <v>4006</v>
      </c>
      <c r="B4012" s="381">
        <v>1714.0033047891857</v>
      </c>
      <c r="C4012" s="381">
        <v>2522.7189989271592</v>
      </c>
      <c r="D4012" s="382">
        <v>1.0088997995467848</v>
      </c>
      <c r="E4012" s="382">
        <v>1.1266249600538301</v>
      </c>
      <c r="F4012" s="382">
        <v>1.2334911928418788</v>
      </c>
      <c r="G4012" s="382">
        <v>1.3189666862530058</v>
      </c>
      <c r="H4012" s="382">
        <v>1.3828428275951408</v>
      </c>
      <c r="M4012" s="386">
        <v>0.80120000000000002</v>
      </c>
    </row>
    <row r="4013" spans="1:13" ht="11.65" customHeight="1">
      <c r="A4013" s="372">
        <v>4007</v>
      </c>
      <c r="B4013" s="381">
        <v>1714.2927609993048</v>
      </c>
      <c r="C4013" s="381">
        <v>2522.7302604941324</v>
      </c>
      <c r="D4013" s="382">
        <v>1.0089324136585338</v>
      </c>
      <c r="E4013" s="382">
        <v>1.1266566420311412</v>
      </c>
      <c r="F4013" s="382">
        <v>1.2334987910737751</v>
      </c>
      <c r="G4013" s="382">
        <v>1.3189799700672524</v>
      </c>
      <c r="H4013" s="382">
        <v>1.3828451312046375</v>
      </c>
      <c r="M4013" s="386">
        <v>0.8014</v>
      </c>
    </row>
    <row r="4014" spans="1:13" ht="11.65" customHeight="1">
      <c r="A4014" s="372">
        <v>4008</v>
      </c>
      <c r="B4014" s="381">
        <v>1715.0990758359849</v>
      </c>
      <c r="C4014" s="381">
        <v>2523.0171411129231</v>
      </c>
      <c r="D4014" s="382">
        <v>1.0089779651916058</v>
      </c>
      <c r="E4014" s="382">
        <v>1.1266648371921288</v>
      </c>
      <c r="F4014" s="382">
        <v>1.2335202470947091</v>
      </c>
      <c r="G4014" s="382">
        <v>1.3191443249012649</v>
      </c>
      <c r="H4014" s="382">
        <v>1.3828575524540141</v>
      </c>
      <c r="M4014" s="386">
        <v>0.80159999999999998</v>
      </c>
    </row>
    <row r="4015" spans="1:13" ht="11.65" customHeight="1">
      <c r="A4015" s="372">
        <v>4009</v>
      </c>
      <c r="B4015" s="381">
        <v>1715.4641357891187</v>
      </c>
      <c r="C4015" s="381">
        <v>2524.0450686352942</v>
      </c>
      <c r="D4015" s="382">
        <v>1.0090010576646862</v>
      </c>
      <c r="E4015" s="382">
        <v>1.1267097970354523</v>
      </c>
      <c r="F4015" s="382">
        <v>1.2335272011993565</v>
      </c>
      <c r="G4015" s="382">
        <v>1.319169143464215</v>
      </c>
      <c r="H4015" s="382">
        <v>1.3829559585197222</v>
      </c>
      <c r="M4015" s="386">
        <v>0.80179999999999996</v>
      </c>
    </row>
    <row r="4016" spans="1:13" ht="11.65" customHeight="1">
      <c r="A4016" s="372">
        <v>4010</v>
      </c>
      <c r="B4016" s="381">
        <v>1717.4771633543651</v>
      </c>
      <c r="C4016" s="381">
        <v>2525.1249948996829</v>
      </c>
      <c r="D4016" s="382">
        <v>1.0090430014770129</v>
      </c>
      <c r="E4016" s="382">
        <v>1.1267942253521279</v>
      </c>
      <c r="F4016" s="382">
        <v>1.2335897550456052</v>
      </c>
      <c r="G4016" s="382">
        <v>1.3191961503292471</v>
      </c>
      <c r="H4016" s="382">
        <v>1.3830068583396302</v>
      </c>
      <c r="M4016" s="386">
        <v>0.80200000000000005</v>
      </c>
    </row>
    <row r="4017" spans="1:13" ht="11.65" customHeight="1">
      <c r="A4017" s="372">
        <v>4011</v>
      </c>
      <c r="B4017" s="381">
        <v>1717.6791412594694</v>
      </c>
      <c r="C4017" s="381">
        <v>2525.37224680486</v>
      </c>
      <c r="D4017" s="382">
        <v>1.0090430468639906</v>
      </c>
      <c r="E4017" s="382">
        <v>1.1268028117295252</v>
      </c>
      <c r="F4017" s="382">
        <v>1.2336940942500094</v>
      </c>
      <c r="G4017" s="382">
        <v>1.3192179403852538</v>
      </c>
      <c r="H4017" s="382">
        <v>1.3830139002969317</v>
      </c>
      <c r="M4017" s="386">
        <v>0.80220000000000002</v>
      </c>
    </row>
    <row r="4018" spans="1:13" ht="11.65" customHeight="1">
      <c r="A4018" s="372">
        <v>4012</v>
      </c>
      <c r="B4018" s="381">
        <v>1718.0185994747953</v>
      </c>
      <c r="C4018" s="381">
        <v>2525.8668132975527</v>
      </c>
      <c r="D4018" s="382">
        <v>1.0090593446954275</v>
      </c>
      <c r="E4018" s="382">
        <v>1.1268467865679999</v>
      </c>
      <c r="F4018" s="382">
        <v>1.233711377973751</v>
      </c>
      <c r="G4018" s="382">
        <v>1.3195971365939188</v>
      </c>
      <c r="H4018" s="382">
        <v>1.383049969457999</v>
      </c>
      <c r="M4018" s="386">
        <v>0.8024</v>
      </c>
    </row>
    <row r="4019" spans="1:13" ht="11.65" customHeight="1">
      <c r="A4019" s="372">
        <v>4013</v>
      </c>
      <c r="B4019" s="381">
        <v>1718.3052336124165</v>
      </c>
      <c r="C4019" s="381">
        <v>2526.9154370013621</v>
      </c>
      <c r="D4019" s="382">
        <v>1.0091312829428634</v>
      </c>
      <c r="E4019" s="382">
        <v>1.1268879760096668</v>
      </c>
      <c r="F4019" s="382">
        <v>1.2337382883889845</v>
      </c>
      <c r="G4019" s="382">
        <v>1.3196087577613145</v>
      </c>
      <c r="H4019" s="382">
        <v>1.3830948233099083</v>
      </c>
      <c r="M4019" s="386">
        <v>0.80259999999999998</v>
      </c>
    </row>
    <row r="4020" spans="1:13" ht="11.65" customHeight="1">
      <c r="A4020" s="372">
        <v>4014</v>
      </c>
      <c r="B4020" s="381">
        <v>1718.5358513818819</v>
      </c>
      <c r="C4020" s="381">
        <v>2527.0098749180052</v>
      </c>
      <c r="D4020" s="382">
        <v>1.0091422950448212</v>
      </c>
      <c r="E4020" s="382">
        <v>1.1269470076148886</v>
      </c>
      <c r="F4020" s="382">
        <v>1.2337920984468889</v>
      </c>
      <c r="G4020" s="382">
        <v>1.3196146729265363</v>
      </c>
      <c r="H4020" s="382">
        <v>1.3831041499040124</v>
      </c>
      <c r="M4020" s="386">
        <v>0.80279999999999996</v>
      </c>
    </row>
    <row r="4021" spans="1:13" ht="11.65" customHeight="1">
      <c r="A4021" s="372">
        <v>4015</v>
      </c>
      <c r="B4021" s="381">
        <v>1719.9172484522314</v>
      </c>
      <c r="C4021" s="381">
        <v>2528.6450791857606</v>
      </c>
      <c r="D4021" s="382">
        <v>1.0091712445198036</v>
      </c>
      <c r="E4021" s="382">
        <v>1.1269622037719624</v>
      </c>
      <c r="F4021" s="382">
        <v>1.2338237598722894</v>
      </c>
      <c r="G4021" s="382">
        <v>1.3196182809554142</v>
      </c>
      <c r="H4021" s="382">
        <v>1.3831144902572106</v>
      </c>
      <c r="M4021" s="386">
        <v>0.80300000000000005</v>
      </c>
    </row>
    <row r="4022" spans="1:13" ht="11.65" customHeight="1">
      <c r="A4022" s="372">
        <v>4016</v>
      </c>
      <c r="B4022" s="381">
        <v>1721.0550591432984</v>
      </c>
      <c r="C4022" s="381">
        <v>2528.8393407510521</v>
      </c>
      <c r="D4022" s="382">
        <v>1.0091841245889757</v>
      </c>
      <c r="E4022" s="382">
        <v>1.1269996751760836</v>
      </c>
      <c r="F4022" s="382">
        <v>1.2338267898810538</v>
      </c>
      <c r="G4022" s="382">
        <v>1.3196352920567136</v>
      </c>
      <c r="H4022" s="382">
        <v>1.383116583275781</v>
      </c>
      <c r="M4022" s="386">
        <v>0.80320000000000003</v>
      </c>
    </row>
    <row r="4023" spans="1:13" ht="11.65" customHeight="1">
      <c r="A4023" s="372">
        <v>4017</v>
      </c>
      <c r="B4023" s="381">
        <v>1721.3449733172383</v>
      </c>
      <c r="C4023" s="381">
        <v>2529.437768324211</v>
      </c>
      <c r="D4023" s="382">
        <v>1.009192020234623</v>
      </c>
      <c r="E4023" s="382">
        <v>1.1270126731508321</v>
      </c>
      <c r="F4023" s="382">
        <v>1.2338782362828136</v>
      </c>
      <c r="G4023" s="382">
        <v>1.319706002207244</v>
      </c>
      <c r="H4023" s="382">
        <v>1.3831267337209876</v>
      </c>
      <c r="M4023" s="386">
        <v>0.8034</v>
      </c>
    </row>
    <row r="4024" spans="1:13" ht="11.65" customHeight="1">
      <c r="A4024" s="372">
        <v>4018</v>
      </c>
      <c r="B4024" s="381">
        <v>1721.440477217031</v>
      </c>
      <c r="C4024" s="381">
        <v>2530.2954847628407</v>
      </c>
      <c r="D4024" s="382">
        <v>1.0092304570481734</v>
      </c>
      <c r="E4024" s="382">
        <v>1.1270221379189382</v>
      </c>
      <c r="F4024" s="382">
        <v>1.2339170671951285</v>
      </c>
      <c r="G4024" s="382">
        <v>1.3197311437514305</v>
      </c>
      <c r="H4024" s="382">
        <v>1.383305025513242</v>
      </c>
      <c r="M4024" s="386">
        <v>0.80359999999999998</v>
      </c>
    </row>
    <row r="4025" spans="1:13" ht="11.65" customHeight="1">
      <c r="A4025" s="372">
        <v>4019</v>
      </c>
      <c r="B4025" s="381">
        <v>1721.4701630028649</v>
      </c>
      <c r="C4025" s="381">
        <v>2531.6371573453016</v>
      </c>
      <c r="D4025" s="382">
        <v>1.0092369717457736</v>
      </c>
      <c r="E4025" s="382">
        <v>1.1270759478461181</v>
      </c>
      <c r="F4025" s="382">
        <v>1.233964497253063</v>
      </c>
      <c r="G4025" s="382">
        <v>1.3197501916890844</v>
      </c>
      <c r="H4025" s="382">
        <v>1.3833359547466295</v>
      </c>
      <c r="M4025" s="386">
        <v>0.80379999999999996</v>
      </c>
    </row>
    <row r="4026" spans="1:13" ht="11.65" customHeight="1">
      <c r="A4026" s="372">
        <v>4020</v>
      </c>
      <c r="B4026" s="381">
        <v>1721.9017270698605</v>
      </c>
      <c r="C4026" s="381">
        <v>2534.0849276313711</v>
      </c>
      <c r="D4026" s="382">
        <v>1.0092387031194197</v>
      </c>
      <c r="E4026" s="382">
        <v>1.1272005542656502</v>
      </c>
      <c r="F4026" s="382">
        <v>1.23396890672603</v>
      </c>
      <c r="G4026" s="382">
        <v>1.3197537953727898</v>
      </c>
      <c r="H4026" s="382">
        <v>1.3833412920565888</v>
      </c>
      <c r="M4026" s="386">
        <v>0.80400000000000005</v>
      </c>
    </row>
    <row r="4027" spans="1:13" ht="11.65" customHeight="1">
      <c r="A4027" s="372">
        <v>4021</v>
      </c>
      <c r="B4027" s="381">
        <v>1722.1026577753064</v>
      </c>
      <c r="C4027" s="381">
        <v>2535.0785200829123</v>
      </c>
      <c r="D4027" s="382">
        <v>1.0092822825485106</v>
      </c>
      <c r="E4027" s="382">
        <v>1.1272389481392104</v>
      </c>
      <c r="F4027" s="382">
        <v>1.2339893784662277</v>
      </c>
      <c r="G4027" s="382">
        <v>1.3198215078999316</v>
      </c>
      <c r="H4027" s="382">
        <v>1.3833610899328848</v>
      </c>
      <c r="M4027" s="386">
        <v>0.80420000000000003</v>
      </c>
    </row>
    <row r="4028" spans="1:13" ht="11.65" customHeight="1">
      <c r="A4028" s="372">
        <v>4022</v>
      </c>
      <c r="B4028" s="381">
        <v>1722.5562526518688</v>
      </c>
      <c r="C4028" s="381">
        <v>2535.3567507412608</v>
      </c>
      <c r="D4028" s="382">
        <v>1.0092863850406302</v>
      </c>
      <c r="E4028" s="382">
        <v>1.127290170599051</v>
      </c>
      <c r="F4028" s="382">
        <v>1.2340453652302339</v>
      </c>
      <c r="G4028" s="382">
        <v>1.3198430632395683</v>
      </c>
      <c r="H4028" s="382">
        <v>1.3833734612537028</v>
      </c>
      <c r="M4028" s="386">
        <v>0.8044</v>
      </c>
    </row>
    <row r="4029" spans="1:13" ht="11.65" customHeight="1">
      <c r="A4029" s="372">
        <v>4023</v>
      </c>
      <c r="B4029" s="381">
        <v>1723.4197433536719</v>
      </c>
      <c r="C4029" s="381">
        <v>2535.4440606421285</v>
      </c>
      <c r="D4029" s="382">
        <v>1.0092883124679168</v>
      </c>
      <c r="E4029" s="382">
        <v>1.1272910794606821</v>
      </c>
      <c r="F4029" s="382">
        <v>1.2341514513805087</v>
      </c>
      <c r="G4029" s="382">
        <v>1.3198857093808694</v>
      </c>
      <c r="H4029" s="382">
        <v>1.3833805527927741</v>
      </c>
      <c r="M4029" s="386">
        <v>0.80459999999999998</v>
      </c>
    </row>
    <row r="4030" spans="1:13" ht="11.65" customHeight="1">
      <c r="A4030" s="372">
        <v>4024</v>
      </c>
      <c r="B4030" s="381">
        <v>1724.1175801381041</v>
      </c>
      <c r="C4030" s="381">
        <v>2535.8914918957962</v>
      </c>
      <c r="D4030" s="382">
        <v>1.0093061408900439</v>
      </c>
      <c r="E4030" s="382">
        <v>1.1273270044577104</v>
      </c>
      <c r="F4030" s="382">
        <v>1.2342139471857541</v>
      </c>
      <c r="G4030" s="382">
        <v>1.3200076504242424</v>
      </c>
      <c r="H4030" s="382">
        <v>1.3833840912327695</v>
      </c>
      <c r="M4030" s="386">
        <v>0.80479999999999996</v>
      </c>
    </row>
    <row r="4031" spans="1:13" ht="11.65" customHeight="1">
      <c r="A4031" s="372">
        <v>4025</v>
      </c>
      <c r="B4031" s="381">
        <v>1724.1964908949831</v>
      </c>
      <c r="C4031" s="381">
        <v>2536.0749300336665</v>
      </c>
      <c r="D4031" s="382">
        <v>1.009308065427114</v>
      </c>
      <c r="E4031" s="382">
        <v>1.1273604293291384</v>
      </c>
      <c r="F4031" s="382">
        <v>1.2342221602771997</v>
      </c>
      <c r="G4031" s="382">
        <v>1.3202276863549132</v>
      </c>
      <c r="H4031" s="382">
        <v>1.3833893942716715</v>
      </c>
      <c r="M4031" s="386">
        <v>0.80500000000000005</v>
      </c>
    </row>
    <row r="4032" spans="1:13" ht="11.65" customHeight="1">
      <c r="A4032" s="372">
        <v>4026</v>
      </c>
      <c r="B4032" s="381">
        <v>1724.9525351534476</v>
      </c>
      <c r="C4032" s="381">
        <v>2536.1960489265421</v>
      </c>
      <c r="D4032" s="382">
        <v>1.0093679620505316</v>
      </c>
      <c r="E4032" s="382">
        <v>1.127376564846079</v>
      </c>
      <c r="F4032" s="382">
        <v>1.2343001925508357</v>
      </c>
      <c r="G4032" s="382">
        <v>1.3202951412914852</v>
      </c>
      <c r="H4032" s="382">
        <v>1.3835242134232795</v>
      </c>
      <c r="M4032" s="386">
        <v>0.80520000000000003</v>
      </c>
    </row>
    <row r="4033" spans="1:13" ht="11.65" customHeight="1">
      <c r="A4033" s="372">
        <v>4027</v>
      </c>
      <c r="B4033" s="381">
        <v>1725.2890318272403</v>
      </c>
      <c r="C4033" s="381">
        <v>2536.3659065256415</v>
      </c>
      <c r="D4033" s="382">
        <v>1.0094061094118711</v>
      </c>
      <c r="E4033" s="382">
        <v>1.1273981932653228</v>
      </c>
      <c r="F4033" s="382">
        <v>1.2344211685436735</v>
      </c>
      <c r="G4033" s="382">
        <v>1.3203146470616649</v>
      </c>
      <c r="H4033" s="382">
        <v>1.3835462848669697</v>
      </c>
      <c r="M4033" s="386">
        <v>0.8054</v>
      </c>
    </row>
    <row r="4034" spans="1:13" ht="11.65" customHeight="1">
      <c r="A4034" s="372">
        <v>4028</v>
      </c>
      <c r="B4034" s="381">
        <v>1726.0595870421421</v>
      </c>
      <c r="C4034" s="381">
        <v>2536.6094354496636</v>
      </c>
      <c r="D4034" s="382">
        <v>1.0094066101332659</v>
      </c>
      <c r="E4034" s="382">
        <v>1.1274190651530192</v>
      </c>
      <c r="F4034" s="382">
        <v>1.2345664071813993</v>
      </c>
      <c r="G4034" s="382">
        <v>1.3203185983378305</v>
      </c>
      <c r="H4034" s="382">
        <v>1.3835678071198012</v>
      </c>
      <c r="M4034" s="386">
        <v>0.80559999999999998</v>
      </c>
    </row>
    <row r="4035" spans="1:13" ht="11.65" customHeight="1">
      <c r="A4035" s="372">
        <v>4029</v>
      </c>
      <c r="B4035" s="381">
        <v>1726.7895403491057</v>
      </c>
      <c r="C4035" s="381">
        <v>2536.7343119343986</v>
      </c>
      <c r="D4035" s="382">
        <v>1.0094139930844279</v>
      </c>
      <c r="E4035" s="382">
        <v>1.1274989303266534</v>
      </c>
      <c r="F4035" s="382">
        <v>1.2346116421796243</v>
      </c>
      <c r="G4035" s="382">
        <v>1.3203481181441645</v>
      </c>
      <c r="H4035" s="382">
        <v>1.3835851624655557</v>
      </c>
      <c r="M4035" s="386">
        <v>0.80579999999999996</v>
      </c>
    </row>
    <row r="4036" spans="1:13" ht="11.65" customHeight="1">
      <c r="A4036" s="372">
        <v>4030</v>
      </c>
      <c r="B4036" s="381">
        <v>1726.8872358548879</v>
      </c>
      <c r="C4036" s="381">
        <v>2537.4286930335038</v>
      </c>
      <c r="D4036" s="382">
        <v>1.0094234972743876</v>
      </c>
      <c r="E4036" s="382">
        <v>1.1275098181354948</v>
      </c>
      <c r="F4036" s="382">
        <v>1.2346273583201754</v>
      </c>
      <c r="G4036" s="382">
        <v>1.3203810705724948</v>
      </c>
      <c r="H4036" s="382">
        <v>1.3837000577461285</v>
      </c>
      <c r="M4036" s="386">
        <v>0.80600000000000005</v>
      </c>
    </row>
    <row r="4037" spans="1:13" ht="11.65" customHeight="1">
      <c r="A4037" s="372">
        <v>4031</v>
      </c>
      <c r="B4037" s="381">
        <v>1727.0571990992812</v>
      </c>
      <c r="C4037" s="381">
        <v>2537.4891620271337</v>
      </c>
      <c r="D4037" s="382">
        <v>1.0094581448853239</v>
      </c>
      <c r="E4037" s="382">
        <v>1.1275421289302057</v>
      </c>
      <c r="F4037" s="382">
        <v>1.2346380088123972</v>
      </c>
      <c r="G4037" s="382">
        <v>1.3203964914130173</v>
      </c>
      <c r="H4037" s="382">
        <v>1.3837824337108902</v>
      </c>
      <c r="M4037" s="386">
        <v>0.80620000000000003</v>
      </c>
    </row>
    <row r="4038" spans="1:13" ht="11.65" customHeight="1">
      <c r="A4038" s="372">
        <v>4032</v>
      </c>
      <c r="B4038" s="381">
        <v>1727.1940340108877</v>
      </c>
      <c r="C4038" s="381">
        <v>2537.8085446327186</v>
      </c>
      <c r="D4038" s="382">
        <v>1.009470607091401</v>
      </c>
      <c r="E4038" s="382">
        <v>1.1275868404420781</v>
      </c>
      <c r="F4038" s="382">
        <v>1.2346401616631211</v>
      </c>
      <c r="G4038" s="382">
        <v>1.3203982003169699</v>
      </c>
      <c r="H4038" s="382">
        <v>1.3837870762824664</v>
      </c>
      <c r="M4038" s="386">
        <v>0.80640000000000001</v>
      </c>
    </row>
    <row r="4039" spans="1:13" ht="11.65" customHeight="1">
      <c r="A4039" s="372">
        <v>4033</v>
      </c>
      <c r="B4039" s="381">
        <v>1727.5671753644147</v>
      </c>
      <c r="C4039" s="381">
        <v>2537.8102553149311</v>
      </c>
      <c r="D4039" s="382">
        <v>1.0095010042287411</v>
      </c>
      <c r="E4039" s="382">
        <v>1.127601891980343</v>
      </c>
      <c r="F4039" s="382">
        <v>1.2346530658639581</v>
      </c>
      <c r="G4039" s="382">
        <v>1.3204704619301535</v>
      </c>
      <c r="H4039" s="382">
        <v>1.3838953207514504</v>
      </c>
      <c r="M4039" s="386">
        <v>0.80659999999999998</v>
      </c>
    </row>
    <row r="4040" spans="1:13" ht="11.65" customHeight="1">
      <c r="A4040" s="372">
        <v>4034</v>
      </c>
      <c r="B4040" s="381">
        <v>1729.0130212963804</v>
      </c>
      <c r="C4040" s="381">
        <v>2538.6628600179356</v>
      </c>
      <c r="D4040" s="382">
        <v>1.009508678379536</v>
      </c>
      <c r="E4040" s="382">
        <v>1.1276884973601291</v>
      </c>
      <c r="F4040" s="382">
        <v>1.2348331902371341</v>
      </c>
      <c r="G4040" s="382">
        <v>1.3205154078421932</v>
      </c>
      <c r="H4040" s="382">
        <v>1.3839570155612806</v>
      </c>
      <c r="M4040" s="386">
        <v>0.80679999999999996</v>
      </c>
    </row>
    <row r="4041" spans="1:13" ht="11.65" customHeight="1">
      <c r="A4041" s="372">
        <v>4035</v>
      </c>
      <c r="B4041" s="381">
        <v>1729.9241401335321</v>
      </c>
      <c r="C4041" s="381">
        <v>2538.9539865430597</v>
      </c>
      <c r="D4041" s="382">
        <v>1.0095122510322363</v>
      </c>
      <c r="E4041" s="382">
        <v>1.1276921261989181</v>
      </c>
      <c r="F4041" s="382">
        <v>1.2349286241096271</v>
      </c>
      <c r="G4041" s="382">
        <v>1.3205899841901017</v>
      </c>
      <c r="H4041" s="382">
        <v>1.3840023393055549</v>
      </c>
      <c r="M4041" s="386">
        <v>0.80700000000000005</v>
      </c>
    </row>
    <row r="4042" spans="1:13" ht="11.65" customHeight="1">
      <c r="A4042" s="372">
        <v>4036</v>
      </c>
      <c r="B4042" s="381">
        <v>1730.4896205596569</v>
      </c>
      <c r="C4042" s="381">
        <v>2539.4596303726557</v>
      </c>
      <c r="D4042" s="382">
        <v>1.0095169260246164</v>
      </c>
      <c r="E4042" s="382">
        <v>1.1277010216071748</v>
      </c>
      <c r="F4042" s="382">
        <v>1.2349500508693536</v>
      </c>
      <c r="G4042" s="382">
        <v>1.3206319805112789</v>
      </c>
      <c r="H4042" s="382">
        <v>1.384005824709017</v>
      </c>
      <c r="M4042" s="386">
        <v>0.80720000000000003</v>
      </c>
    </row>
    <row r="4043" spans="1:13" ht="11.65" customHeight="1">
      <c r="A4043" s="372">
        <v>4037</v>
      </c>
      <c r="B4043" s="381">
        <v>1730.4970652178181</v>
      </c>
      <c r="C4043" s="381">
        <v>2539.5551537935316</v>
      </c>
      <c r="D4043" s="382">
        <v>1.0095267156327166</v>
      </c>
      <c r="E4043" s="382">
        <v>1.127767270286965</v>
      </c>
      <c r="F4043" s="382">
        <v>1.2350397771097323</v>
      </c>
      <c r="G4043" s="382">
        <v>1.3206559256658497</v>
      </c>
      <c r="H4043" s="382">
        <v>1.384017653323125</v>
      </c>
      <c r="M4043" s="386">
        <v>0.80740000000000001</v>
      </c>
    </row>
    <row r="4044" spans="1:13" ht="11.65" customHeight="1">
      <c r="A4044" s="372">
        <v>4038</v>
      </c>
      <c r="B4044" s="381">
        <v>1730.5259833089403</v>
      </c>
      <c r="C4044" s="381">
        <v>2540.0243289492173</v>
      </c>
      <c r="D4044" s="382">
        <v>1.009529429098148</v>
      </c>
      <c r="E4044" s="382">
        <v>1.1278077650222369</v>
      </c>
      <c r="F4044" s="382">
        <v>1.2351566723495888</v>
      </c>
      <c r="G4044" s="382">
        <v>1.3206688587966735</v>
      </c>
      <c r="H4044" s="382">
        <v>1.3841952672037487</v>
      </c>
      <c r="M4044" s="386">
        <v>0.80759999999999998</v>
      </c>
    </row>
    <row r="4045" spans="1:13" ht="11.65" customHeight="1">
      <c r="A4045" s="372">
        <v>4039</v>
      </c>
      <c r="B4045" s="381">
        <v>1730.8052210084488</v>
      </c>
      <c r="C4045" s="381">
        <v>2540.103446865709</v>
      </c>
      <c r="D4045" s="382">
        <v>1.0095321372016139</v>
      </c>
      <c r="E4045" s="382">
        <v>1.1278149660519514</v>
      </c>
      <c r="F4045" s="382">
        <v>1.2353611651251373</v>
      </c>
      <c r="G4045" s="382">
        <v>1.3207547842216301</v>
      </c>
      <c r="H4045" s="382">
        <v>1.3841983716222122</v>
      </c>
      <c r="M4045" s="386">
        <v>0.80779999999999996</v>
      </c>
    </row>
    <row r="4046" spans="1:13" ht="11.65" customHeight="1">
      <c r="A4046" s="372">
        <v>4040</v>
      </c>
      <c r="B4046" s="381">
        <v>1730.9755177134757</v>
      </c>
      <c r="C4046" s="381">
        <v>2540.5300702929762</v>
      </c>
      <c r="D4046" s="382">
        <v>1.0095530860076347</v>
      </c>
      <c r="E4046" s="382">
        <v>1.1278508708529049</v>
      </c>
      <c r="F4046" s="382">
        <v>1.2353730859908758</v>
      </c>
      <c r="G4046" s="382">
        <v>1.3207567874122261</v>
      </c>
      <c r="H4046" s="382">
        <v>1.3842327739460143</v>
      </c>
      <c r="M4046" s="386">
        <v>0.80800000000000005</v>
      </c>
    </row>
    <row r="4047" spans="1:13" ht="11.65" customHeight="1">
      <c r="A4047" s="372">
        <v>4041</v>
      </c>
      <c r="B4047" s="381">
        <v>1731.2594246495864</v>
      </c>
      <c r="C4047" s="381">
        <v>2541.1872497429431</v>
      </c>
      <c r="D4047" s="382">
        <v>1.0095650060154702</v>
      </c>
      <c r="E4047" s="382">
        <v>1.127859968094681</v>
      </c>
      <c r="F4047" s="382">
        <v>1.2353800970501143</v>
      </c>
      <c r="G4047" s="382">
        <v>1.3207788927933739</v>
      </c>
      <c r="H4047" s="382">
        <v>1.384251666804553</v>
      </c>
      <c r="M4047" s="386">
        <v>0.80820000000000003</v>
      </c>
    </row>
    <row r="4048" spans="1:13" ht="11.65" customHeight="1">
      <c r="A4048" s="372">
        <v>4042</v>
      </c>
      <c r="B4048" s="381">
        <v>1731.5373368241744</v>
      </c>
      <c r="C4048" s="381">
        <v>2541.3606457573678</v>
      </c>
      <c r="D4048" s="382">
        <v>1.0095891343405392</v>
      </c>
      <c r="E4048" s="382">
        <v>1.1278633744984401</v>
      </c>
      <c r="F4048" s="382">
        <v>1.2354739975624813</v>
      </c>
      <c r="G4048" s="382">
        <v>1.3209036056550019</v>
      </c>
      <c r="H4048" s="382">
        <v>1.3842767011562527</v>
      </c>
      <c r="M4048" s="386">
        <v>0.80840000000000001</v>
      </c>
    </row>
    <row r="4049" spans="1:13" ht="11.65" customHeight="1">
      <c r="A4049" s="372">
        <v>4043</v>
      </c>
      <c r="B4049" s="381">
        <v>1733.1850631600628</v>
      </c>
      <c r="C4049" s="381">
        <v>2542.4518734695339</v>
      </c>
      <c r="D4049" s="382">
        <v>1.0095997721249941</v>
      </c>
      <c r="E4049" s="382">
        <v>1.1278979311461419</v>
      </c>
      <c r="F4049" s="382">
        <v>1.2354888578217547</v>
      </c>
      <c r="G4049" s="382">
        <v>1.3209958166879083</v>
      </c>
      <c r="H4049" s="382">
        <v>1.3842829963703258</v>
      </c>
      <c r="M4049" s="386">
        <v>0.80859999999999999</v>
      </c>
    </row>
    <row r="4050" spans="1:13" ht="11.65" customHeight="1">
      <c r="A4050" s="372">
        <v>4044</v>
      </c>
      <c r="B4050" s="381">
        <v>1733.5836673260246</v>
      </c>
      <c r="C4050" s="381">
        <v>2542.5949386275606</v>
      </c>
      <c r="D4050" s="382">
        <v>1.0096233338671694</v>
      </c>
      <c r="E4050" s="382">
        <v>1.1279521621408299</v>
      </c>
      <c r="F4050" s="382">
        <v>1.2355179930403459</v>
      </c>
      <c r="G4050" s="382">
        <v>1.3210203923784247</v>
      </c>
      <c r="H4050" s="382">
        <v>1.3843225310702627</v>
      </c>
      <c r="M4050" s="386">
        <v>0.80879999999999996</v>
      </c>
    </row>
    <row r="4051" spans="1:13" ht="11.65" customHeight="1">
      <c r="A4051" s="372">
        <v>4045</v>
      </c>
      <c r="B4051" s="381">
        <v>1734.0947235713129</v>
      </c>
      <c r="C4051" s="381">
        <v>2542.7624670292553</v>
      </c>
      <c r="D4051" s="382">
        <v>1.0096322797536681</v>
      </c>
      <c r="E4051" s="382">
        <v>1.1279553414042167</v>
      </c>
      <c r="F4051" s="382">
        <v>1.235540653813304</v>
      </c>
      <c r="G4051" s="382">
        <v>1.3210464103942281</v>
      </c>
      <c r="H4051" s="382">
        <v>1.3844645285067709</v>
      </c>
      <c r="M4051" s="386">
        <v>0.80900000000000005</v>
      </c>
    </row>
    <row r="4052" spans="1:13" ht="11.65" customHeight="1">
      <c r="A4052" s="372">
        <v>4046</v>
      </c>
      <c r="B4052" s="381">
        <v>1734.2947134579954</v>
      </c>
      <c r="C4052" s="381">
        <v>2542.9330869750211</v>
      </c>
      <c r="D4052" s="382">
        <v>1.0096467080024112</v>
      </c>
      <c r="E4052" s="382">
        <v>1.1279809334827338</v>
      </c>
      <c r="F4052" s="382">
        <v>1.2356177402023933</v>
      </c>
      <c r="G4052" s="382">
        <v>1.3211303573471529</v>
      </c>
      <c r="H4052" s="382">
        <v>1.3844726498634086</v>
      </c>
      <c r="M4052" s="386">
        <v>0.80920000000000003</v>
      </c>
    </row>
    <row r="4053" spans="1:13" ht="11.65" customHeight="1">
      <c r="A4053" s="372">
        <v>4047</v>
      </c>
      <c r="B4053" s="381">
        <v>1734.6231543530066</v>
      </c>
      <c r="C4053" s="381">
        <v>2544.589322118858</v>
      </c>
      <c r="D4053" s="382">
        <v>1.0096656906310895</v>
      </c>
      <c r="E4053" s="382">
        <v>1.1279991674900312</v>
      </c>
      <c r="F4053" s="382">
        <v>1.2357079283276</v>
      </c>
      <c r="G4053" s="382">
        <v>1.3211317557523072</v>
      </c>
      <c r="H4053" s="382">
        <v>1.3846869735040555</v>
      </c>
      <c r="M4053" s="386">
        <v>0.80940000000000001</v>
      </c>
    </row>
    <row r="4054" spans="1:13" ht="11.65" customHeight="1">
      <c r="A4054" s="372">
        <v>4048</v>
      </c>
      <c r="B4054" s="381">
        <v>1734.893811442259</v>
      </c>
      <c r="C4054" s="381">
        <v>2546.5375664992953</v>
      </c>
      <c r="D4054" s="382">
        <v>1.0096713206423258</v>
      </c>
      <c r="E4054" s="382">
        <v>1.1280108500208845</v>
      </c>
      <c r="F4054" s="382">
        <v>1.2357621102544856</v>
      </c>
      <c r="G4054" s="382">
        <v>1.3211611478821765</v>
      </c>
      <c r="H4054" s="382">
        <v>1.3847070706060558</v>
      </c>
      <c r="M4054" s="386">
        <v>0.80959999999999999</v>
      </c>
    </row>
    <row r="4055" spans="1:13" ht="11.65" customHeight="1">
      <c r="A4055" s="372">
        <v>4049</v>
      </c>
      <c r="B4055" s="381">
        <v>1735.2428921424716</v>
      </c>
      <c r="C4055" s="381">
        <v>2548.3032218332119</v>
      </c>
      <c r="D4055" s="382">
        <v>1.0096733611402331</v>
      </c>
      <c r="E4055" s="382">
        <v>1.1280130504068697</v>
      </c>
      <c r="F4055" s="382">
        <v>1.2357926105003845</v>
      </c>
      <c r="G4055" s="382">
        <v>1.3211760361258469</v>
      </c>
      <c r="H4055" s="382">
        <v>1.3847113375130189</v>
      </c>
      <c r="M4055" s="386">
        <v>0.80979999999999996</v>
      </c>
    </row>
    <row r="4056" spans="1:13" ht="11.65" customHeight="1">
      <c r="A4056" s="372">
        <v>4050</v>
      </c>
      <c r="B4056" s="381">
        <v>1736.2227488637782</v>
      </c>
      <c r="C4056" s="381">
        <v>2548.8893798683766</v>
      </c>
      <c r="D4056" s="382">
        <v>1.0096743605694041</v>
      </c>
      <c r="E4056" s="382">
        <v>1.1280517292997305</v>
      </c>
      <c r="F4056" s="382">
        <v>1.2358888002183523</v>
      </c>
      <c r="G4056" s="382">
        <v>1.3212441396349355</v>
      </c>
      <c r="H4056" s="382">
        <v>1.3848060284017725</v>
      </c>
      <c r="M4056" s="386">
        <v>0.81</v>
      </c>
    </row>
    <row r="4057" spans="1:13" ht="11.65" customHeight="1">
      <c r="A4057" s="372">
        <v>4051</v>
      </c>
      <c r="B4057" s="381">
        <v>1736.3813827340455</v>
      </c>
      <c r="C4057" s="381">
        <v>2548.9056378588903</v>
      </c>
      <c r="D4057" s="382">
        <v>1.00970108649414</v>
      </c>
      <c r="E4057" s="382">
        <v>1.1281194669540529</v>
      </c>
      <c r="F4057" s="382">
        <v>1.235899127693298</v>
      </c>
      <c r="G4057" s="382">
        <v>1.3212459985622111</v>
      </c>
      <c r="H4057" s="382">
        <v>1.3848094458606972</v>
      </c>
      <c r="M4057" s="386">
        <v>0.81020000000000003</v>
      </c>
    </row>
    <row r="4058" spans="1:13" ht="11.65" customHeight="1">
      <c r="A4058" s="372">
        <v>4052</v>
      </c>
      <c r="B4058" s="381">
        <v>1737.5956499273798</v>
      </c>
      <c r="C4058" s="381">
        <v>2548.9702460112167</v>
      </c>
      <c r="D4058" s="382">
        <v>1.0097266072168345</v>
      </c>
      <c r="E4058" s="382">
        <v>1.1281528181399612</v>
      </c>
      <c r="F4058" s="382">
        <v>1.2359447742534828</v>
      </c>
      <c r="G4058" s="382">
        <v>1.3212756938413421</v>
      </c>
      <c r="H4058" s="382">
        <v>1.3848354684698791</v>
      </c>
      <c r="M4058" s="386">
        <v>0.81040000000000001</v>
      </c>
    </row>
    <row r="4059" spans="1:13" ht="11.65" customHeight="1">
      <c r="A4059" s="372">
        <v>4053</v>
      </c>
      <c r="B4059" s="381">
        <v>1738.369047780091</v>
      </c>
      <c r="C4059" s="381">
        <v>2549.4104603019059</v>
      </c>
      <c r="D4059" s="382">
        <v>1.0097319292267526</v>
      </c>
      <c r="E4059" s="382">
        <v>1.1282320825531713</v>
      </c>
      <c r="F4059" s="382">
        <v>1.2359736216365447</v>
      </c>
      <c r="G4059" s="382">
        <v>1.3213087199376052</v>
      </c>
      <c r="H4059" s="382">
        <v>1.384839694985474</v>
      </c>
      <c r="M4059" s="386">
        <v>0.81059999999999999</v>
      </c>
    </row>
    <row r="4060" spans="1:13" ht="11.65" customHeight="1">
      <c r="A4060" s="372">
        <v>4054</v>
      </c>
      <c r="B4060" s="381">
        <v>1739.1358410554649</v>
      </c>
      <c r="C4060" s="381">
        <v>2549.707060998735</v>
      </c>
      <c r="D4060" s="382">
        <v>1.0097322670880473</v>
      </c>
      <c r="E4060" s="382">
        <v>1.1282447653431815</v>
      </c>
      <c r="F4060" s="382">
        <v>1.235980887551148</v>
      </c>
      <c r="G4060" s="382">
        <v>1.3213174307195488</v>
      </c>
      <c r="H4060" s="382">
        <v>1.3849647262518707</v>
      </c>
      <c r="M4060" s="386">
        <v>0.81079999999999997</v>
      </c>
    </row>
    <row r="4061" spans="1:13" ht="11.65" customHeight="1">
      <c r="A4061" s="372">
        <v>4055</v>
      </c>
      <c r="B4061" s="381">
        <v>1739.1725596163496</v>
      </c>
      <c r="C4061" s="381">
        <v>2551.6048080201745</v>
      </c>
      <c r="D4061" s="382">
        <v>1.0097632326856683</v>
      </c>
      <c r="E4061" s="382">
        <v>1.1283149387502287</v>
      </c>
      <c r="F4061" s="382">
        <v>1.2360235247174054</v>
      </c>
      <c r="G4061" s="382">
        <v>1.3213384432956188</v>
      </c>
      <c r="H4061" s="382">
        <v>1.3849719315777524</v>
      </c>
      <c r="M4061" s="386">
        <v>0.81100000000000005</v>
      </c>
    </row>
    <row r="4062" spans="1:13" ht="11.65" customHeight="1">
      <c r="A4062" s="372">
        <v>4056</v>
      </c>
      <c r="B4062" s="381">
        <v>1739.2709249016043</v>
      </c>
      <c r="C4062" s="381">
        <v>2551.9618387753271</v>
      </c>
      <c r="D4062" s="382">
        <v>1.0098021445817629</v>
      </c>
      <c r="E4062" s="382">
        <v>1.1283407012705471</v>
      </c>
      <c r="F4062" s="382">
        <v>1.2360416843342403</v>
      </c>
      <c r="G4062" s="382">
        <v>1.3213858522569488</v>
      </c>
      <c r="H4062" s="382">
        <v>1.3849797156135988</v>
      </c>
      <c r="M4062" s="386">
        <v>0.81120000000000003</v>
      </c>
    </row>
    <row r="4063" spans="1:13" ht="11.65" customHeight="1">
      <c r="A4063" s="372">
        <v>4057</v>
      </c>
      <c r="B4063" s="381">
        <v>1739.4536225928832</v>
      </c>
      <c r="C4063" s="381">
        <v>2552.6207408054888</v>
      </c>
      <c r="D4063" s="382">
        <v>1.0098034722073577</v>
      </c>
      <c r="E4063" s="382">
        <v>1.1284203198934395</v>
      </c>
      <c r="F4063" s="382">
        <v>1.2360801554206642</v>
      </c>
      <c r="G4063" s="382">
        <v>1.3214871743928092</v>
      </c>
      <c r="H4063" s="382">
        <v>1.3849871870777766</v>
      </c>
      <c r="M4063" s="386">
        <v>0.81140000000000001</v>
      </c>
    </row>
    <row r="4064" spans="1:13" ht="11.65" customHeight="1">
      <c r="A4064" s="372">
        <v>4058</v>
      </c>
      <c r="B4064" s="381">
        <v>1739.5185657397788</v>
      </c>
      <c r="C4064" s="381">
        <v>2552.7919857023371</v>
      </c>
      <c r="D4064" s="382">
        <v>1.0098957397468868</v>
      </c>
      <c r="E4064" s="382">
        <v>1.1284803527343885</v>
      </c>
      <c r="F4064" s="382">
        <v>1.236174106287943</v>
      </c>
      <c r="G4064" s="382">
        <v>1.3215334925418565</v>
      </c>
      <c r="H4064" s="382">
        <v>1.3850172177150315</v>
      </c>
      <c r="M4064" s="386">
        <v>0.81159999999999999</v>
      </c>
    </row>
    <row r="4065" spans="1:13" ht="11.65" customHeight="1">
      <c r="A4065" s="372">
        <v>4059</v>
      </c>
      <c r="B4065" s="381">
        <v>1741.1350972041719</v>
      </c>
      <c r="C4065" s="381">
        <v>2555.9257689112073</v>
      </c>
      <c r="D4065" s="382">
        <v>1.0099543241561311</v>
      </c>
      <c r="E4065" s="382">
        <v>1.1284980257618116</v>
      </c>
      <c r="F4065" s="382">
        <v>1.236189516263551</v>
      </c>
      <c r="G4065" s="382">
        <v>1.3216219456932996</v>
      </c>
      <c r="H4065" s="382">
        <v>1.385062087335917</v>
      </c>
      <c r="M4065" s="386">
        <v>0.81179999999999997</v>
      </c>
    </row>
    <row r="4066" spans="1:13" ht="11.65" customHeight="1">
      <c r="A4066" s="372">
        <v>4060</v>
      </c>
      <c r="B4066" s="381">
        <v>1741.4681319510728</v>
      </c>
      <c r="C4066" s="381">
        <v>2556.119218210968</v>
      </c>
      <c r="D4066" s="382">
        <v>1.0099544534121572</v>
      </c>
      <c r="E4066" s="382">
        <v>1.1285101524274619</v>
      </c>
      <c r="F4066" s="382">
        <v>1.236208056912131</v>
      </c>
      <c r="G4066" s="382">
        <v>1.3216971872006982</v>
      </c>
      <c r="H4066" s="382">
        <v>1.3851519263793746</v>
      </c>
      <c r="M4066" s="386">
        <v>0.81200000000000006</v>
      </c>
    </row>
    <row r="4067" spans="1:13" ht="11.65" customHeight="1">
      <c r="A4067" s="372">
        <v>4061</v>
      </c>
      <c r="B4067" s="381">
        <v>1741.6198599235204</v>
      </c>
      <c r="C4067" s="381">
        <v>2556.3616771546622</v>
      </c>
      <c r="D4067" s="382">
        <v>1.0100528621740135</v>
      </c>
      <c r="E4067" s="382">
        <v>1.1285936684997504</v>
      </c>
      <c r="F4067" s="382">
        <v>1.2362532339351717</v>
      </c>
      <c r="G4067" s="382">
        <v>1.3217218798100809</v>
      </c>
      <c r="H4067" s="382">
        <v>1.3851643325878915</v>
      </c>
      <c r="M4067" s="386">
        <v>0.81220000000000003</v>
      </c>
    </row>
    <row r="4068" spans="1:13" ht="11.65" customHeight="1">
      <c r="A4068" s="372">
        <v>4062</v>
      </c>
      <c r="B4068" s="381">
        <v>1742.7024181681336</v>
      </c>
      <c r="C4068" s="381">
        <v>2556.9465130038352</v>
      </c>
      <c r="D4068" s="382">
        <v>1.0100663136883954</v>
      </c>
      <c r="E4068" s="382">
        <v>1.1286183017153244</v>
      </c>
      <c r="F4068" s="382">
        <v>1.2362599262310603</v>
      </c>
      <c r="G4068" s="382">
        <v>1.321780487871957</v>
      </c>
      <c r="H4068" s="382">
        <v>1.3851707616838014</v>
      </c>
      <c r="M4068" s="386">
        <v>0.81240000000000001</v>
      </c>
    </row>
    <row r="4069" spans="1:13" ht="11.65" customHeight="1">
      <c r="A4069" s="372">
        <v>4063</v>
      </c>
      <c r="B4069" s="381">
        <v>1744.7568385466147</v>
      </c>
      <c r="C4069" s="381">
        <v>2557.7654807829203</v>
      </c>
      <c r="D4069" s="382">
        <v>1.0100767494330678</v>
      </c>
      <c r="E4069" s="382">
        <v>1.1286281728757475</v>
      </c>
      <c r="F4069" s="382">
        <v>1.2362842826975107</v>
      </c>
      <c r="G4069" s="382">
        <v>1.3217962964298093</v>
      </c>
      <c r="H4069" s="382">
        <v>1.3851984685619092</v>
      </c>
      <c r="M4069" s="386">
        <v>0.81259999999999999</v>
      </c>
    </row>
    <row r="4070" spans="1:13" ht="11.65" customHeight="1">
      <c r="A4070" s="372">
        <v>4064</v>
      </c>
      <c r="B4070" s="381">
        <v>1745.4223866067659</v>
      </c>
      <c r="C4070" s="381">
        <v>2557.8762743746738</v>
      </c>
      <c r="D4070" s="382">
        <v>1.010086060805431</v>
      </c>
      <c r="E4070" s="382">
        <v>1.1286387124307851</v>
      </c>
      <c r="F4070" s="382">
        <v>1.2363080799512742</v>
      </c>
      <c r="G4070" s="382">
        <v>1.3218071415294492</v>
      </c>
      <c r="H4070" s="382">
        <v>1.385279139653165</v>
      </c>
      <c r="M4070" s="386">
        <v>0.81279999999999997</v>
      </c>
    </row>
    <row r="4071" spans="1:13" ht="11.65" customHeight="1">
      <c r="A4071" s="372">
        <v>4065</v>
      </c>
      <c r="B4071" s="381">
        <v>1745.4257140461787</v>
      </c>
      <c r="C4071" s="381">
        <v>2558.3644507104764</v>
      </c>
      <c r="D4071" s="382">
        <v>1.0101210752946217</v>
      </c>
      <c r="E4071" s="382">
        <v>1.1286418355174346</v>
      </c>
      <c r="F4071" s="382">
        <v>1.2363421994529471</v>
      </c>
      <c r="G4071" s="382">
        <v>1.321809103185553</v>
      </c>
      <c r="H4071" s="382">
        <v>1.385420541797231</v>
      </c>
      <c r="M4071" s="386">
        <v>0.81299999999999994</v>
      </c>
    </row>
    <row r="4072" spans="1:13" ht="11.65" customHeight="1">
      <c r="A4072" s="372">
        <v>4066</v>
      </c>
      <c r="B4072" s="381">
        <v>1746.1332886640566</v>
      </c>
      <c r="C4072" s="381">
        <v>2559.0131923374884</v>
      </c>
      <c r="D4072" s="382">
        <v>1.0101281114086822</v>
      </c>
      <c r="E4072" s="382">
        <v>1.1286908547387309</v>
      </c>
      <c r="F4072" s="382">
        <v>1.2363426317897683</v>
      </c>
      <c r="G4072" s="382">
        <v>1.3218979777729238</v>
      </c>
      <c r="H4072" s="382">
        <v>1.385433023107093</v>
      </c>
      <c r="M4072" s="386">
        <v>0.81320000000000003</v>
      </c>
    </row>
    <row r="4073" spans="1:13" ht="11.65" customHeight="1">
      <c r="A4073" s="372">
        <v>4067</v>
      </c>
      <c r="B4073" s="381">
        <v>1746.5563512191238</v>
      </c>
      <c r="C4073" s="381">
        <v>2559.404835645566</v>
      </c>
      <c r="D4073" s="382">
        <v>1.0101291360942923</v>
      </c>
      <c r="E4073" s="382">
        <v>1.1287495817678885</v>
      </c>
      <c r="F4073" s="382">
        <v>1.236345592712897</v>
      </c>
      <c r="G4073" s="382">
        <v>1.321943669917208</v>
      </c>
      <c r="H4073" s="382">
        <v>1.385535133061145</v>
      </c>
      <c r="M4073" s="386">
        <v>0.81340000000000001</v>
      </c>
    </row>
    <row r="4074" spans="1:13" ht="11.65" customHeight="1">
      <c r="A4074" s="372">
        <v>4068</v>
      </c>
      <c r="B4074" s="381">
        <v>1746.5929844995471</v>
      </c>
      <c r="C4074" s="381">
        <v>2559.4262271082753</v>
      </c>
      <c r="D4074" s="382">
        <v>1.010207129307056</v>
      </c>
      <c r="E4074" s="382">
        <v>1.1287509846728898</v>
      </c>
      <c r="F4074" s="382">
        <v>1.2363695351786319</v>
      </c>
      <c r="G4074" s="382">
        <v>1.3219910379714799</v>
      </c>
      <c r="H4074" s="382">
        <v>1.3855995258977254</v>
      </c>
      <c r="M4074" s="386">
        <v>0.81359999999999999</v>
      </c>
    </row>
    <row r="4075" spans="1:13" ht="11.65" customHeight="1">
      <c r="A4075" s="372">
        <v>4069</v>
      </c>
      <c r="B4075" s="381">
        <v>1747.4986306741339</v>
      </c>
      <c r="C4075" s="381">
        <v>2559.7556067749556</v>
      </c>
      <c r="D4075" s="382">
        <v>1.0102115137574694</v>
      </c>
      <c r="E4075" s="382">
        <v>1.1287803058952215</v>
      </c>
      <c r="F4075" s="382">
        <v>1.236413035023862</v>
      </c>
      <c r="G4075" s="382">
        <v>1.3220003540340037</v>
      </c>
      <c r="H4075" s="382">
        <v>1.3857033476903637</v>
      </c>
      <c r="M4075" s="386">
        <v>0.81379999999999997</v>
      </c>
    </row>
    <row r="4076" spans="1:13" ht="11.65" customHeight="1">
      <c r="A4076" s="372">
        <v>4070</v>
      </c>
      <c r="B4076" s="381">
        <v>1750.1733281617808</v>
      </c>
      <c r="C4076" s="381">
        <v>2559.9641281575168</v>
      </c>
      <c r="D4076" s="382">
        <v>1.0102433285244679</v>
      </c>
      <c r="E4076" s="382">
        <v>1.128847413795645</v>
      </c>
      <c r="F4076" s="382">
        <v>1.2364605623753342</v>
      </c>
      <c r="G4076" s="382">
        <v>1.3221853999240247</v>
      </c>
      <c r="H4076" s="382">
        <v>1.3857591402260656</v>
      </c>
      <c r="M4076" s="386">
        <v>0.81399999999999995</v>
      </c>
    </row>
    <row r="4077" spans="1:13" ht="11.65" customHeight="1">
      <c r="A4077" s="372">
        <v>4071</v>
      </c>
      <c r="B4077" s="381">
        <v>1750.8249754245589</v>
      </c>
      <c r="C4077" s="381">
        <v>2560.2423126672074</v>
      </c>
      <c r="D4077" s="382">
        <v>1.0102614302899071</v>
      </c>
      <c r="E4077" s="382">
        <v>1.1288723304819352</v>
      </c>
      <c r="F4077" s="382">
        <v>1.2364823571651178</v>
      </c>
      <c r="G4077" s="382">
        <v>1.3222820803635482</v>
      </c>
      <c r="H4077" s="382">
        <v>1.3857620659625729</v>
      </c>
      <c r="M4077" s="386">
        <v>0.81420000000000003</v>
      </c>
    </row>
    <row r="4078" spans="1:13" ht="11.65" customHeight="1">
      <c r="A4078" s="372">
        <v>4072</v>
      </c>
      <c r="B4078" s="381">
        <v>1751.3835158189013</v>
      </c>
      <c r="C4078" s="381">
        <v>2560.3384075191243</v>
      </c>
      <c r="D4078" s="382">
        <v>1.0102783964342616</v>
      </c>
      <c r="E4078" s="382">
        <v>1.1289658718376934</v>
      </c>
      <c r="F4078" s="382">
        <v>1.2364950081981929</v>
      </c>
      <c r="G4078" s="382">
        <v>1.3223051748486896</v>
      </c>
      <c r="H4078" s="382">
        <v>1.3857678919952323</v>
      </c>
      <c r="M4078" s="386">
        <v>0.81440000000000001</v>
      </c>
    </row>
    <row r="4079" spans="1:13" ht="11.65" customHeight="1">
      <c r="A4079" s="372">
        <v>4073</v>
      </c>
      <c r="B4079" s="381">
        <v>1751.4886593559168</v>
      </c>
      <c r="C4079" s="381">
        <v>2561.222850917804</v>
      </c>
      <c r="D4079" s="382">
        <v>1.0102923179207293</v>
      </c>
      <c r="E4079" s="382">
        <v>1.1290567995409937</v>
      </c>
      <c r="F4079" s="382">
        <v>1.2365587825285707</v>
      </c>
      <c r="G4079" s="382">
        <v>1.3223174779898708</v>
      </c>
      <c r="H4079" s="382">
        <v>1.3858020828447102</v>
      </c>
      <c r="M4079" s="386">
        <v>0.81459999999999999</v>
      </c>
    </row>
    <row r="4080" spans="1:13" ht="11.65" customHeight="1">
      <c r="A4080" s="372">
        <v>4074</v>
      </c>
      <c r="B4080" s="381">
        <v>1752.8250361508526</v>
      </c>
      <c r="C4080" s="381">
        <v>2561.8674109384392</v>
      </c>
      <c r="D4080" s="382">
        <v>1.0103091613456363</v>
      </c>
      <c r="E4080" s="382">
        <v>1.1290727873106805</v>
      </c>
      <c r="F4080" s="382">
        <v>1.2366561326905916</v>
      </c>
      <c r="G4080" s="382">
        <v>1.3223605425891649</v>
      </c>
      <c r="H4080" s="382">
        <v>1.3859569127771045</v>
      </c>
      <c r="M4080" s="386">
        <v>0.81479999999999997</v>
      </c>
    </row>
    <row r="4081" spans="1:13" ht="11.65" customHeight="1">
      <c r="A4081" s="372">
        <v>4075</v>
      </c>
      <c r="B4081" s="381">
        <v>1754.4887863132162</v>
      </c>
      <c r="C4081" s="381">
        <v>2562.189529193618</v>
      </c>
      <c r="D4081" s="382">
        <v>1.0103161023925926</v>
      </c>
      <c r="E4081" s="382">
        <v>1.1290803928462079</v>
      </c>
      <c r="F4081" s="382">
        <v>1.236831779576814</v>
      </c>
      <c r="G4081" s="382">
        <v>1.3224143691664501</v>
      </c>
      <c r="H4081" s="382">
        <v>1.3859696105888453</v>
      </c>
      <c r="M4081" s="386">
        <v>0.81499999999999995</v>
      </c>
    </row>
    <row r="4082" spans="1:13" ht="11.65" customHeight="1">
      <c r="A4082" s="372">
        <v>4076</v>
      </c>
      <c r="B4082" s="381">
        <v>1755.0391150387895</v>
      </c>
      <c r="C4082" s="381">
        <v>2563.0839540027901</v>
      </c>
      <c r="D4082" s="382">
        <v>1.0103174880741179</v>
      </c>
      <c r="E4082" s="382">
        <v>1.1290985449915443</v>
      </c>
      <c r="F4082" s="382">
        <v>1.2369823867115188</v>
      </c>
      <c r="G4082" s="382">
        <v>1.3224751661518708</v>
      </c>
      <c r="H4082" s="382">
        <v>1.3860926046533057</v>
      </c>
      <c r="M4082" s="386">
        <v>0.81520000000000004</v>
      </c>
    </row>
    <row r="4083" spans="1:13" ht="11.65" customHeight="1">
      <c r="A4083" s="372">
        <v>4077</v>
      </c>
      <c r="B4083" s="381">
        <v>1756.311835095682</v>
      </c>
      <c r="C4083" s="381">
        <v>2563.3240003776482</v>
      </c>
      <c r="D4083" s="382">
        <v>1.0103579314591247</v>
      </c>
      <c r="E4083" s="382">
        <v>1.1291603236290502</v>
      </c>
      <c r="F4083" s="382">
        <v>1.2370405341770929</v>
      </c>
      <c r="G4083" s="382">
        <v>1.3225177584950971</v>
      </c>
      <c r="H4083" s="382">
        <v>1.3861126351875079</v>
      </c>
      <c r="M4083" s="386">
        <v>0.81540000000000001</v>
      </c>
    </row>
    <row r="4084" spans="1:13" ht="11.65" customHeight="1">
      <c r="A4084" s="372">
        <v>4078</v>
      </c>
      <c r="B4084" s="381">
        <v>1756.7258947771516</v>
      </c>
      <c r="C4084" s="381">
        <v>2563.5693328977195</v>
      </c>
      <c r="D4084" s="382">
        <v>1.0103636212365965</v>
      </c>
      <c r="E4084" s="382">
        <v>1.1291694366885576</v>
      </c>
      <c r="F4084" s="382">
        <v>1.2371598521205749</v>
      </c>
      <c r="G4084" s="382">
        <v>1.3225623161691971</v>
      </c>
      <c r="H4084" s="382">
        <v>1.3861218902664414</v>
      </c>
      <c r="M4084" s="386">
        <v>0.81559999999999999</v>
      </c>
    </row>
    <row r="4085" spans="1:13" ht="11.65" customHeight="1">
      <c r="A4085" s="372">
        <v>4079</v>
      </c>
      <c r="B4085" s="381">
        <v>1757.0443746495921</v>
      </c>
      <c r="C4085" s="381">
        <v>2563.7418811281332</v>
      </c>
      <c r="D4085" s="382">
        <v>1.0104063127990377</v>
      </c>
      <c r="E4085" s="382">
        <v>1.1292854649383119</v>
      </c>
      <c r="F4085" s="382">
        <v>1.2371820002405953</v>
      </c>
      <c r="G4085" s="382">
        <v>1.3225876694932763</v>
      </c>
      <c r="H4085" s="382">
        <v>1.3862014870019772</v>
      </c>
      <c r="M4085" s="386">
        <v>0.81579999999999997</v>
      </c>
    </row>
    <row r="4086" spans="1:13" ht="11.65" customHeight="1">
      <c r="A4086" s="372">
        <v>4080</v>
      </c>
      <c r="B4086" s="381">
        <v>1757.8553255795277</v>
      </c>
      <c r="C4086" s="381">
        <v>2565.8993277157206</v>
      </c>
      <c r="D4086" s="382">
        <v>1.0104097806307673</v>
      </c>
      <c r="E4086" s="382">
        <v>1.1292863608620931</v>
      </c>
      <c r="F4086" s="382">
        <v>1.2371900519667687</v>
      </c>
      <c r="G4086" s="382">
        <v>1.3226760594995053</v>
      </c>
      <c r="H4086" s="382">
        <v>1.3862346674078867</v>
      </c>
      <c r="M4086" s="386">
        <v>0.81599999999999995</v>
      </c>
    </row>
    <row r="4087" spans="1:13" ht="11.65" customHeight="1">
      <c r="A4087" s="372">
        <v>4081</v>
      </c>
      <c r="B4087" s="381">
        <v>1758.4366396811538</v>
      </c>
      <c r="C4087" s="381">
        <v>2567.0432021024299</v>
      </c>
      <c r="D4087" s="382">
        <v>1.0104228774804676</v>
      </c>
      <c r="E4087" s="382">
        <v>1.1293372731702682</v>
      </c>
      <c r="F4087" s="382">
        <v>1.2371962013293731</v>
      </c>
      <c r="G4087" s="382">
        <v>1.3227381514903451</v>
      </c>
      <c r="H4087" s="382">
        <v>1.3863055438981555</v>
      </c>
      <c r="M4087" s="386">
        <v>0.81620000000000004</v>
      </c>
    </row>
    <row r="4088" spans="1:13" ht="11.65" customHeight="1">
      <c r="A4088" s="372">
        <v>4082</v>
      </c>
      <c r="B4088" s="381">
        <v>1758.5065646106668</v>
      </c>
      <c r="C4088" s="381">
        <v>2567.0935323658687</v>
      </c>
      <c r="D4088" s="382">
        <v>1.010425143222963</v>
      </c>
      <c r="E4088" s="382">
        <v>1.1294070378473877</v>
      </c>
      <c r="F4088" s="382">
        <v>1.2372017432645632</v>
      </c>
      <c r="G4088" s="382">
        <v>1.322739157591307</v>
      </c>
      <c r="H4088" s="382">
        <v>1.3863416509966882</v>
      </c>
      <c r="M4088" s="386">
        <v>0.81640000000000001</v>
      </c>
    </row>
    <row r="4089" spans="1:13" ht="11.65" customHeight="1">
      <c r="A4089" s="372">
        <v>4083</v>
      </c>
      <c r="B4089" s="381">
        <v>1758.6644050792238</v>
      </c>
      <c r="C4089" s="381">
        <v>2569.2025603063321</v>
      </c>
      <c r="D4089" s="382">
        <v>1.0104382307019499</v>
      </c>
      <c r="E4089" s="382">
        <v>1.1294518993492497</v>
      </c>
      <c r="F4089" s="382">
        <v>1.2372459562033691</v>
      </c>
      <c r="G4089" s="382">
        <v>1.3227628176757331</v>
      </c>
      <c r="H4089" s="382">
        <v>1.3863714013577728</v>
      </c>
      <c r="M4089" s="386">
        <v>0.81659999999999999</v>
      </c>
    </row>
    <row r="4090" spans="1:13" ht="11.65" customHeight="1">
      <c r="A4090" s="372">
        <v>4084</v>
      </c>
      <c r="B4090" s="381">
        <v>1761.1647705404403</v>
      </c>
      <c r="C4090" s="381">
        <v>2569.3572037047488</v>
      </c>
      <c r="D4090" s="382">
        <v>1.0104460154044084</v>
      </c>
      <c r="E4090" s="382">
        <v>1.1294655174398622</v>
      </c>
      <c r="F4090" s="382">
        <v>1.2372466946466367</v>
      </c>
      <c r="G4090" s="382">
        <v>1.3227814014331214</v>
      </c>
      <c r="H4090" s="382">
        <v>1.3864191725483503</v>
      </c>
      <c r="M4090" s="386">
        <v>0.81679999999999997</v>
      </c>
    </row>
    <row r="4091" spans="1:13" ht="11.65" customHeight="1">
      <c r="A4091" s="372">
        <v>4085</v>
      </c>
      <c r="B4091" s="381">
        <v>1761.1650948731794</v>
      </c>
      <c r="C4091" s="381">
        <v>2569.4264159520899</v>
      </c>
      <c r="D4091" s="382">
        <v>1.0104722862855591</v>
      </c>
      <c r="E4091" s="382">
        <v>1.1295093806512118</v>
      </c>
      <c r="F4091" s="382">
        <v>1.2372511093488834</v>
      </c>
      <c r="G4091" s="382">
        <v>1.3228306687128863</v>
      </c>
      <c r="H4091" s="382">
        <v>1.386449454297924</v>
      </c>
      <c r="M4091" s="386">
        <v>0.81699999999999995</v>
      </c>
    </row>
    <row r="4092" spans="1:13" ht="11.65" customHeight="1">
      <c r="A4092" s="372">
        <v>4086</v>
      </c>
      <c r="B4092" s="381">
        <v>1761.6922161425691</v>
      </c>
      <c r="C4092" s="381">
        <v>2569.5470143748735</v>
      </c>
      <c r="D4092" s="382">
        <v>1.0104939348302997</v>
      </c>
      <c r="E4092" s="382">
        <v>1.1295218622490975</v>
      </c>
      <c r="F4092" s="382">
        <v>1.2372537649171793</v>
      </c>
      <c r="G4092" s="382">
        <v>1.3228754829132692</v>
      </c>
      <c r="H4092" s="382">
        <v>1.3865309537002666</v>
      </c>
      <c r="M4092" s="386">
        <v>0.81720000000000004</v>
      </c>
    </row>
    <row r="4093" spans="1:13" ht="11.65" customHeight="1">
      <c r="A4093" s="372">
        <v>4087</v>
      </c>
      <c r="B4093" s="381">
        <v>1762.0639328194929</v>
      </c>
      <c r="C4093" s="381">
        <v>2569.5739753202251</v>
      </c>
      <c r="D4093" s="382">
        <v>1.0105316481239841</v>
      </c>
      <c r="E4093" s="382">
        <v>1.1295235247145357</v>
      </c>
      <c r="F4093" s="382">
        <v>1.2373633865192633</v>
      </c>
      <c r="G4093" s="382">
        <v>1.3229790878700216</v>
      </c>
      <c r="H4093" s="382">
        <v>1.3865378639463681</v>
      </c>
      <c r="M4093" s="386">
        <v>0.81740000000000002</v>
      </c>
    </row>
    <row r="4094" spans="1:13" ht="11.65" customHeight="1">
      <c r="A4094" s="372">
        <v>4088</v>
      </c>
      <c r="B4094" s="381">
        <v>1762.4106281121212</v>
      </c>
      <c r="C4094" s="381">
        <v>2569.5943306251738</v>
      </c>
      <c r="D4094" s="382">
        <v>1.0105386491896504</v>
      </c>
      <c r="E4094" s="382">
        <v>1.1295242363513567</v>
      </c>
      <c r="F4094" s="382">
        <v>1.2373715371053133</v>
      </c>
      <c r="G4094" s="382">
        <v>1.3230464945958056</v>
      </c>
      <c r="H4094" s="382">
        <v>1.3865524136617451</v>
      </c>
      <c r="M4094" s="386">
        <v>0.81759999999999999</v>
      </c>
    </row>
    <row r="4095" spans="1:13" ht="11.65" customHeight="1">
      <c r="A4095" s="372">
        <v>4089</v>
      </c>
      <c r="B4095" s="381">
        <v>1763.4385883712448</v>
      </c>
      <c r="C4095" s="381">
        <v>2569.8376647050973</v>
      </c>
      <c r="D4095" s="382">
        <v>1.01055298435347</v>
      </c>
      <c r="E4095" s="382">
        <v>1.1295656223635466</v>
      </c>
      <c r="F4095" s="382">
        <v>1.2374193910192643</v>
      </c>
      <c r="G4095" s="382">
        <v>1.323054963692786</v>
      </c>
      <c r="H4095" s="382">
        <v>1.3866355111256103</v>
      </c>
      <c r="M4095" s="386">
        <v>0.81779999999999997</v>
      </c>
    </row>
    <row r="4096" spans="1:13" ht="11.65" customHeight="1">
      <c r="A4096" s="372">
        <v>4090</v>
      </c>
      <c r="B4096" s="381">
        <v>1765.3594529957372</v>
      </c>
      <c r="C4096" s="381">
        <v>2570.082686262851</v>
      </c>
      <c r="D4096" s="382">
        <v>1.0105643405285611</v>
      </c>
      <c r="E4096" s="382">
        <v>1.1295684112848441</v>
      </c>
      <c r="F4096" s="382">
        <v>1.2374398239948383</v>
      </c>
      <c r="G4096" s="382">
        <v>1.3231605336011201</v>
      </c>
      <c r="H4096" s="382">
        <v>1.3866527990030644</v>
      </c>
      <c r="M4096" s="386">
        <v>0.81799999999999995</v>
      </c>
    </row>
    <row r="4097" spans="1:13" ht="11.65" customHeight="1">
      <c r="A4097" s="372">
        <v>4091</v>
      </c>
      <c r="B4097" s="381">
        <v>1766.067875236593</v>
      </c>
      <c r="C4097" s="381">
        <v>2570.5789081986586</v>
      </c>
      <c r="D4097" s="382">
        <v>1.0105646752142168</v>
      </c>
      <c r="E4097" s="382">
        <v>1.1296185411462105</v>
      </c>
      <c r="F4097" s="382">
        <v>1.2375233809518627</v>
      </c>
      <c r="G4097" s="382">
        <v>1.3232463892476034</v>
      </c>
      <c r="H4097" s="382">
        <v>1.3867184885974826</v>
      </c>
      <c r="M4097" s="386">
        <v>0.81820000000000004</v>
      </c>
    </row>
    <row r="4098" spans="1:13" ht="11.65" customHeight="1">
      <c r="A4098" s="372">
        <v>4092</v>
      </c>
      <c r="B4098" s="381">
        <v>1767.0292599699278</v>
      </c>
      <c r="C4098" s="381">
        <v>2570.8002918857565</v>
      </c>
      <c r="D4098" s="382">
        <v>1.0105798617870771</v>
      </c>
      <c r="E4098" s="382">
        <v>1.1296361849404983</v>
      </c>
      <c r="F4098" s="382">
        <v>1.2375486242479821</v>
      </c>
      <c r="G4098" s="382">
        <v>1.3232492503059603</v>
      </c>
      <c r="H4098" s="382">
        <v>1.3867602176607301</v>
      </c>
      <c r="M4098" s="386">
        <v>0.81840000000000002</v>
      </c>
    </row>
    <row r="4099" spans="1:13" ht="11.65" customHeight="1">
      <c r="A4099" s="372">
        <v>4093</v>
      </c>
      <c r="B4099" s="381">
        <v>1767.3423776445561</v>
      </c>
      <c r="C4099" s="381">
        <v>2571.1910196040772</v>
      </c>
      <c r="D4099" s="382">
        <v>1.0106065659930794</v>
      </c>
      <c r="E4099" s="382">
        <v>1.1296379528555465</v>
      </c>
      <c r="F4099" s="382">
        <v>1.2376320215851662</v>
      </c>
      <c r="G4099" s="382">
        <v>1.3232749703343087</v>
      </c>
      <c r="H4099" s="382">
        <v>1.3867681721075111</v>
      </c>
      <c r="M4099" s="386">
        <v>0.81859999999999999</v>
      </c>
    </row>
    <row r="4100" spans="1:13" ht="11.65" customHeight="1">
      <c r="A4100" s="372">
        <v>4094</v>
      </c>
      <c r="B4100" s="381">
        <v>1767.6063560193134</v>
      </c>
      <c r="C4100" s="381">
        <v>2571.6674523505917</v>
      </c>
      <c r="D4100" s="382">
        <v>1.010610968176086</v>
      </c>
      <c r="E4100" s="382">
        <v>1.1296417127470966</v>
      </c>
      <c r="F4100" s="382">
        <v>1.2376746215160908</v>
      </c>
      <c r="G4100" s="382">
        <v>1.3233059902481434</v>
      </c>
      <c r="H4100" s="382">
        <v>1.3868606843584597</v>
      </c>
      <c r="M4100" s="386">
        <v>0.81879999999999997</v>
      </c>
    </row>
    <row r="4101" spans="1:13" ht="11.65" customHeight="1">
      <c r="A4101" s="372">
        <v>4095</v>
      </c>
      <c r="B4101" s="381">
        <v>1767.9241320729743</v>
      </c>
      <c r="C4101" s="381">
        <v>2571.6815637458294</v>
      </c>
      <c r="D4101" s="382">
        <v>1.0106347600555667</v>
      </c>
      <c r="E4101" s="382">
        <v>1.1296612337432661</v>
      </c>
      <c r="F4101" s="382">
        <v>1.2377579045222153</v>
      </c>
      <c r="G4101" s="382">
        <v>1.3233064423474625</v>
      </c>
      <c r="H4101" s="382">
        <v>1.3868775845440569</v>
      </c>
      <c r="M4101" s="386">
        <v>0.81899999999999995</v>
      </c>
    </row>
    <row r="4102" spans="1:13" ht="11.65" customHeight="1">
      <c r="A4102" s="372">
        <v>4096</v>
      </c>
      <c r="B4102" s="381">
        <v>1768.4190710178118</v>
      </c>
      <c r="C4102" s="381">
        <v>2572.1708939940236</v>
      </c>
      <c r="D4102" s="382">
        <v>1.0106448486037143</v>
      </c>
      <c r="E4102" s="382">
        <v>1.1296928841343186</v>
      </c>
      <c r="F4102" s="382">
        <v>1.2377885758956237</v>
      </c>
      <c r="G4102" s="382">
        <v>1.3233191761312688</v>
      </c>
      <c r="H4102" s="382">
        <v>1.3869386578206839</v>
      </c>
      <c r="M4102" s="386">
        <v>0.81920000000000004</v>
      </c>
    </row>
    <row r="4103" spans="1:13" ht="11.65" customHeight="1">
      <c r="A4103" s="372">
        <v>4097</v>
      </c>
      <c r="B4103" s="381">
        <v>1768.7420466193835</v>
      </c>
      <c r="C4103" s="381">
        <v>2572.9289648864233</v>
      </c>
      <c r="D4103" s="382">
        <v>1.010648582578515</v>
      </c>
      <c r="E4103" s="382">
        <v>1.1296943097808079</v>
      </c>
      <c r="F4103" s="382">
        <v>1.2378402435766998</v>
      </c>
      <c r="G4103" s="382">
        <v>1.3233515289571085</v>
      </c>
      <c r="H4103" s="382">
        <v>1.3869481082179727</v>
      </c>
      <c r="M4103" s="386">
        <v>0.81940000000000002</v>
      </c>
    </row>
    <row r="4104" spans="1:13" ht="11.65" customHeight="1">
      <c r="A4104" s="372">
        <v>4098</v>
      </c>
      <c r="B4104" s="381">
        <v>1768.9790010305023</v>
      </c>
      <c r="C4104" s="381">
        <v>2574.1415231077317</v>
      </c>
      <c r="D4104" s="382">
        <v>1.0106583208820894</v>
      </c>
      <c r="E4104" s="382">
        <v>1.1297065203297711</v>
      </c>
      <c r="F4104" s="382">
        <v>1.2378689453803218</v>
      </c>
      <c r="G4104" s="382">
        <v>1.3233577851006728</v>
      </c>
      <c r="H4104" s="382">
        <v>1.3870675154052192</v>
      </c>
      <c r="M4104" s="386">
        <v>0.8196</v>
      </c>
    </row>
    <row r="4105" spans="1:13" ht="11.65" customHeight="1">
      <c r="A4105" s="372">
        <v>4099</v>
      </c>
      <c r="B4105" s="381">
        <v>1770.4838318123793</v>
      </c>
      <c r="C4105" s="381">
        <v>2574.2349710907674</v>
      </c>
      <c r="D4105" s="382">
        <v>1.0106660342818512</v>
      </c>
      <c r="E4105" s="382">
        <v>1.129724555658461</v>
      </c>
      <c r="F4105" s="382">
        <v>1.2379430218798333</v>
      </c>
      <c r="G4105" s="382">
        <v>1.3234090873856925</v>
      </c>
      <c r="H4105" s="382">
        <v>1.3873486612824146</v>
      </c>
      <c r="M4105" s="386">
        <v>0.81979999999999997</v>
      </c>
    </row>
    <row r="4106" spans="1:13" ht="11.65" customHeight="1">
      <c r="A4106" s="372">
        <v>4100</v>
      </c>
      <c r="B4106" s="381">
        <v>1770.619089671417</v>
      </c>
      <c r="C4106" s="381">
        <v>2576.0154011650666</v>
      </c>
      <c r="D4106" s="382">
        <v>1.0106683882387195</v>
      </c>
      <c r="E4106" s="382">
        <v>1.1297442162189413</v>
      </c>
      <c r="F4106" s="382">
        <v>1.2379577898857377</v>
      </c>
      <c r="G4106" s="382">
        <v>1.3234377774622099</v>
      </c>
      <c r="H4106" s="382">
        <v>1.3874245420992097</v>
      </c>
      <c r="M4106" s="386">
        <v>0.82</v>
      </c>
    </row>
    <row r="4107" spans="1:13" ht="11.65" customHeight="1">
      <c r="A4107" s="372">
        <v>4101</v>
      </c>
      <c r="B4107" s="381">
        <v>1770.7075629892288</v>
      </c>
      <c r="C4107" s="381">
        <v>2577.6351855596404</v>
      </c>
      <c r="D4107" s="382">
        <v>1.010669892130809</v>
      </c>
      <c r="E4107" s="382">
        <v>1.129772390542872</v>
      </c>
      <c r="F4107" s="382">
        <v>1.2379892106350605</v>
      </c>
      <c r="G4107" s="382">
        <v>1.3236336118507015</v>
      </c>
      <c r="H4107" s="382">
        <v>1.3874296125918921</v>
      </c>
      <c r="M4107" s="386">
        <v>0.82020000000000004</v>
      </c>
    </row>
    <row r="4108" spans="1:13" ht="11.65" customHeight="1">
      <c r="A4108" s="372">
        <v>4102</v>
      </c>
      <c r="B4108" s="381">
        <v>1771.2306738655134</v>
      </c>
      <c r="C4108" s="381">
        <v>2578.9512232350335</v>
      </c>
      <c r="D4108" s="382">
        <v>1.0107092262274306</v>
      </c>
      <c r="E4108" s="382">
        <v>1.1298341137606174</v>
      </c>
      <c r="F4108" s="382">
        <v>1.2380496146720279</v>
      </c>
      <c r="G4108" s="382">
        <v>1.3237008878790977</v>
      </c>
      <c r="H4108" s="382">
        <v>1.3874703238520598</v>
      </c>
      <c r="M4108" s="386">
        <v>0.82040000000000002</v>
      </c>
    </row>
    <row r="4109" spans="1:13" ht="11.65" customHeight="1">
      <c r="A4109" s="372">
        <v>4103</v>
      </c>
      <c r="B4109" s="381">
        <v>1772.8178749482795</v>
      </c>
      <c r="C4109" s="381">
        <v>2582.5123694226186</v>
      </c>
      <c r="D4109" s="382">
        <v>1.010710530402551</v>
      </c>
      <c r="E4109" s="382">
        <v>1.1298799795959165</v>
      </c>
      <c r="F4109" s="382">
        <v>1.2381233601661499</v>
      </c>
      <c r="G4109" s="382">
        <v>1.3237080571048538</v>
      </c>
      <c r="H4109" s="382">
        <v>1.3874952243939611</v>
      </c>
      <c r="M4109" s="386">
        <v>0.8206</v>
      </c>
    </row>
    <row r="4110" spans="1:13" ht="11.65" customHeight="1">
      <c r="A4110" s="372">
        <v>4104</v>
      </c>
      <c r="B4110" s="381">
        <v>1774.3456062716932</v>
      </c>
      <c r="C4110" s="381">
        <v>2583.8399171316996</v>
      </c>
      <c r="D4110" s="382">
        <v>1.010746837971725</v>
      </c>
      <c r="E4110" s="382">
        <v>1.1299130429337354</v>
      </c>
      <c r="F4110" s="382">
        <v>1.2381237543147696</v>
      </c>
      <c r="G4110" s="382">
        <v>1.3237471561197118</v>
      </c>
      <c r="H4110" s="382">
        <v>1.3875186729552564</v>
      </c>
      <c r="M4110" s="386">
        <v>0.82079999999999997</v>
      </c>
    </row>
    <row r="4111" spans="1:13" ht="11.65" customHeight="1">
      <c r="A4111" s="372">
        <v>4105</v>
      </c>
      <c r="B4111" s="381">
        <v>1776.0695493612793</v>
      </c>
      <c r="C4111" s="381">
        <v>2584.6368345635019</v>
      </c>
      <c r="D4111" s="382">
        <v>1.0107884467998938</v>
      </c>
      <c r="E4111" s="382">
        <v>1.1300390240419969</v>
      </c>
      <c r="F4111" s="382">
        <v>1.2382393605347393</v>
      </c>
      <c r="G4111" s="382">
        <v>1.3237522809382496</v>
      </c>
      <c r="H4111" s="382">
        <v>1.3875367856488448</v>
      </c>
      <c r="M4111" s="386">
        <v>0.82099999999999995</v>
      </c>
    </row>
    <row r="4112" spans="1:13" ht="11.65" customHeight="1">
      <c r="A4112" s="372">
        <v>4106</v>
      </c>
      <c r="B4112" s="381">
        <v>1776.2621987422353</v>
      </c>
      <c r="C4112" s="381">
        <v>2584.763288314085</v>
      </c>
      <c r="D4112" s="382">
        <v>1.0108225298269242</v>
      </c>
      <c r="E4112" s="382">
        <v>1.1300990741302854</v>
      </c>
      <c r="F4112" s="382">
        <v>1.2382839114814947</v>
      </c>
      <c r="G4112" s="382">
        <v>1.3238424530617388</v>
      </c>
      <c r="H4112" s="382">
        <v>1.3875976043292215</v>
      </c>
      <c r="M4112" s="386">
        <v>0.82120000000000004</v>
      </c>
    </row>
    <row r="4113" spans="1:13" ht="11.65" customHeight="1">
      <c r="A4113" s="372">
        <v>4107</v>
      </c>
      <c r="B4113" s="381">
        <v>1776.5847841427567</v>
      </c>
      <c r="C4113" s="381">
        <v>2585.0677637222925</v>
      </c>
      <c r="D4113" s="382">
        <v>1.010896153561238</v>
      </c>
      <c r="E4113" s="382">
        <v>1.1301079998342958</v>
      </c>
      <c r="F4113" s="382">
        <v>1.238343212408038</v>
      </c>
      <c r="G4113" s="382">
        <v>1.3239016332242581</v>
      </c>
      <c r="H4113" s="382">
        <v>1.387603905719792</v>
      </c>
      <c r="M4113" s="386">
        <v>0.82140000000000002</v>
      </c>
    </row>
    <row r="4114" spans="1:13" ht="11.65" customHeight="1">
      <c r="A4114" s="372">
        <v>4108</v>
      </c>
      <c r="B4114" s="381">
        <v>1776.9099842610713</v>
      </c>
      <c r="C4114" s="381">
        <v>2587.6724471697453</v>
      </c>
      <c r="D4114" s="382">
        <v>1.0109521318783494</v>
      </c>
      <c r="E4114" s="382">
        <v>1.1302417658724642</v>
      </c>
      <c r="F4114" s="382">
        <v>1.2383692190607829</v>
      </c>
      <c r="G4114" s="382">
        <v>1.3239852842701207</v>
      </c>
      <c r="H4114" s="382">
        <v>1.3876375816960895</v>
      </c>
      <c r="M4114" s="386">
        <v>0.8216</v>
      </c>
    </row>
    <row r="4115" spans="1:13" ht="11.65" customHeight="1">
      <c r="A4115" s="372">
        <v>4109</v>
      </c>
      <c r="B4115" s="381">
        <v>1777.0025791396529</v>
      </c>
      <c r="C4115" s="381">
        <v>2589.5305697512758</v>
      </c>
      <c r="D4115" s="382">
        <v>1.0109799528041237</v>
      </c>
      <c r="E4115" s="382">
        <v>1.1302503024009514</v>
      </c>
      <c r="F4115" s="382">
        <v>1.2383940852813848</v>
      </c>
      <c r="G4115" s="382">
        <v>1.3240125868723114</v>
      </c>
      <c r="H4115" s="382">
        <v>1.3877063827893261</v>
      </c>
      <c r="M4115" s="386">
        <v>0.82179999999999997</v>
      </c>
    </row>
    <row r="4116" spans="1:13" ht="11.65" customHeight="1">
      <c r="A4116" s="372">
        <v>4110</v>
      </c>
      <c r="B4116" s="381">
        <v>1777.3705823053997</v>
      </c>
      <c r="C4116" s="381">
        <v>2590.2143794862513</v>
      </c>
      <c r="D4116" s="382">
        <v>1.0109925837545444</v>
      </c>
      <c r="E4116" s="382">
        <v>1.1302655698259176</v>
      </c>
      <c r="F4116" s="382">
        <v>1.2384346016135397</v>
      </c>
      <c r="G4116" s="382">
        <v>1.3240200342554835</v>
      </c>
      <c r="H4116" s="382">
        <v>1.3877080610195069</v>
      </c>
      <c r="M4116" s="386">
        <v>0.82199999999999995</v>
      </c>
    </row>
    <row r="4117" spans="1:13" ht="11.65" customHeight="1">
      <c r="A4117" s="372">
        <v>4111</v>
      </c>
      <c r="B4117" s="381">
        <v>1777.5377023882747</v>
      </c>
      <c r="C4117" s="381">
        <v>2590.3939140713355</v>
      </c>
      <c r="D4117" s="382">
        <v>1.010997970589655</v>
      </c>
      <c r="E4117" s="382">
        <v>1.1302723968858706</v>
      </c>
      <c r="F4117" s="382">
        <v>1.2384370283289132</v>
      </c>
      <c r="G4117" s="382">
        <v>1.3240268318112594</v>
      </c>
      <c r="H4117" s="382">
        <v>1.3877287527183424</v>
      </c>
      <c r="M4117" s="386">
        <v>0.82220000000000004</v>
      </c>
    </row>
    <row r="4118" spans="1:13" ht="11.65" customHeight="1">
      <c r="A4118" s="372">
        <v>4112</v>
      </c>
      <c r="B4118" s="381">
        <v>1778.2355765540005</v>
      </c>
      <c r="C4118" s="381">
        <v>2592.1026598663939</v>
      </c>
      <c r="D4118" s="382">
        <v>1.0110368102247809</v>
      </c>
      <c r="E4118" s="382">
        <v>1.1302958943964849</v>
      </c>
      <c r="F4118" s="382">
        <v>1.2384927364244187</v>
      </c>
      <c r="G4118" s="382">
        <v>1.3240778427611433</v>
      </c>
      <c r="H4118" s="382">
        <v>1.3877526278982231</v>
      </c>
      <c r="M4118" s="386">
        <v>0.82240000000000002</v>
      </c>
    </row>
    <row r="4119" spans="1:13" ht="11.65" customHeight="1">
      <c r="A4119" s="372">
        <v>4113</v>
      </c>
      <c r="B4119" s="381">
        <v>1779.3918867819257</v>
      </c>
      <c r="C4119" s="381">
        <v>2592.1267777892754</v>
      </c>
      <c r="D4119" s="382">
        <v>1.0110685684882286</v>
      </c>
      <c r="E4119" s="382">
        <v>1.1303384010944697</v>
      </c>
      <c r="F4119" s="382">
        <v>1.2385883679565521</v>
      </c>
      <c r="G4119" s="382">
        <v>1.3240794784262717</v>
      </c>
      <c r="H4119" s="382">
        <v>1.3878535183623146</v>
      </c>
      <c r="M4119" s="386">
        <v>0.8226</v>
      </c>
    </row>
    <row r="4120" spans="1:13" ht="11.65" customHeight="1">
      <c r="A4120" s="372">
        <v>4114</v>
      </c>
      <c r="B4120" s="381">
        <v>1779.6193093666616</v>
      </c>
      <c r="C4120" s="381">
        <v>2592.4373531388374</v>
      </c>
      <c r="D4120" s="382">
        <v>1.0110740416627171</v>
      </c>
      <c r="E4120" s="382">
        <v>1.1303471821784186</v>
      </c>
      <c r="F4120" s="382">
        <v>1.2386666714366801</v>
      </c>
      <c r="G4120" s="382">
        <v>1.3242151847619021</v>
      </c>
      <c r="H4120" s="382">
        <v>1.3878552346452213</v>
      </c>
      <c r="M4120" s="386">
        <v>0.82279999999999998</v>
      </c>
    </row>
    <row r="4121" spans="1:13" ht="11.65" customHeight="1">
      <c r="A4121" s="372">
        <v>4115</v>
      </c>
      <c r="B4121" s="381">
        <v>1779.7837979294718</v>
      </c>
      <c r="C4121" s="381">
        <v>2593.0361416807918</v>
      </c>
      <c r="D4121" s="382">
        <v>1.0110832625627122</v>
      </c>
      <c r="E4121" s="382">
        <v>1.1303964717155275</v>
      </c>
      <c r="F4121" s="382">
        <v>1.2386843606441409</v>
      </c>
      <c r="G4121" s="382">
        <v>1.324261049336019</v>
      </c>
      <c r="H4121" s="382">
        <v>1.3878635934761763</v>
      </c>
      <c r="M4121" s="386">
        <v>0.82299999999999995</v>
      </c>
    </row>
    <row r="4122" spans="1:13" ht="11.65" customHeight="1">
      <c r="A4122" s="372">
        <v>4116</v>
      </c>
      <c r="B4122" s="381">
        <v>1780.8247622935569</v>
      </c>
      <c r="C4122" s="381">
        <v>2593.1135416503512</v>
      </c>
      <c r="D4122" s="382">
        <v>1.0110889908273977</v>
      </c>
      <c r="E4122" s="382">
        <v>1.1304177490173193</v>
      </c>
      <c r="F4122" s="382">
        <v>1.2388218221138867</v>
      </c>
      <c r="G4122" s="382">
        <v>1.3243133134819784</v>
      </c>
      <c r="H4122" s="382">
        <v>1.3878663449019248</v>
      </c>
      <c r="M4122" s="386">
        <v>0.82320000000000004</v>
      </c>
    </row>
    <row r="4123" spans="1:13" ht="11.65" customHeight="1">
      <c r="A4123" s="372">
        <v>4117</v>
      </c>
      <c r="B4123" s="381">
        <v>1780.8777100994894</v>
      </c>
      <c r="C4123" s="381">
        <v>2593.9091516368808</v>
      </c>
      <c r="D4123" s="382">
        <v>1.0111261248401973</v>
      </c>
      <c r="E4123" s="382">
        <v>1.1304388969712005</v>
      </c>
      <c r="F4123" s="382">
        <v>1.2388347217543507</v>
      </c>
      <c r="G4123" s="382">
        <v>1.3243306610749639</v>
      </c>
      <c r="H4123" s="382">
        <v>1.3878851469378914</v>
      </c>
      <c r="M4123" s="386">
        <v>0.82340000000000002</v>
      </c>
    </row>
    <row r="4124" spans="1:13" ht="11.65" customHeight="1">
      <c r="A4124" s="372">
        <v>4118</v>
      </c>
      <c r="B4124" s="381">
        <v>1782.9569868074468</v>
      </c>
      <c r="C4124" s="381">
        <v>2594.6837260678349</v>
      </c>
      <c r="D4124" s="382">
        <v>1.0111350009416404</v>
      </c>
      <c r="E4124" s="382">
        <v>1.1304738226649995</v>
      </c>
      <c r="F4124" s="382">
        <v>1.2388480042357073</v>
      </c>
      <c r="G4124" s="382">
        <v>1.3243939618103251</v>
      </c>
      <c r="H4124" s="382">
        <v>1.3879667539111933</v>
      </c>
      <c r="M4124" s="386">
        <v>0.8236</v>
      </c>
    </row>
    <row r="4125" spans="1:13" ht="11.65" customHeight="1">
      <c r="A4125" s="372">
        <v>4119</v>
      </c>
      <c r="B4125" s="381">
        <v>1782.9764007238764</v>
      </c>
      <c r="C4125" s="381">
        <v>2595.5265897041318</v>
      </c>
      <c r="D4125" s="382">
        <v>1.0111452747161787</v>
      </c>
      <c r="E4125" s="382">
        <v>1.1304793814056868</v>
      </c>
      <c r="F4125" s="382">
        <v>1.2388605786420954</v>
      </c>
      <c r="G4125" s="382">
        <v>1.3244049487590928</v>
      </c>
      <c r="H4125" s="382">
        <v>1.3880102453438798</v>
      </c>
      <c r="M4125" s="386">
        <v>0.82379999999999998</v>
      </c>
    </row>
    <row r="4126" spans="1:13" ht="11.65" customHeight="1">
      <c r="A4126" s="372">
        <v>4120</v>
      </c>
      <c r="B4126" s="381">
        <v>1783.0911755152074</v>
      </c>
      <c r="C4126" s="381">
        <v>2596.1181751648601</v>
      </c>
      <c r="D4126" s="382">
        <v>1.0111473182153898</v>
      </c>
      <c r="E4126" s="382">
        <v>1.1304999865476864</v>
      </c>
      <c r="F4126" s="382">
        <v>1.2389079245174413</v>
      </c>
      <c r="G4126" s="382">
        <v>1.3245148578285488</v>
      </c>
      <c r="H4126" s="382">
        <v>1.3881587112374318</v>
      </c>
      <c r="M4126" s="386">
        <v>0.82399999999999995</v>
      </c>
    </row>
    <row r="4127" spans="1:13" ht="11.65" customHeight="1">
      <c r="A4127" s="372">
        <v>4121</v>
      </c>
      <c r="B4127" s="381">
        <v>1783.3575765871465</v>
      </c>
      <c r="C4127" s="381">
        <v>2596.2775705685908</v>
      </c>
      <c r="D4127" s="382">
        <v>1.0111652447880584</v>
      </c>
      <c r="E4127" s="382">
        <v>1.1305824008140577</v>
      </c>
      <c r="F4127" s="382">
        <v>1.2389137518058144</v>
      </c>
      <c r="G4127" s="382">
        <v>1.3245817434027469</v>
      </c>
      <c r="H4127" s="382">
        <v>1.3881777817018801</v>
      </c>
      <c r="M4127" s="386">
        <v>0.82420000000000004</v>
      </c>
    </row>
    <row r="4128" spans="1:13" ht="11.65" customHeight="1">
      <c r="A4128" s="372">
        <v>4122</v>
      </c>
      <c r="B4128" s="381">
        <v>1783.9309132464741</v>
      </c>
      <c r="C4128" s="381">
        <v>2597.6040480524061</v>
      </c>
      <c r="D4128" s="382">
        <v>1.0111720531547075</v>
      </c>
      <c r="E4128" s="382">
        <v>1.1306062701095076</v>
      </c>
      <c r="F4128" s="382">
        <v>1.238922152321779</v>
      </c>
      <c r="G4128" s="382">
        <v>1.3245922137581292</v>
      </c>
      <c r="H4128" s="382">
        <v>1.3882534010889707</v>
      </c>
      <c r="M4128" s="386">
        <v>0.82440000000000002</v>
      </c>
    </row>
    <row r="4129" spans="1:13" ht="11.65" customHeight="1">
      <c r="A4129" s="372">
        <v>4123</v>
      </c>
      <c r="B4129" s="381">
        <v>1784.6353313041955</v>
      </c>
      <c r="C4129" s="381">
        <v>2597.8259409005914</v>
      </c>
      <c r="D4129" s="382">
        <v>1.0111956915254943</v>
      </c>
      <c r="E4129" s="382">
        <v>1.1306073417614126</v>
      </c>
      <c r="F4129" s="382">
        <v>1.2389309778506015</v>
      </c>
      <c r="G4129" s="382">
        <v>1.3246730091973706</v>
      </c>
      <c r="H4129" s="382">
        <v>1.3882595037878587</v>
      </c>
      <c r="M4129" s="386">
        <v>0.8246</v>
      </c>
    </row>
    <row r="4130" spans="1:13" ht="11.65" customHeight="1">
      <c r="A4130" s="372">
        <v>4124</v>
      </c>
      <c r="B4130" s="381">
        <v>1785.3629199193783</v>
      </c>
      <c r="C4130" s="381">
        <v>2598.5911994086418</v>
      </c>
      <c r="D4130" s="382">
        <v>1.0112174298327234</v>
      </c>
      <c r="E4130" s="382">
        <v>1.1306303930308643</v>
      </c>
      <c r="F4130" s="382">
        <v>1.2389640589187492</v>
      </c>
      <c r="G4130" s="382">
        <v>1.3248121296538737</v>
      </c>
      <c r="H4130" s="382">
        <v>1.3882671103166173</v>
      </c>
      <c r="M4130" s="386">
        <v>0.82479999999999998</v>
      </c>
    </row>
    <row r="4131" spans="1:13" ht="11.65" customHeight="1">
      <c r="A4131" s="372">
        <v>4125</v>
      </c>
      <c r="B4131" s="381">
        <v>1785.4254110044139</v>
      </c>
      <c r="C4131" s="381">
        <v>2600.1056491378931</v>
      </c>
      <c r="D4131" s="382">
        <v>1.0112723562093384</v>
      </c>
      <c r="E4131" s="382">
        <v>1.1306310291235275</v>
      </c>
      <c r="F4131" s="382">
        <v>1.2389886104243284</v>
      </c>
      <c r="G4131" s="382">
        <v>1.3248480148356876</v>
      </c>
      <c r="H4131" s="382">
        <v>1.3883211054313185</v>
      </c>
      <c r="M4131" s="386">
        <v>0.82499999999999996</v>
      </c>
    </row>
    <row r="4132" spans="1:13" ht="11.65" customHeight="1">
      <c r="A4132" s="372">
        <v>4126</v>
      </c>
      <c r="B4132" s="381">
        <v>1785.7192955172613</v>
      </c>
      <c r="C4132" s="381">
        <v>2600.1511767225948</v>
      </c>
      <c r="D4132" s="382">
        <v>1.0113159597142376</v>
      </c>
      <c r="E4132" s="382">
        <v>1.1306966149962738</v>
      </c>
      <c r="F4132" s="382">
        <v>1.2389957145844122</v>
      </c>
      <c r="G4132" s="382">
        <v>1.3249873867589017</v>
      </c>
      <c r="H4132" s="382">
        <v>1.3883232978952007</v>
      </c>
      <c r="M4132" s="386">
        <v>0.82520000000000004</v>
      </c>
    </row>
    <row r="4133" spans="1:13" ht="11.65" customHeight="1">
      <c r="A4133" s="372">
        <v>4127</v>
      </c>
      <c r="B4133" s="381">
        <v>1786.3324430240418</v>
      </c>
      <c r="C4133" s="381">
        <v>2600.5625603021763</v>
      </c>
      <c r="D4133" s="382">
        <v>1.0113386380921281</v>
      </c>
      <c r="E4133" s="382">
        <v>1.1307201118477395</v>
      </c>
      <c r="F4133" s="382">
        <v>1.2390386559476083</v>
      </c>
      <c r="G4133" s="382">
        <v>1.3250141324030571</v>
      </c>
      <c r="H4133" s="382">
        <v>1.3883976349439981</v>
      </c>
      <c r="M4133" s="386">
        <v>0.82540000000000002</v>
      </c>
    </row>
    <row r="4134" spans="1:13" ht="11.65" customHeight="1">
      <c r="A4134" s="372">
        <v>4128</v>
      </c>
      <c r="B4134" s="381">
        <v>1786.4375685506711</v>
      </c>
      <c r="C4134" s="381">
        <v>2601.827379728411</v>
      </c>
      <c r="D4134" s="382">
        <v>1.0113647451272927</v>
      </c>
      <c r="E4134" s="382">
        <v>1.1307255743912139</v>
      </c>
      <c r="F4134" s="382">
        <v>1.2391145835526269</v>
      </c>
      <c r="G4134" s="382">
        <v>1.325060880285772</v>
      </c>
      <c r="H4134" s="382">
        <v>1.3885164040098252</v>
      </c>
      <c r="M4134" s="386">
        <v>0.8256</v>
      </c>
    </row>
    <row r="4135" spans="1:13" ht="11.65" customHeight="1">
      <c r="A4135" s="372">
        <v>4129</v>
      </c>
      <c r="B4135" s="381">
        <v>1786.7593359703524</v>
      </c>
      <c r="C4135" s="381">
        <v>2601.9898647481095</v>
      </c>
      <c r="D4135" s="382">
        <v>1.0113701943397964</v>
      </c>
      <c r="E4135" s="382">
        <v>1.1307301699928858</v>
      </c>
      <c r="F4135" s="382">
        <v>1.23911684241733</v>
      </c>
      <c r="G4135" s="382">
        <v>1.3250695614082293</v>
      </c>
      <c r="H4135" s="382">
        <v>1.388573737030347</v>
      </c>
      <c r="M4135" s="386">
        <v>0.82579999999999998</v>
      </c>
    </row>
    <row r="4136" spans="1:13" ht="11.65" customHeight="1">
      <c r="A4136" s="372">
        <v>4130</v>
      </c>
      <c r="B4136" s="381">
        <v>1786.9262789092081</v>
      </c>
      <c r="C4136" s="381">
        <v>2602.5623085809912</v>
      </c>
      <c r="D4136" s="382">
        <v>1.0113897329884176</v>
      </c>
      <c r="E4136" s="382">
        <v>1.1307412179902228</v>
      </c>
      <c r="F4136" s="382">
        <v>1.2391365818268982</v>
      </c>
      <c r="G4136" s="382">
        <v>1.3251079138294615</v>
      </c>
      <c r="H4136" s="382">
        <v>1.3886304647403493</v>
      </c>
      <c r="M4136" s="386">
        <v>0.82599999999999996</v>
      </c>
    </row>
    <row r="4137" spans="1:13" ht="11.65" customHeight="1">
      <c r="A4137" s="372">
        <v>4131</v>
      </c>
      <c r="B4137" s="381">
        <v>1787.0668651709448</v>
      </c>
      <c r="C4137" s="381">
        <v>2602.7458261908469</v>
      </c>
      <c r="D4137" s="382">
        <v>1.0114086808304361</v>
      </c>
      <c r="E4137" s="382">
        <v>1.1307699829630531</v>
      </c>
      <c r="F4137" s="382">
        <v>1.2391555943450485</v>
      </c>
      <c r="G4137" s="382">
        <v>1.3251379332979709</v>
      </c>
      <c r="H4137" s="382">
        <v>1.3886653790293915</v>
      </c>
      <c r="M4137" s="386">
        <v>0.82620000000000005</v>
      </c>
    </row>
    <row r="4138" spans="1:13" ht="11.65" customHeight="1">
      <c r="A4138" s="372">
        <v>4132</v>
      </c>
      <c r="B4138" s="381">
        <v>1788.6946046208104</v>
      </c>
      <c r="C4138" s="381">
        <v>2603.3143039499628</v>
      </c>
      <c r="D4138" s="382">
        <v>1.0114137908813039</v>
      </c>
      <c r="E4138" s="382">
        <v>1.1307850938063564</v>
      </c>
      <c r="F4138" s="382">
        <v>1.239203241783488</v>
      </c>
      <c r="G4138" s="382">
        <v>1.3251493158139163</v>
      </c>
      <c r="H4138" s="382">
        <v>1.3886846931991321</v>
      </c>
      <c r="M4138" s="386">
        <v>0.82640000000000002</v>
      </c>
    </row>
    <row r="4139" spans="1:13" ht="11.65" customHeight="1">
      <c r="A4139" s="372">
        <v>4133</v>
      </c>
      <c r="B4139" s="381">
        <v>1788.7600327610444</v>
      </c>
      <c r="C4139" s="381">
        <v>2603.4278546583628</v>
      </c>
      <c r="D4139" s="382">
        <v>1.0114193056138372</v>
      </c>
      <c r="E4139" s="382">
        <v>1.1307884579319347</v>
      </c>
      <c r="F4139" s="382">
        <v>1.2392175345895065</v>
      </c>
      <c r="G4139" s="382">
        <v>1.3251669658749492</v>
      </c>
      <c r="H4139" s="382">
        <v>1.3887452146340475</v>
      </c>
      <c r="M4139" s="386">
        <v>0.8266</v>
      </c>
    </row>
    <row r="4140" spans="1:13" ht="11.65" customHeight="1">
      <c r="A4140" s="372">
        <v>4134</v>
      </c>
      <c r="B4140" s="381">
        <v>1789.0637172841698</v>
      </c>
      <c r="C4140" s="381">
        <v>2603.727198957582</v>
      </c>
      <c r="D4140" s="382">
        <v>1.0114302949352814</v>
      </c>
      <c r="E4140" s="382">
        <v>1.1308091203708199</v>
      </c>
      <c r="F4140" s="382">
        <v>1.2392653807071399</v>
      </c>
      <c r="G4140" s="382">
        <v>1.3251847064666884</v>
      </c>
      <c r="H4140" s="382">
        <v>1.3888391777884166</v>
      </c>
      <c r="M4140" s="386">
        <v>0.82679999999999998</v>
      </c>
    </row>
    <row r="4141" spans="1:13" ht="11.65" customHeight="1">
      <c r="A4141" s="372">
        <v>4135</v>
      </c>
      <c r="B4141" s="381">
        <v>1789.6317130819871</v>
      </c>
      <c r="C4141" s="381">
        <v>2603.8624610924417</v>
      </c>
      <c r="D4141" s="382">
        <v>1.0114334740775963</v>
      </c>
      <c r="E4141" s="382">
        <v>1.1308135763249449</v>
      </c>
      <c r="F4141" s="382">
        <v>1.2392781172950498</v>
      </c>
      <c r="G4141" s="382">
        <v>1.3252298582733655</v>
      </c>
      <c r="H4141" s="382">
        <v>1.3888632745653833</v>
      </c>
      <c r="M4141" s="386">
        <v>0.82699999999999996</v>
      </c>
    </row>
    <row r="4142" spans="1:13" ht="11.65" customHeight="1">
      <c r="A4142" s="372">
        <v>4136</v>
      </c>
      <c r="B4142" s="381">
        <v>1789.6863061760132</v>
      </c>
      <c r="C4142" s="381">
        <v>2604.2496073972161</v>
      </c>
      <c r="D4142" s="382">
        <v>1.011454665642515</v>
      </c>
      <c r="E4142" s="382">
        <v>1.1308248551120974</v>
      </c>
      <c r="F4142" s="382">
        <v>1.239280320288257</v>
      </c>
      <c r="G4142" s="382">
        <v>1.3252369859429827</v>
      </c>
      <c r="H4142" s="382">
        <v>1.3888800032499906</v>
      </c>
      <c r="M4142" s="386">
        <v>0.82720000000000005</v>
      </c>
    </row>
    <row r="4143" spans="1:13" ht="11.65" customHeight="1">
      <c r="A4143" s="372">
        <v>4137</v>
      </c>
      <c r="B4143" s="381">
        <v>1789.8798061973794</v>
      </c>
      <c r="C4143" s="381">
        <v>2604.4316569313414</v>
      </c>
      <c r="D4143" s="382">
        <v>1.0114680063814363</v>
      </c>
      <c r="E4143" s="382">
        <v>1.1308970648238068</v>
      </c>
      <c r="F4143" s="382">
        <v>1.2392804089964347</v>
      </c>
      <c r="G4143" s="382">
        <v>1.3253416810285994</v>
      </c>
      <c r="H4143" s="382">
        <v>1.3889817659950905</v>
      </c>
      <c r="M4143" s="386">
        <v>0.82740000000000002</v>
      </c>
    </row>
    <row r="4144" spans="1:13" ht="11.65" customHeight="1">
      <c r="A4144" s="372">
        <v>4138</v>
      </c>
      <c r="B4144" s="381">
        <v>1790.0814884477777</v>
      </c>
      <c r="C4144" s="381">
        <v>2604.9794234569144</v>
      </c>
      <c r="D4144" s="382">
        <v>1.0114693400127837</v>
      </c>
      <c r="E4144" s="382">
        <v>1.1309081946956054</v>
      </c>
      <c r="F4144" s="382">
        <v>1.2393325356157312</v>
      </c>
      <c r="G4144" s="382">
        <v>1.3254099632545042</v>
      </c>
      <c r="H4144" s="382">
        <v>1.3890503089187951</v>
      </c>
      <c r="M4144" s="386">
        <v>0.8276</v>
      </c>
    </row>
    <row r="4145" spans="1:13" ht="11.65" customHeight="1">
      <c r="A4145" s="372">
        <v>4139</v>
      </c>
      <c r="B4145" s="381">
        <v>1790.2009760599449</v>
      </c>
      <c r="C4145" s="381">
        <v>2605.0363102494066</v>
      </c>
      <c r="D4145" s="382">
        <v>1.0115231261328996</v>
      </c>
      <c r="E4145" s="382">
        <v>1.1309155601716074</v>
      </c>
      <c r="F4145" s="382">
        <v>1.2394922945993834</v>
      </c>
      <c r="G4145" s="382">
        <v>1.3255287017654043</v>
      </c>
      <c r="H4145" s="382">
        <v>1.3891043047648728</v>
      </c>
      <c r="M4145" s="386">
        <v>0.82779999999999998</v>
      </c>
    </row>
    <row r="4146" spans="1:13" ht="11.65" customHeight="1">
      <c r="A4146" s="372">
        <v>4140</v>
      </c>
      <c r="B4146" s="381">
        <v>1791.1694351329716</v>
      </c>
      <c r="C4146" s="381">
        <v>2606.0267530899855</v>
      </c>
      <c r="D4146" s="382">
        <v>1.0115290037296683</v>
      </c>
      <c r="E4146" s="382">
        <v>1.1309293741101492</v>
      </c>
      <c r="F4146" s="382">
        <v>1.2396254373627025</v>
      </c>
      <c r="G4146" s="382">
        <v>1.3255343535542954</v>
      </c>
      <c r="H4146" s="382">
        <v>1.3891309421288149</v>
      </c>
      <c r="M4146" s="386">
        <v>0.82799999999999996</v>
      </c>
    </row>
    <row r="4147" spans="1:13" ht="11.65" customHeight="1">
      <c r="A4147" s="372">
        <v>4141</v>
      </c>
      <c r="B4147" s="381">
        <v>1791.6978609083317</v>
      </c>
      <c r="C4147" s="381">
        <v>2608.0647450084107</v>
      </c>
      <c r="D4147" s="382">
        <v>1.0115713989507742</v>
      </c>
      <c r="E4147" s="382">
        <v>1.1309463035606611</v>
      </c>
      <c r="F4147" s="382">
        <v>1.2396374203125844</v>
      </c>
      <c r="G4147" s="382">
        <v>1.3256427997259066</v>
      </c>
      <c r="H4147" s="382">
        <v>1.389236895459049</v>
      </c>
      <c r="M4147" s="386">
        <v>0.82820000000000005</v>
      </c>
    </row>
    <row r="4148" spans="1:13" ht="11.65" customHeight="1">
      <c r="A4148" s="372">
        <v>4142</v>
      </c>
      <c r="B4148" s="381">
        <v>1792.2608712809224</v>
      </c>
      <c r="C4148" s="381">
        <v>2608.5701566246335</v>
      </c>
      <c r="D4148" s="382">
        <v>1.011573901615789</v>
      </c>
      <c r="E4148" s="382">
        <v>1.131034345632091</v>
      </c>
      <c r="F4148" s="382">
        <v>1.2397250037936105</v>
      </c>
      <c r="G4148" s="382">
        <v>1.325758786813237</v>
      </c>
      <c r="H4148" s="382">
        <v>1.3892610692919936</v>
      </c>
      <c r="M4148" s="386">
        <v>0.82840000000000003</v>
      </c>
    </row>
    <row r="4149" spans="1:13" ht="11.65" customHeight="1">
      <c r="A4149" s="372">
        <v>4143</v>
      </c>
      <c r="B4149" s="381">
        <v>1792.3927979846185</v>
      </c>
      <c r="C4149" s="381">
        <v>2609.0976499038607</v>
      </c>
      <c r="D4149" s="382">
        <v>1.0115944299231703</v>
      </c>
      <c r="E4149" s="382">
        <v>1.1310407375705536</v>
      </c>
      <c r="F4149" s="382">
        <v>1.2397322413417553</v>
      </c>
      <c r="G4149" s="382">
        <v>1.3257757454572465</v>
      </c>
      <c r="H4149" s="382">
        <v>1.3892794711802998</v>
      </c>
      <c r="M4149" s="386">
        <v>0.8286</v>
      </c>
    </row>
    <row r="4150" spans="1:13" ht="11.65" customHeight="1">
      <c r="A4150" s="372">
        <v>4144</v>
      </c>
      <c r="B4150" s="381">
        <v>1792.4801207056034</v>
      </c>
      <c r="C4150" s="381">
        <v>2609.1564252898679</v>
      </c>
      <c r="D4150" s="382">
        <v>1.0115954347572991</v>
      </c>
      <c r="E4150" s="382">
        <v>1.1310532243618376</v>
      </c>
      <c r="F4150" s="382">
        <v>1.23973709169122</v>
      </c>
      <c r="G4150" s="382">
        <v>1.3259264947796878</v>
      </c>
      <c r="H4150" s="382">
        <v>1.3892962688952213</v>
      </c>
      <c r="M4150" s="386">
        <v>0.82879999999999998</v>
      </c>
    </row>
    <row r="4151" spans="1:13" ht="11.65" customHeight="1">
      <c r="A4151" s="372">
        <v>4145</v>
      </c>
      <c r="B4151" s="381">
        <v>1792.6471693120775</v>
      </c>
      <c r="C4151" s="381">
        <v>2611.137964449701</v>
      </c>
      <c r="D4151" s="382">
        <v>1.0116109871439356</v>
      </c>
      <c r="E4151" s="382">
        <v>1.1310640400973273</v>
      </c>
      <c r="F4151" s="382">
        <v>1.2397874869503549</v>
      </c>
      <c r="G4151" s="382">
        <v>1.3259569488252272</v>
      </c>
      <c r="H4151" s="382">
        <v>1.3893662061904779</v>
      </c>
      <c r="M4151" s="386">
        <v>0.82899999999999996</v>
      </c>
    </row>
    <row r="4152" spans="1:13" ht="11.65" customHeight="1">
      <c r="A4152" s="372">
        <v>4146</v>
      </c>
      <c r="B4152" s="381">
        <v>1792.8799333345551</v>
      </c>
      <c r="C4152" s="381">
        <v>2612.4326464655969</v>
      </c>
      <c r="D4152" s="382">
        <v>1.0116136684280554</v>
      </c>
      <c r="E4152" s="382">
        <v>1.1310725863921081</v>
      </c>
      <c r="F4152" s="382">
        <v>1.2398451620702644</v>
      </c>
      <c r="G4152" s="382">
        <v>1.325993928013119</v>
      </c>
      <c r="H4152" s="382">
        <v>1.3895231396279211</v>
      </c>
      <c r="M4152" s="386">
        <v>0.82920000000000005</v>
      </c>
    </row>
    <row r="4153" spans="1:13" ht="11.65" customHeight="1">
      <c r="A4153" s="372">
        <v>4147</v>
      </c>
      <c r="B4153" s="381">
        <v>1793.230809027028</v>
      </c>
      <c r="C4153" s="381">
        <v>2612.9165022669422</v>
      </c>
      <c r="D4153" s="382">
        <v>1.0116391170529393</v>
      </c>
      <c r="E4153" s="382">
        <v>1.1311410463014566</v>
      </c>
      <c r="F4153" s="382">
        <v>1.2399202442404018</v>
      </c>
      <c r="G4153" s="382">
        <v>1.3259971670652513</v>
      </c>
      <c r="H4153" s="382">
        <v>1.3895713692008802</v>
      </c>
      <c r="M4153" s="386">
        <v>0.82940000000000003</v>
      </c>
    </row>
    <row r="4154" spans="1:13" ht="11.65" customHeight="1">
      <c r="A4154" s="372">
        <v>4148</v>
      </c>
      <c r="B4154" s="381">
        <v>1793.5919928917128</v>
      </c>
      <c r="C4154" s="381">
        <v>2613.3332287198136</v>
      </c>
      <c r="D4154" s="382">
        <v>1.0116731766834004</v>
      </c>
      <c r="E4154" s="382">
        <v>1.1311796481150451</v>
      </c>
      <c r="F4154" s="382">
        <v>1.2399806795672816</v>
      </c>
      <c r="G4154" s="382">
        <v>1.326013213066076</v>
      </c>
      <c r="H4154" s="382">
        <v>1.3899190350049397</v>
      </c>
      <c r="M4154" s="386">
        <v>0.8296</v>
      </c>
    </row>
    <row r="4155" spans="1:13" ht="11.65" customHeight="1">
      <c r="A4155" s="372">
        <v>4149</v>
      </c>
      <c r="B4155" s="381">
        <v>1793.9644393823446</v>
      </c>
      <c r="C4155" s="381">
        <v>2613.5902245368943</v>
      </c>
      <c r="D4155" s="382">
        <v>1.0116754223673186</v>
      </c>
      <c r="E4155" s="382">
        <v>1.1312205878378305</v>
      </c>
      <c r="F4155" s="382">
        <v>1.2399876016268876</v>
      </c>
      <c r="G4155" s="382">
        <v>1.3260948121665879</v>
      </c>
      <c r="H4155" s="382">
        <v>1.3899606823015966</v>
      </c>
      <c r="M4155" s="386">
        <v>0.82979999999999998</v>
      </c>
    </row>
    <row r="4156" spans="1:13" ht="11.65" customHeight="1">
      <c r="A4156" s="372">
        <v>4150</v>
      </c>
      <c r="B4156" s="381">
        <v>1794.0597736580849</v>
      </c>
      <c r="C4156" s="381">
        <v>2613.6297457509063</v>
      </c>
      <c r="D4156" s="382">
        <v>1.0116946640865705</v>
      </c>
      <c r="E4156" s="382">
        <v>1.1312557318116567</v>
      </c>
      <c r="F4156" s="382">
        <v>1.2400023082578382</v>
      </c>
      <c r="G4156" s="382">
        <v>1.3262498611061935</v>
      </c>
      <c r="H4156" s="382">
        <v>1.3900050165131121</v>
      </c>
      <c r="M4156" s="386">
        <v>0.83</v>
      </c>
    </row>
    <row r="4157" spans="1:13" ht="11.65" customHeight="1">
      <c r="A4157" s="372">
        <v>4151</v>
      </c>
      <c r="B4157" s="381">
        <v>1794.1492626058534</v>
      </c>
      <c r="C4157" s="381">
        <v>2614.5431556602543</v>
      </c>
      <c r="D4157" s="382">
        <v>1.0117385496209639</v>
      </c>
      <c r="E4157" s="382">
        <v>1.1312616197710292</v>
      </c>
      <c r="F4157" s="382">
        <v>1.2400399993974751</v>
      </c>
      <c r="G4157" s="382">
        <v>1.3263474978790097</v>
      </c>
      <c r="H4157" s="382">
        <v>1.3901648406078237</v>
      </c>
      <c r="M4157" s="386">
        <v>0.83020000000000005</v>
      </c>
    </row>
    <row r="4158" spans="1:13" ht="11.65" customHeight="1">
      <c r="A4158" s="372">
        <v>4152</v>
      </c>
      <c r="B4158" s="381">
        <v>1794.515349170978</v>
      </c>
      <c r="C4158" s="381">
        <v>2614.7597405960933</v>
      </c>
      <c r="D4158" s="382">
        <v>1.0117482723582494</v>
      </c>
      <c r="E4158" s="382">
        <v>1.131297422734526</v>
      </c>
      <c r="F4158" s="382">
        <v>1.2400917903166229</v>
      </c>
      <c r="G4158" s="382">
        <v>1.3263713897143257</v>
      </c>
      <c r="H4158" s="382">
        <v>1.3902028799394961</v>
      </c>
      <c r="M4158" s="386">
        <v>0.83040000000000003</v>
      </c>
    </row>
    <row r="4159" spans="1:13" ht="11.65" customHeight="1">
      <c r="A4159" s="372">
        <v>4153</v>
      </c>
      <c r="B4159" s="381">
        <v>1796.5164992103919</v>
      </c>
      <c r="C4159" s="381">
        <v>2615.6665397355282</v>
      </c>
      <c r="D4159" s="382">
        <v>1.0117545029699109</v>
      </c>
      <c r="E4159" s="382">
        <v>1.1313000448507051</v>
      </c>
      <c r="F4159" s="382">
        <v>1.2401492306485664</v>
      </c>
      <c r="G4159" s="382">
        <v>1.3264246761765679</v>
      </c>
      <c r="H4159" s="382">
        <v>1.390212188759421</v>
      </c>
      <c r="M4159" s="386">
        <v>0.8306</v>
      </c>
    </row>
    <row r="4160" spans="1:13" ht="11.65" customHeight="1">
      <c r="A4160" s="372">
        <v>4154</v>
      </c>
      <c r="B4160" s="381">
        <v>1796.792353924212</v>
      </c>
      <c r="C4160" s="381">
        <v>2616.1013878387002</v>
      </c>
      <c r="D4160" s="382">
        <v>1.0117790344319679</v>
      </c>
      <c r="E4160" s="382">
        <v>1.1313852467227108</v>
      </c>
      <c r="F4160" s="382">
        <v>1.2401623832562363</v>
      </c>
      <c r="G4160" s="382">
        <v>1.3264476254855826</v>
      </c>
      <c r="H4160" s="382">
        <v>1.3902791689388745</v>
      </c>
      <c r="M4160" s="386">
        <v>0.83079999999999998</v>
      </c>
    </row>
    <row r="4161" spans="1:13" ht="11.65" customHeight="1">
      <c r="A4161" s="372">
        <v>4155</v>
      </c>
      <c r="B4161" s="381">
        <v>1796.8313723430283</v>
      </c>
      <c r="C4161" s="381">
        <v>2617.2301510484758</v>
      </c>
      <c r="D4161" s="382">
        <v>1.0117968517503872</v>
      </c>
      <c r="E4161" s="382">
        <v>1.1314200180632208</v>
      </c>
      <c r="F4161" s="382">
        <v>1.2401827557485812</v>
      </c>
      <c r="G4161" s="382">
        <v>1.3264505884497639</v>
      </c>
      <c r="H4161" s="382">
        <v>1.3902882383958119</v>
      </c>
      <c r="M4161" s="386">
        <v>0.83099999999999996</v>
      </c>
    </row>
    <row r="4162" spans="1:13" ht="11.65" customHeight="1">
      <c r="A4162" s="372">
        <v>4156</v>
      </c>
      <c r="B4162" s="381">
        <v>1796.9665156761048</v>
      </c>
      <c r="C4162" s="381">
        <v>2617.3241199049498</v>
      </c>
      <c r="D4162" s="382">
        <v>1.0118487894378851</v>
      </c>
      <c r="E4162" s="382">
        <v>1.1314880143973456</v>
      </c>
      <c r="F4162" s="382">
        <v>1.2401946775479598</v>
      </c>
      <c r="G4162" s="382">
        <v>1.3265104623366524</v>
      </c>
      <c r="H4162" s="382">
        <v>1.3902885488197378</v>
      </c>
      <c r="M4162" s="386">
        <v>0.83120000000000005</v>
      </c>
    </row>
    <row r="4163" spans="1:13" ht="11.65" customHeight="1">
      <c r="A4163" s="372">
        <v>4157</v>
      </c>
      <c r="B4163" s="381">
        <v>1796.9668481579829</v>
      </c>
      <c r="C4163" s="381">
        <v>2617.5562541108829</v>
      </c>
      <c r="D4163" s="382">
        <v>1.0118719404473691</v>
      </c>
      <c r="E4163" s="382">
        <v>1.1315093207467799</v>
      </c>
      <c r="F4163" s="382">
        <v>1.2402981576907091</v>
      </c>
      <c r="G4163" s="382">
        <v>1.3265243642615019</v>
      </c>
      <c r="H4163" s="382">
        <v>1.3903386051737248</v>
      </c>
      <c r="M4163" s="386">
        <v>0.83140000000000003</v>
      </c>
    </row>
    <row r="4164" spans="1:13" ht="11.65" customHeight="1">
      <c r="A4164" s="372">
        <v>4158</v>
      </c>
      <c r="B4164" s="381">
        <v>1798.9208288956379</v>
      </c>
      <c r="C4164" s="381">
        <v>2618.2530332784208</v>
      </c>
      <c r="D4164" s="382">
        <v>1.0119091594030754</v>
      </c>
      <c r="E4164" s="382">
        <v>1.1315227123652116</v>
      </c>
      <c r="F4164" s="382">
        <v>1.2403139273062287</v>
      </c>
      <c r="G4164" s="382">
        <v>1.3265428108109298</v>
      </c>
      <c r="H4164" s="382">
        <v>1.3905140446097091</v>
      </c>
      <c r="M4164" s="386">
        <v>0.83160000000000001</v>
      </c>
    </row>
    <row r="4165" spans="1:13" ht="11.65" customHeight="1">
      <c r="A4165" s="372">
        <v>4159</v>
      </c>
      <c r="B4165" s="381">
        <v>1799.0695484025746</v>
      </c>
      <c r="C4165" s="381">
        <v>2619.0776489057716</v>
      </c>
      <c r="D4165" s="382">
        <v>1.0119367921296318</v>
      </c>
      <c r="E4165" s="382">
        <v>1.1315373369638009</v>
      </c>
      <c r="F4165" s="382">
        <v>1.2403711767049799</v>
      </c>
      <c r="G4165" s="382">
        <v>1.3266219589833748</v>
      </c>
      <c r="H4165" s="382">
        <v>1.3905650181518781</v>
      </c>
      <c r="M4165" s="386">
        <v>0.83179999999999998</v>
      </c>
    </row>
    <row r="4166" spans="1:13" ht="11.65" customHeight="1">
      <c r="A4166" s="372">
        <v>4160</v>
      </c>
      <c r="B4166" s="381">
        <v>1799.6533870150643</v>
      </c>
      <c r="C4166" s="381">
        <v>2619.7662953957206</v>
      </c>
      <c r="D4166" s="382">
        <v>1.0119619263179933</v>
      </c>
      <c r="E4166" s="382">
        <v>1.1316063695995058</v>
      </c>
      <c r="F4166" s="382">
        <v>1.2404407542010651</v>
      </c>
      <c r="G4166" s="382">
        <v>1.3266441779639824</v>
      </c>
      <c r="H4166" s="382">
        <v>1.3906030917654773</v>
      </c>
      <c r="M4166" s="386">
        <v>0.83199999999999996</v>
      </c>
    </row>
    <row r="4167" spans="1:13" ht="11.65" customHeight="1">
      <c r="A4167" s="372">
        <v>4161</v>
      </c>
      <c r="B4167" s="381">
        <v>1800.7641538729395</v>
      </c>
      <c r="C4167" s="381">
        <v>2619.9058588202333</v>
      </c>
      <c r="D4167" s="382">
        <v>1.0120131415597606</v>
      </c>
      <c r="E4167" s="382">
        <v>1.1316152612884818</v>
      </c>
      <c r="F4167" s="382">
        <v>1.240518186424697</v>
      </c>
      <c r="G4167" s="382">
        <v>1.3267041193468527</v>
      </c>
      <c r="H4167" s="382">
        <v>1.3906706690652322</v>
      </c>
      <c r="M4167" s="386">
        <v>0.83220000000000005</v>
      </c>
    </row>
    <row r="4168" spans="1:13" ht="11.65" customHeight="1">
      <c r="A4168" s="372">
        <v>4162</v>
      </c>
      <c r="B4168" s="381">
        <v>1801.7812664515532</v>
      </c>
      <c r="C4168" s="381">
        <v>2619.9157297762813</v>
      </c>
      <c r="D4168" s="382">
        <v>1.0120191699092662</v>
      </c>
      <c r="E4168" s="382">
        <v>1.131617093245374</v>
      </c>
      <c r="F4168" s="382">
        <v>1.2405341699594536</v>
      </c>
      <c r="G4168" s="382">
        <v>1.3267556107777878</v>
      </c>
      <c r="H4168" s="382">
        <v>1.3906910995055755</v>
      </c>
      <c r="M4168" s="386">
        <v>0.83240000000000003</v>
      </c>
    </row>
    <row r="4169" spans="1:13" ht="11.65" customHeight="1">
      <c r="A4169" s="372">
        <v>4163</v>
      </c>
      <c r="B4169" s="381">
        <v>1801.9463220856114</v>
      </c>
      <c r="C4169" s="381">
        <v>2620.3089208015735</v>
      </c>
      <c r="D4169" s="382">
        <v>1.0120345002751123</v>
      </c>
      <c r="E4169" s="382">
        <v>1.1316526143241665</v>
      </c>
      <c r="F4169" s="382">
        <v>1.2405509683798575</v>
      </c>
      <c r="G4169" s="382">
        <v>1.3268053234537394</v>
      </c>
      <c r="H4169" s="382">
        <v>1.390728342458847</v>
      </c>
      <c r="M4169" s="386">
        <v>0.83260000000000001</v>
      </c>
    </row>
    <row r="4170" spans="1:13" ht="11.65" customHeight="1">
      <c r="A4170" s="372">
        <v>4164</v>
      </c>
      <c r="B4170" s="381">
        <v>1802.3463645792363</v>
      </c>
      <c r="C4170" s="381">
        <v>2620.3427691953311</v>
      </c>
      <c r="D4170" s="382">
        <v>1.0120888423518679</v>
      </c>
      <c r="E4170" s="382">
        <v>1.1316958843246425</v>
      </c>
      <c r="F4170" s="382">
        <v>1.240554584703949</v>
      </c>
      <c r="G4170" s="382">
        <v>1.3268550931396883</v>
      </c>
      <c r="H4170" s="382">
        <v>1.3908184099488445</v>
      </c>
      <c r="M4170" s="386">
        <v>0.83279999999999998</v>
      </c>
    </row>
    <row r="4171" spans="1:13" ht="11.65" customHeight="1">
      <c r="A4171" s="372">
        <v>4165</v>
      </c>
      <c r="B4171" s="381">
        <v>1802.9759559368249</v>
      </c>
      <c r="C4171" s="381">
        <v>2620.5066284028089</v>
      </c>
      <c r="D4171" s="382">
        <v>1.0120920149376362</v>
      </c>
      <c r="E4171" s="382">
        <v>1.1317015110657485</v>
      </c>
      <c r="F4171" s="382">
        <v>1.2405996664758707</v>
      </c>
      <c r="G4171" s="382">
        <v>1.3268645723089731</v>
      </c>
      <c r="H4171" s="382">
        <v>1.3908323737005153</v>
      </c>
      <c r="M4171" s="386">
        <v>0.83299999999999996</v>
      </c>
    </row>
    <row r="4172" spans="1:13" ht="11.65" customHeight="1">
      <c r="A4172" s="372">
        <v>4166</v>
      </c>
      <c r="B4172" s="381">
        <v>1803.3049116860348</v>
      </c>
      <c r="C4172" s="381">
        <v>2621.0333719446571</v>
      </c>
      <c r="D4172" s="382">
        <v>1.0121242517646676</v>
      </c>
      <c r="E4172" s="382">
        <v>1.1317200362470194</v>
      </c>
      <c r="F4172" s="382">
        <v>1.2406057448720884</v>
      </c>
      <c r="G4172" s="382">
        <v>1.326939460579899</v>
      </c>
      <c r="H4172" s="382">
        <v>1.3908361529484035</v>
      </c>
      <c r="M4172" s="386">
        <v>0.83320000000000005</v>
      </c>
    </row>
    <row r="4173" spans="1:13" ht="11.65" customHeight="1">
      <c r="A4173" s="372">
        <v>4167</v>
      </c>
      <c r="B4173" s="381">
        <v>1804.0878137206155</v>
      </c>
      <c r="C4173" s="381">
        <v>2621.1238158466858</v>
      </c>
      <c r="D4173" s="382">
        <v>1.0121471525444576</v>
      </c>
      <c r="E4173" s="382">
        <v>1.1317975490621011</v>
      </c>
      <c r="F4173" s="382">
        <v>1.2406548036114742</v>
      </c>
      <c r="G4173" s="382">
        <v>1.3270162756474444</v>
      </c>
      <c r="H4173" s="382">
        <v>1.3908460963418472</v>
      </c>
      <c r="M4173" s="386">
        <v>0.83340000000000003</v>
      </c>
    </row>
    <row r="4174" spans="1:13" ht="11.65" customHeight="1">
      <c r="A4174" s="372">
        <v>4168</v>
      </c>
      <c r="B4174" s="381">
        <v>1804.3502848538328</v>
      </c>
      <c r="C4174" s="381">
        <v>2621.1555717095453</v>
      </c>
      <c r="D4174" s="382">
        <v>1.0121869915041593</v>
      </c>
      <c r="E4174" s="382">
        <v>1.1318561956264768</v>
      </c>
      <c r="F4174" s="382">
        <v>1.2406563583558765</v>
      </c>
      <c r="G4174" s="382">
        <v>1.3270419208126367</v>
      </c>
      <c r="H4174" s="382">
        <v>1.3908985200567749</v>
      </c>
      <c r="M4174" s="386">
        <v>0.83360000000000001</v>
      </c>
    </row>
    <row r="4175" spans="1:13" ht="11.65" customHeight="1">
      <c r="A4175" s="372">
        <v>4169</v>
      </c>
      <c r="B4175" s="381">
        <v>1804.5866731918804</v>
      </c>
      <c r="C4175" s="381">
        <v>2621.5695089655419</v>
      </c>
      <c r="D4175" s="382">
        <v>1.0122609254132366</v>
      </c>
      <c r="E4175" s="382">
        <v>1.1318611536195333</v>
      </c>
      <c r="F4175" s="382">
        <v>1.2406593250129567</v>
      </c>
      <c r="G4175" s="382">
        <v>1.3272589995401798</v>
      </c>
      <c r="H4175" s="382">
        <v>1.390937210352329</v>
      </c>
      <c r="M4175" s="386">
        <v>0.83379999999999999</v>
      </c>
    </row>
    <row r="4176" spans="1:13" ht="11.65" customHeight="1">
      <c r="A4176" s="372">
        <v>4170</v>
      </c>
      <c r="B4176" s="381">
        <v>1805.0519612031594</v>
      </c>
      <c r="C4176" s="381">
        <v>2621.9317033868938</v>
      </c>
      <c r="D4176" s="382">
        <v>1.0122751774568095</v>
      </c>
      <c r="E4176" s="382">
        <v>1.1318709812068493</v>
      </c>
      <c r="F4176" s="382">
        <v>1.2406695636041252</v>
      </c>
      <c r="G4176" s="382">
        <v>1.3272634439013455</v>
      </c>
      <c r="H4176" s="382">
        <v>1.3911892844257843</v>
      </c>
      <c r="M4176" s="386">
        <v>0.83399999999999996</v>
      </c>
    </row>
    <row r="4177" spans="1:13" ht="11.65" customHeight="1">
      <c r="A4177" s="372">
        <v>4171</v>
      </c>
      <c r="B4177" s="381">
        <v>1805.7722112458914</v>
      </c>
      <c r="C4177" s="381">
        <v>2622.3122721769578</v>
      </c>
      <c r="D4177" s="382">
        <v>1.0123230901672744</v>
      </c>
      <c r="E4177" s="382">
        <v>1.1318784714199295</v>
      </c>
      <c r="F4177" s="382">
        <v>1.2407455677801842</v>
      </c>
      <c r="G4177" s="382">
        <v>1.3273069662915342</v>
      </c>
      <c r="H4177" s="382">
        <v>1.3911905979180592</v>
      </c>
      <c r="M4177" s="386">
        <v>0.83420000000000005</v>
      </c>
    </row>
    <row r="4178" spans="1:13" ht="11.65" customHeight="1">
      <c r="A4178" s="372">
        <v>4172</v>
      </c>
      <c r="B4178" s="381">
        <v>1806.209231084038</v>
      </c>
      <c r="C4178" s="381">
        <v>2623.0308688920868</v>
      </c>
      <c r="D4178" s="382">
        <v>1.0123464929964501</v>
      </c>
      <c r="E4178" s="382">
        <v>1.1319701371013786</v>
      </c>
      <c r="F4178" s="382">
        <v>1.2408124789843058</v>
      </c>
      <c r="G4178" s="382">
        <v>1.3273372714440579</v>
      </c>
      <c r="H4178" s="382">
        <v>1.3912217602913453</v>
      </c>
      <c r="M4178" s="386">
        <v>0.83440000000000003</v>
      </c>
    </row>
    <row r="4179" spans="1:13" ht="11.65" customHeight="1">
      <c r="A4179" s="372">
        <v>4173</v>
      </c>
      <c r="B4179" s="381">
        <v>1806.4736571332642</v>
      </c>
      <c r="C4179" s="381">
        <v>2623.4082707236594</v>
      </c>
      <c r="D4179" s="382">
        <v>1.0123473463381174</v>
      </c>
      <c r="E4179" s="382">
        <v>1.1319880403459859</v>
      </c>
      <c r="F4179" s="382">
        <v>1.2408926582076556</v>
      </c>
      <c r="G4179" s="382">
        <v>1.3273477654134898</v>
      </c>
      <c r="H4179" s="382">
        <v>1.3912255956139938</v>
      </c>
      <c r="M4179" s="386">
        <v>0.83460000000000001</v>
      </c>
    </row>
    <row r="4180" spans="1:13" ht="11.65" customHeight="1">
      <c r="A4180" s="372">
        <v>4174</v>
      </c>
      <c r="B4180" s="381">
        <v>1806.8476874145836</v>
      </c>
      <c r="C4180" s="381">
        <v>2624.3410296924303</v>
      </c>
      <c r="D4180" s="382">
        <v>1.0123665258186887</v>
      </c>
      <c r="E4180" s="382">
        <v>1.1320028903414576</v>
      </c>
      <c r="F4180" s="382">
        <v>1.2409335472161804</v>
      </c>
      <c r="G4180" s="382">
        <v>1.3274192451800022</v>
      </c>
      <c r="H4180" s="382">
        <v>1.3912405426525793</v>
      </c>
      <c r="M4180" s="386">
        <v>0.83479999999999999</v>
      </c>
    </row>
    <row r="4181" spans="1:13" ht="11.65" customHeight="1">
      <c r="A4181" s="372">
        <v>4175</v>
      </c>
      <c r="B4181" s="381">
        <v>1807.1927457091615</v>
      </c>
      <c r="C4181" s="381">
        <v>2624.7951908521281</v>
      </c>
      <c r="D4181" s="382">
        <v>1.0124872280537092</v>
      </c>
      <c r="E4181" s="382">
        <v>1.1322127039799328</v>
      </c>
      <c r="F4181" s="382">
        <v>1.2409938310630222</v>
      </c>
      <c r="G4181" s="382">
        <v>1.3274227365385092</v>
      </c>
      <c r="H4181" s="382">
        <v>1.3913204360497986</v>
      </c>
      <c r="M4181" s="386">
        <v>0.83499999999999996</v>
      </c>
    </row>
    <row r="4182" spans="1:13" ht="11.65" customHeight="1">
      <c r="A4182" s="372">
        <v>4176</v>
      </c>
      <c r="B4182" s="381">
        <v>1808.0941466147515</v>
      </c>
      <c r="C4182" s="381">
        <v>2624.9071525088239</v>
      </c>
      <c r="D4182" s="382">
        <v>1.0125534725774099</v>
      </c>
      <c r="E4182" s="382">
        <v>1.1323715410774793</v>
      </c>
      <c r="F4182" s="382">
        <v>1.2410402124873672</v>
      </c>
      <c r="G4182" s="382">
        <v>1.3275073029564637</v>
      </c>
      <c r="H4182" s="382">
        <v>1.3913972895343438</v>
      </c>
      <c r="M4182" s="386">
        <v>0.83520000000000005</v>
      </c>
    </row>
    <row r="4183" spans="1:13" ht="11.65" customHeight="1">
      <c r="A4183" s="372">
        <v>4177</v>
      </c>
      <c r="B4183" s="381">
        <v>1808.193403254626</v>
      </c>
      <c r="C4183" s="381">
        <v>2628.8188660170836</v>
      </c>
      <c r="D4183" s="382">
        <v>1.012557098223231</v>
      </c>
      <c r="E4183" s="382">
        <v>1.1323755366385349</v>
      </c>
      <c r="F4183" s="382">
        <v>1.2410864526241028</v>
      </c>
      <c r="G4183" s="382">
        <v>1.3275188513192924</v>
      </c>
      <c r="H4183" s="382">
        <v>1.3913992354441955</v>
      </c>
      <c r="M4183" s="386">
        <v>0.83540000000000003</v>
      </c>
    </row>
    <row r="4184" spans="1:13" ht="11.65" customHeight="1">
      <c r="A4184" s="372">
        <v>4178</v>
      </c>
      <c r="B4184" s="381">
        <v>1808.4316735682605</v>
      </c>
      <c r="C4184" s="381">
        <v>2629.6046982694243</v>
      </c>
      <c r="D4184" s="382">
        <v>1.0125758581444142</v>
      </c>
      <c r="E4184" s="382">
        <v>1.1324015620557204</v>
      </c>
      <c r="F4184" s="382">
        <v>1.2410873377330922</v>
      </c>
      <c r="G4184" s="382">
        <v>1.327539662103943</v>
      </c>
      <c r="H4184" s="382">
        <v>1.3915445892835578</v>
      </c>
      <c r="M4184" s="386">
        <v>0.83560000000000001</v>
      </c>
    </row>
    <row r="4185" spans="1:13" ht="11.65" customHeight="1">
      <c r="A4185" s="372">
        <v>4179</v>
      </c>
      <c r="B4185" s="381">
        <v>1809.1925889522436</v>
      </c>
      <c r="C4185" s="381">
        <v>2630.3280131797965</v>
      </c>
      <c r="D4185" s="382">
        <v>1.0125859307718972</v>
      </c>
      <c r="E4185" s="382">
        <v>1.1324037058796665</v>
      </c>
      <c r="F4185" s="382">
        <v>1.2410905723003935</v>
      </c>
      <c r="G4185" s="382">
        <v>1.3275481260363253</v>
      </c>
      <c r="H4185" s="382">
        <v>1.3915815270290026</v>
      </c>
      <c r="M4185" s="386">
        <v>0.83579999999999999</v>
      </c>
    </row>
    <row r="4186" spans="1:13" ht="11.65" customHeight="1">
      <c r="A4186" s="372">
        <v>4180</v>
      </c>
      <c r="B4186" s="381">
        <v>1810.3588081828711</v>
      </c>
      <c r="C4186" s="381">
        <v>2630.8917163763108</v>
      </c>
      <c r="D4186" s="382">
        <v>1.012593160008475</v>
      </c>
      <c r="E4186" s="382">
        <v>1.1324293920755437</v>
      </c>
      <c r="F4186" s="382">
        <v>1.2411790551460515</v>
      </c>
      <c r="G4186" s="382">
        <v>1.3275902849531074</v>
      </c>
      <c r="H4186" s="382">
        <v>1.3916897582850301</v>
      </c>
      <c r="M4186" s="386">
        <v>0.83599999999999997</v>
      </c>
    </row>
    <row r="4187" spans="1:13" ht="11.65" customHeight="1">
      <c r="A4187" s="372">
        <v>4181</v>
      </c>
      <c r="B4187" s="381">
        <v>1811.05115700644</v>
      </c>
      <c r="C4187" s="381">
        <v>2632.8539692725262</v>
      </c>
      <c r="D4187" s="382">
        <v>1.0126087912376236</v>
      </c>
      <c r="E4187" s="382">
        <v>1.1324397016249801</v>
      </c>
      <c r="F4187" s="382">
        <v>1.2413140959315812</v>
      </c>
      <c r="G4187" s="382">
        <v>1.3276008583416403</v>
      </c>
      <c r="H4187" s="382">
        <v>1.3916926040227851</v>
      </c>
      <c r="M4187" s="386">
        <v>0.83620000000000005</v>
      </c>
    </row>
    <row r="4188" spans="1:13" ht="11.65" customHeight="1">
      <c r="A4188" s="372">
        <v>4182</v>
      </c>
      <c r="B4188" s="381">
        <v>1811.4888535790333</v>
      </c>
      <c r="C4188" s="381">
        <v>2633.0182236948294</v>
      </c>
      <c r="D4188" s="382">
        <v>1.012625321722564</v>
      </c>
      <c r="E4188" s="382">
        <v>1.1324505584230911</v>
      </c>
      <c r="F4188" s="382">
        <v>1.2413295431199747</v>
      </c>
      <c r="G4188" s="382">
        <v>1.3276082265108555</v>
      </c>
      <c r="H4188" s="382">
        <v>1.3918761647357816</v>
      </c>
      <c r="M4188" s="386">
        <v>0.83640000000000003</v>
      </c>
    </row>
    <row r="4189" spans="1:13" ht="11.65" customHeight="1">
      <c r="A4189" s="372">
        <v>4183</v>
      </c>
      <c r="B4189" s="381">
        <v>1811.5244851183879</v>
      </c>
      <c r="C4189" s="381">
        <v>2634.1706504967278</v>
      </c>
      <c r="D4189" s="382">
        <v>1.0126911238673513</v>
      </c>
      <c r="E4189" s="382">
        <v>1.132458633163923</v>
      </c>
      <c r="F4189" s="382">
        <v>1.2413622162999842</v>
      </c>
      <c r="G4189" s="382">
        <v>1.3276326354096402</v>
      </c>
      <c r="H4189" s="382">
        <v>1.3919138014869721</v>
      </c>
      <c r="M4189" s="386">
        <v>0.83660000000000001</v>
      </c>
    </row>
    <row r="4190" spans="1:13" ht="11.65" customHeight="1">
      <c r="A4190" s="372">
        <v>4184</v>
      </c>
      <c r="B4190" s="381">
        <v>1811.9470607007361</v>
      </c>
      <c r="C4190" s="381">
        <v>2634.2717476250982</v>
      </c>
      <c r="D4190" s="382">
        <v>1.0127030077143004</v>
      </c>
      <c r="E4190" s="382">
        <v>1.1324718042660016</v>
      </c>
      <c r="F4190" s="382">
        <v>1.2413712873635943</v>
      </c>
      <c r="G4190" s="382">
        <v>1.327672902282387</v>
      </c>
      <c r="H4190" s="382">
        <v>1.3919399613971908</v>
      </c>
      <c r="M4190" s="386">
        <v>0.83679999999999999</v>
      </c>
    </row>
    <row r="4191" spans="1:13" ht="11.65" customHeight="1">
      <c r="A4191" s="372">
        <v>4185</v>
      </c>
      <c r="B4191" s="381">
        <v>1813.094302066188</v>
      </c>
      <c r="C4191" s="381">
        <v>2635.0711516452848</v>
      </c>
      <c r="D4191" s="382">
        <v>1.0127114038085856</v>
      </c>
      <c r="E4191" s="382">
        <v>1.1324775221672272</v>
      </c>
      <c r="F4191" s="382">
        <v>1.2414834337416782</v>
      </c>
      <c r="G4191" s="382">
        <v>1.327674681311374</v>
      </c>
      <c r="H4191" s="382">
        <v>1.391949680987753</v>
      </c>
      <c r="M4191" s="386">
        <v>0.83699999999999997</v>
      </c>
    </row>
    <row r="4192" spans="1:13" ht="11.65" customHeight="1">
      <c r="A4192" s="372">
        <v>4186</v>
      </c>
      <c r="B4192" s="381">
        <v>1813.3971141398788</v>
      </c>
      <c r="C4192" s="381">
        <v>2635.5351832438573</v>
      </c>
      <c r="D4192" s="382">
        <v>1.0127907941849426</v>
      </c>
      <c r="E4192" s="382">
        <v>1.1325106161553036</v>
      </c>
      <c r="F4192" s="382">
        <v>1.2414967910844144</v>
      </c>
      <c r="G4192" s="382">
        <v>1.3276986918147418</v>
      </c>
      <c r="H4192" s="382">
        <v>1.3919572086784666</v>
      </c>
      <c r="M4192" s="386">
        <v>0.83720000000000006</v>
      </c>
    </row>
    <row r="4193" spans="1:13" ht="11.65" customHeight="1">
      <c r="A4193" s="372">
        <v>4187</v>
      </c>
      <c r="B4193" s="381">
        <v>1814.2427445242065</v>
      </c>
      <c r="C4193" s="381">
        <v>2635.7799023120879</v>
      </c>
      <c r="D4193" s="382">
        <v>1.0128031592646958</v>
      </c>
      <c r="E4193" s="382">
        <v>1.1325160167379678</v>
      </c>
      <c r="F4193" s="382">
        <v>1.2415796151406118</v>
      </c>
      <c r="G4193" s="382">
        <v>1.3278241595225901</v>
      </c>
      <c r="H4193" s="382">
        <v>1.3919877492961232</v>
      </c>
      <c r="M4193" s="386">
        <v>0.83740000000000003</v>
      </c>
    </row>
    <row r="4194" spans="1:13" ht="11.65" customHeight="1">
      <c r="A4194" s="372">
        <v>4188</v>
      </c>
      <c r="B4194" s="381">
        <v>1814.3604986796136</v>
      </c>
      <c r="C4194" s="381">
        <v>2636.5004413359911</v>
      </c>
      <c r="D4194" s="382">
        <v>1.0128056986078529</v>
      </c>
      <c r="E4194" s="382">
        <v>1.1326080690879456</v>
      </c>
      <c r="F4194" s="382">
        <v>1.241585208052546</v>
      </c>
      <c r="G4194" s="382">
        <v>1.3278846988593671</v>
      </c>
      <c r="H4194" s="382">
        <v>1.3920666602632061</v>
      </c>
      <c r="M4194" s="386">
        <v>0.83760000000000001</v>
      </c>
    </row>
    <row r="4195" spans="1:13" ht="11.65" customHeight="1">
      <c r="A4195" s="372">
        <v>4189</v>
      </c>
      <c r="B4195" s="381">
        <v>1814.9542793640012</v>
      </c>
      <c r="C4195" s="381">
        <v>2638.3267356949</v>
      </c>
      <c r="D4195" s="382">
        <v>1.0128095431080693</v>
      </c>
      <c r="E4195" s="382">
        <v>1.1327565364721326</v>
      </c>
      <c r="F4195" s="382">
        <v>1.2416090770778432</v>
      </c>
      <c r="G4195" s="382">
        <v>1.3279099332974633</v>
      </c>
      <c r="H4195" s="382">
        <v>1.3921726116223698</v>
      </c>
      <c r="M4195" s="386">
        <v>0.83779999999999999</v>
      </c>
    </row>
    <row r="4196" spans="1:13" ht="11.65" customHeight="1">
      <c r="A4196" s="372">
        <v>4190</v>
      </c>
      <c r="B4196" s="381">
        <v>1815.1664779618222</v>
      </c>
      <c r="C4196" s="381">
        <v>2639.2145728680916</v>
      </c>
      <c r="D4196" s="382">
        <v>1.0128097575920716</v>
      </c>
      <c r="E4196" s="382">
        <v>1.1328297385450523</v>
      </c>
      <c r="F4196" s="382">
        <v>1.2417070723432053</v>
      </c>
      <c r="G4196" s="382">
        <v>1.3279171934953335</v>
      </c>
      <c r="H4196" s="382">
        <v>1.3921826835219773</v>
      </c>
      <c r="M4196" s="386">
        <v>0.83799999999999997</v>
      </c>
    </row>
    <row r="4197" spans="1:13" ht="11.65" customHeight="1">
      <c r="A4197" s="372">
        <v>4191</v>
      </c>
      <c r="B4197" s="381">
        <v>1815.5002776467763</v>
      </c>
      <c r="C4197" s="381">
        <v>2639.7254639090825</v>
      </c>
      <c r="D4197" s="382">
        <v>1.012824446704528</v>
      </c>
      <c r="E4197" s="382">
        <v>1.1328780085564187</v>
      </c>
      <c r="F4197" s="382">
        <v>1.2417485064408775</v>
      </c>
      <c r="G4197" s="382">
        <v>1.3281678269353772</v>
      </c>
      <c r="H4197" s="382">
        <v>1.3922246699178016</v>
      </c>
      <c r="M4197" s="386">
        <v>0.83819999999999995</v>
      </c>
    </row>
    <row r="4198" spans="1:13" ht="11.65" customHeight="1">
      <c r="A4198" s="372">
        <v>4192</v>
      </c>
      <c r="B4198" s="381">
        <v>1815.6393600203537</v>
      </c>
      <c r="C4198" s="381">
        <v>2640.39760355406</v>
      </c>
      <c r="D4198" s="382">
        <v>1.0128281246230799</v>
      </c>
      <c r="E4198" s="382">
        <v>1.1328918758015754</v>
      </c>
      <c r="F4198" s="382">
        <v>1.2417593030477401</v>
      </c>
      <c r="G4198" s="382">
        <v>1.3282148528261757</v>
      </c>
      <c r="H4198" s="382">
        <v>1.3922901517505588</v>
      </c>
      <c r="M4198" s="386">
        <v>0.83840000000000003</v>
      </c>
    </row>
    <row r="4199" spans="1:13" ht="11.65" customHeight="1">
      <c r="A4199" s="372">
        <v>4193</v>
      </c>
      <c r="B4199" s="381">
        <v>1815.8651614062774</v>
      </c>
      <c r="C4199" s="381">
        <v>2640.529743068897</v>
      </c>
      <c r="D4199" s="382">
        <v>1.0128550410746404</v>
      </c>
      <c r="E4199" s="382">
        <v>1.1329171731862953</v>
      </c>
      <c r="F4199" s="382">
        <v>1.2418083403201876</v>
      </c>
      <c r="G4199" s="382">
        <v>1.3283398658632088</v>
      </c>
      <c r="H4199" s="382">
        <v>1.3923206954670124</v>
      </c>
      <c r="M4199" s="386">
        <v>0.83860000000000001</v>
      </c>
    </row>
    <row r="4200" spans="1:13" ht="11.65" customHeight="1">
      <c r="A4200" s="372">
        <v>4194</v>
      </c>
      <c r="B4200" s="381">
        <v>1816.7865611019006</v>
      </c>
      <c r="C4200" s="381">
        <v>2640.749875180898</v>
      </c>
      <c r="D4200" s="382">
        <v>1.0128773715651871</v>
      </c>
      <c r="E4200" s="382">
        <v>1.1329867557350499</v>
      </c>
      <c r="F4200" s="382">
        <v>1.2418692720102349</v>
      </c>
      <c r="G4200" s="382">
        <v>1.3283479514109264</v>
      </c>
      <c r="H4200" s="382">
        <v>1.3923341617012821</v>
      </c>
      <c r="M4200" s="386">
        <v>0.83879999999999999</v>
      </c>
    </row>
    <row r="4201" spans="1:13" ht="11.65" customHeight="1">
      <c r="A4201" s="372">
        <v>4195</v>
      </c>
      <c r="B4201" s="381">
        <v>1817.1598841162659</v>
      </c>
      <c r="C4201" s="381">
        <v>2641.6830687319107</v>
      </c>
      <c r="D4201" s="382">
        <v>1.0129016674948912</v>
      </c>
      <c r="E4201" s="382">
        <v>1.1330159025477891</v>
      </c>
      <c r="F4201" s="382">
        <v>1.2419357559780477</v>
      </c>
      <c r="G4201" s="382">
        <v>1.3283924577137098</v>
      </c>
      <c r="H4201" s="382">
        <v>1.3924188035268057</v>
      </c>
      <c r="M4201" s="386">
        <v>0.83899999999999997</v>
      </c>
    </row>
    <row r="4202" spans="1:13" ht="11.65" customHeight="1">
      <c r="A4202" s="372">
        <v>4196</v>
      </c>
      <c r="B4202" s="381">
        <v>1822.8533292523216</v>
      </c>
      <c r="C4202" s="381">
        <v>2642.3154396728787</v>
      </c>
      <c r="D4202" s="382">
        <v>1.0129519885309541</v>
      </c>
      <c r="E4202" s="382">
        <v>1.1330502825057258</v>
      </c>
      <c r="F4202" s="382">
        <v>1.2419670507207101</v>
      </c>
      <c r="G4202" s="382">
        <v>1.3284067111573887</v>
      </c>
      <c r="H4202" s="382">
        <v>1.3925999175482069</v>
      </c>
      <c r="M4202" s="386">
        <v>0.83919999999999995</v>
      </c>
    </row>
    <row r="4203" spans="1:13" ht="11.65" customHeight="1">
      <c r="A4203" s="372">
        <v>4197</v>
      </c>
      <c r="B4203" s="381">
        <v>1823.8325755819387</v>
      </c>
      <c r="C4203" s="381">
        <v>2642.4806969836027</v>
      </c>
      <c r="D4203" s="382">
        <v>1.0129576364295967</v>
      </c>
      <c r="E4203" s="382">
        <v>1.1331298623628629</v>
      </c>
      <c r="F4203" s="382">
        <v>1.2420581720403574</v>
      </c>
      <c r="G4203" s="382">
        <v>1.3284109985939261</v>
      </c>
      <c r="H4203" s="382">
        <v>1.3926572144770524</v>
      </c>
      <c r="M4203" s="386">
        <v>0.83940000000000003</v>
      </c>
    </row>
    <row r="4204" spans="1:13" ht="11.65" customHeight="1">
      <c r="A4204" s="372">
        <v>4198</v>
      </c>
      <c r="B4204" s="381">
        <v>1824.2605360614762</v>
      </c>
      <c r="C4204" s="381">
        <v>2642.9820994508755</v>
      </c>
      <c r="D4204" s="382">
        <v>1.012968985086022</v>
      </c>
      <c r="E4204" s="382">
        <v>1.133166266472978</v>
      </c>
      <c r="F4204" s="382">
        <v>1.2420655376646357</v>
      </c>
      <c r="G4204" s="382">
        <v>1.3284713551690577</v>
      </c>
      <c r="H4204" s="382">
        <v>1.39275228000509</v>
      </c>
      <c r="M4204" s="386">
        <v>0.83960000000000001</v>
      </c>
    </row>
    <row r="4205" spans="1:13" ht="11.65" customHeight="1">
      <c r="A4205" s="372">
        <v>4199</v>
      </c>
      <c r="B4205" s="381">
        <v>1824.4413078703255</v>
      </c>
      <c r="C4205" s="381">
        <v>2643.0185033050948</v>
      </c>
      <c r="D4205" s="382">
        <v>1.0131194767006972</v>
      </c>
      <c r="E4205" s="382">
        <v>1.1331722269537434</v>
      </c>
      <c r="F4205" s="382">
        <v>1.2420660210424865</v>
      </c>
      <c r="G4205" s="382">
        <v>1.328543242049415</v>
      </c>
      <c r="H4205" s="382">
        <v>1.3928317305723534</v>
      </c>
      <c r="M4205" s="386">
        <v>0.83979999999999999</v>
      </c>
    </row>
    <row r="4206" spans="1:13" ht="11.65" customHeight="1">
      <c r="A4206" s="372">
        <v>4200</v>
      </c>
      <c r="B4206" s="381">
        <v>1824.8076248381858</v>
      </c>
      <c r="C4206" s="381">
        <v>2643.1407520272114</v>
      </c>
      <c r="D4206" s="382">
        <v>1.0131386956978021</v>
      </c>
      <c r="E4206" s="382">
        <v>1.1332854215342716</v>
      </c>
      <c r="F4206" s="382">
        <v>1.2420973899863557</v>
      </c>
      <c r="G4206" s="382">
        <v>1.3286097632179465</v>
      </c>
      <c r="H4206" s="382">
        <v>1.3929136842465388</v>
      </c>
      <c r="M4206" s="386">
        <v>0.84</v>
      </c>
    </row>
    <row r="4207" spans="1:13" ht="11.65" customHeight="1">
      <c r="A4207" s="372">
        <v>4201</v>
      </c>
      <c r="B4207" s="381">
        <v>1825.3457557326883</v>
      </c>
      <c r="C4207" s="381">
        <v>2644.3235200560121</v>
      </c>
      <c r="D4207" s="382">
        <v>1.0131721745353122</v>
      </c>
      <c r="E4207" s="382">
        <v>1.1333162607698013</v>
      </c>
      <c r="F4207" s="382">
        <v>1.2421264117660424</v>
      </c>
      <c r="G4207" s="382">
        <v>1.3286734600649601</v>
      </c>
      <c r="H4207" s="382">
        <v>1.3931094416471146</v>
      </c>
      <c r="M4207" s="386">
        <v>0.84019999999999995</v>
      </c>
    </row>
    <row r="4208" spans="1:13" ht="11.65" customHeight="1">
      <c r="A4208" s="372">
        <v>4202</v>
      </c>
      <c r="B4208" s="381">
        <v>1825.4237844445024</v>
      </c>
      <c r="C4208" s="381">
        <v>2644.5014046530487</v>
      </c>
      <c r="D4208" s="382">
        <v>1.0131761094435996</v>
      </c>
      <c r="E4208" s="382">
        <v>1.1333330467734501</v>
      </c>
      <c r="F4208" s="382">
        <v>1.2421557503653016</v>
      </c>
      <c r="G4208" s="382">
        <v>1.3286959214701244</v>
      </c>
      <c r="H4208" s="382">
        <v>1.393142823312616</v>
      </c>
      <c r="M4208" s="386">
        <v>0.84040000000000004</v>
      </c>
    </row>
    <row r="4209" spans="1:13" ht="11.65" customHeight="1">
      <c r="A4209" s="372">
        <v>4203</v>
      </c>
      <c r="B4209" s="381">
        <v>1825.7979359639166</v>
      </c>
      <c r="C4209" s="381">
        <v>2646.0789652243511</v>
      </c>
      <c r="D4209" s="382">
        <v>1.0131790304940014</v>
      </c>
      <c r="E4209" s="382">
        <v>1.1334057023674589</v>
      </c>
      <c r="F4209" s="382">
        <v>1.2421726065832173</v>
      </c>
      <c r="G4209" s="382">
        <v>1.3287281988884772</v>
      </c>
      <c r="H4209" s="382">
        <v>1.3931603178159599</v>
      </c>
      <c r="M4209" s="386">
        <v>0.84060000000000001</v>
      </c>
    </row>
    <row r="4210" spans="1:13" ht="11.65" customHeight="1">
      <c r="A4210" s="372">
        <v>4204</v>
      </c>
      <c r="B4210" s="381">
        <v>1825.8613387097193</v>
      </c>
      <c r="C4210" s="381">
        <v>2646.6209806212555</v>
      </c>
      <c r="D4210" s="382">
        <v>1.0131858485172633</v>
      </c>
      <c r="E4210" s="382">
        <v>1.1334090414599698</v>
      </c>
      <c r="F4210" s="382">
        <v>1.2422649095086191</v>
      </c>
      <c r="G4210" s="382">
        <v>1.3287513523717065</v>
      </c>
      <c r="H4210" s="382">
        <v>1.3932039767503199</v>
      </c>
      <c r="M4210" s="386">
        <v>0.84079999999999999</v>
      </c>
    </row>
    <row r="4211" spans="1:13" ht="11.65" customHeight="1">
      <c r="A4211" s="372">
        <v>4205</v>
      </c>
      <c r="B4211" s="381">
        <v>1826.2480606229983</v>
      </c>
      <c r="C4211" s="381">
        <v>2646.9393208094771</v>
      </c>
      <c r="D4211" s="382">
        <v>1.0132014561610576</v>
      </c>
      <c r="E4211" s="382">
        <v>1.133425243703817</v>
      </c>
      <c r="F4211" s="382">
        <v>1.242328742001338</v>
      </c>
      <c r="G4211" s="382">
        <v>1.3289232294372848</v>
      </c>
      <c r="H4211" s="382">
        <v>1.3932213517423155</v>
      </c>
      <c r="M4211" s="386">
        <v>0.84099999999999997</v>
      </c>
    </row>
    <row r="4212" spans="1:13" ht="11.65" customHeight="1">
      <c r="A4212" s="372">
        <v>4206</v>
      </c>
      <c r="B4212" s="381">
        <v>1826.2596549237796</v>
      </c>
      <c r="C4212" s="381">
        <v>2647.0137970640844</v>
      </c>
      <c r="D4212" s="382">
        <v>1.013269382344232</v>
      </c>
      <c r="E4212" s="382">
        <v>1.1334590162629006</v>
      </c>
      <c r="F4212" s="382">
        <v>1.24238103490606</v>
      </c>
      <c r="G4212" s="382">
        <v>1.3289615457216577</v>
      </c>
      <c r="H4212" s="382">
        <v>1.3932829091614827</v>
      </c>
      <c r="M4212" s="386">
        <v>0.84119999999999995</v>
      </c>
    </row>
    <row r="4213" spans="1:13" ht="11.65" customHeight="1">
      <c r="A4213" s="372">
        <v>4207</v>
      </c>
      <c r="B4213" s="381">
        <v>1826.5104847631555</v>
      </c>
      <c r="C4213" s="381">
        <v>2648.2881827396686</v>
      </c>
      <c r="D4213" s="382">
        <v>1.0132792476891777</v>
      </c>
      <c r="E4213" s="382">
        <v>1.1334841049253541</v>
      </c>
      <c r="F4213" s="382">
        <v>1.2424352896860884</v>
      </c>
      <c r="G4213" s="382">
        <v>1.3289877566341033</v>
      </c>
      <c r="H4213" s="382">
        <v>1.3933555410060694</v>
      </c>
      <c r="M4213" s="386">
        <v>0.84140000000000004</v>
      </c>
    </row>
    <row r="4214" spans="1:13" ht="11.65" customHeight="1">
      <c r="A4214" s="372">
        <v>4208</v>
      </c>
      <c r="B4214" s="381">
        <v>1827.2411958599705</v>
      </c>
      <c r="C4214" s="381">
        <v>2651.376865079872</v>
      </c>
      <c r="D4214" s="382">
        <v>1.0133358977774898</v>
      </c>
      <c r="E4214" s="382">
        <v>1.1335275241646208</v>
      </c>
      <c r="F4214" s="382">
        <v>1.2425023262746753</v>
      </c>
      <c r="G4214" s="382">
        <v>1.3290849669437639</v>
      </c>
      <c r="H4214" s="382">
        <v>1.3934514614965561</v>
      </c>
      <c r="M4214" s="386">
        <v>0.84160000000000001</v>
      </c>
    </row>
    <row r="4215" spans="1:13" ht="11.65" customHeight="1">
      <c r="A4215" s="372">
        <v>4209</v>
      </c>
      <c r="B4215" s="381">
        <v>1827.3879996868027</v>
      </c>
      <c r="C4215" s="381">
        <v>2653.1584954860518</v>
      </c>
      <c r="D4215" s="382">
        <v>1.0133762624645948</v>
      </c>
      <c r="E4215" s="382">
        <v>1.1335427288896245</v>
      </c>
      <c r="F4215" s="382">
        <v>1.2425180679369054</v>
      </c>
      <c r="G4215" s="382">
        <v>1.329116327396038</v>
      </c>
      <c r="H4215" s="382">
        <v>1.3934969207802694</v>
      </c>
      <c r="M4215" s="386">
        <v>0.84179999999999999</v>
      </c>
    </row>
    <row r="4216" spans="1:13" ht="11.65" customHeight="1">
      <c r="A4216" s="372">
        <v>4210</v>
      </c>
      <c r="B4216" s="381">
        <v>1827.8316734853406</v>
      </c>
      <c r="C4216" s="381">
        <v>2653.175503577515</v>
      </c>
      <c r="D4216" s="382">
        <v>1.0133818022602423</v>
      </c>
      <c r="E4216" s="382">
        <v>1.1335753760690548</v>
      </c>
      <c r="F4216" s="382">
        <v>1.2425610143253789</v>
      </c>
      <c r="G4216" s="382">
        <v>1.3291568925707664</v>
      </c>
      <c r="H4216" s="382">
        <v>1.3935438583965507</v>
      </c>
      <c r="M4216" s="386">
        <v>0.84199999999999997</v>
      </c>
    </row>
    <row r="4217" spans="1:13" ht="11.65" customHeight="1">
      <c r="A4217" s="372">
        <v>4211</v>
      </c>
      <c r="B4217" s="381">
        <v>1828.2037801790984</v>
      </c>
      <c r="C4217" s="381">
        <v>2653.31941320845</v>
      </c>
      <c r="D4217" s="382">
        <v>1.0133974831919819</v>
      </c>
      <c r="E4217" s="382">
        <v>1.1335845164552472</v>
      </c>
      <c r="F4217" s="382">
        <v>1.2425644170587953</v>
      </c>
      <c r="G4217" s="382">
        <v>1.3291868380489107</v>
      </c>
      <c r="H4217" s="382">
        <v>1.3936234586872329</v>
      </c>
      <c r="M4217" s="386">
        <v>0.84219999999999995</v>
      </c>
    </row>
    <row r="4218" spans="1:13" ht="11.65" customHeight="1">
      <c r="A4218" s="372">
        <v>4212</v>
      </c>
      <c r="B4218" s="381">
        <v>1828.4137498745586</v>
      </c>
      <c r="C4218" s="381">
        <v>2653.3368730341372</v>
      </c>
      <c r="D4218" s="382">
        <v>1.0133999880236861</v>
      </c>
      <c r="E4218" s="382">
        <v>1.1336616238429003</v>
      </c>
      <c r="F4218" s="382">
        <v>1.2425697114749952</v>
      </c>
      <c r="G4218" s="382">
        <v>1.3291970526743107</v>
      </c>
      <c r="H4218" s="382">
        <v>1.3936384084194398</v>
      </c>
      <c r="M4218" s="386">
        <v>0.84240000000000004</v>
      </c>
    </row>
    <row r="4219" spans="1:13" ht="11.65" customHeight="1">
      <c r="A4219" s="372">
        <v>4213</v>
      </c>
      <c r="B4219" s="381">
        <v>1828.6503752618437</v>
      </c>
      <c r="C4219" s="381">
        <v>2653.6025060843258</v>
      </c>
      <c r="D4219" s="382">
        <v>1.0134080502102969</v>
      </c>
      <c r="E4219" s="382">
        <v>1.133675532514844</v>
      </c>
      <c r="F4219" s="382">
        <v>1.242631724573058</v>
      </c>
      <c r="G4219" s="382">
        <v>1.3292800177147086</v>
      </c>
      <c r="H4219" s="382">
        <v>1.3936439091905022</v>
      </c>
      <c r="M4219" s="386">
        <v>0.84260000000000002</v>
      </c>
    </row>
    <row r="4220" spans="1:13" ht="11.65" customHeight="1">
      <c r="A4220" s="372">
        <v>4214</v>
      </c>
      <c r="B4220" s="381">
        <v>1828.8186618117152</v>
      </c>
      <c r="C4220" s="381">
        <v>2654.0454928415838</v>
      </c>
      <c r="D4220" s="382">
        <v>1.0134629730939113</v>
      </c>
      <c r="E4220" s="382">
        <v>1.1337290242979574</v>
      </c>
      <c r="F4220" s="382">
        <v>1.2426504822302262</v>
      </c>
      <c r="G4220" s="382">
        <v>1.3293529673692315</v>
      </c>
      <c r="H4220" s="382">
        <v>1.3937040331796515</v>
      </c>
      <c r="M4220" s="386">
        <v>0.84279999999999999</v>
      </c>
    </row>
    <row r="4221" spans="1:13" ht="11.65" customHeight="1">
      <c r="A4221" s="372">
        <v>4215</v>
      </c>
      <c r="B4221" s="381">
        <v>1828.8945152977867</v>
      </c>
      <c r="C4221" s="381">
        <v>2655.7574955087912</v>
      </c>
      <c r="D4221" s="382">
        <v>1.0135298989393546</v>
      </c>
      <c r="E4221" s="382">
        <v>1.1337652970682397</v>
      </c>
      <c r="F4221" s="382">
        <v>1.2426877577190802</v>
      </c>
      <c r="G4221" s="382">
        <v>1.3293706457463725</v>
      </c>
      <c r="H4221" s="382">
        <v>1.3937064265479757</v>
      </c>
      <c r="M4221" s="386">
        <v>0.84299999999999997</v>
      </c>
    </row>
    <row r="4222" spans="1:13" ht="11.65" customHeight="1">
      <c r="A4222" s="372">
        <v>4216</v>
      </c>
      <c r="B4222" s="381">
        <v>1829.7972851884424</v>
      </c>
      <c r="C4222" s="381">
        <v>2655.7653469109464</v>
      </c>
      <c r="D4222" s="382">
        <v>1.0135879675190151</v>
      </c>
      <c r="E4222" s="382">
        <v>1.133779209516373</v>
      </c>
      <c r="F4222" s="382">
        <v>1.2427068223815545</v>
      </c>
      <c r="G4222" s="382">
        <v>1.3294425923217776</v>
      </c>
      <c r="H4222" s="382">
        <v>1.3937419665822024</v>
      </c>
      <c r="M4222" s="386">
        <v>0.84319999999999995</v>
      </c>
    </row>
    <row r="4223" spans="1:13" ht="11.65" customHeight="1">
      <c r="A4223" s="372">
        <v>4217</v>
      </c>
      <c r="B4223" s="381">
        <v>1829.8281720109044</v>
      </c>
      <c r="C4223" s="381">
        <v>2657.3339129216984</v>
      </c>
      <c r="D4223" s="382">
        <v>1.013643067704368</v>
      </c>
      <c r="E4223" s="382">
        <v>1.1338583287125923</v>
      </c>
      <c r="F4223" s="382">
        <v>1.2427070735517363</v>
      </c>
      <c r="G4223" s="382">
        <v>1.3295702866610299</v>
      </c>
      <c r="H4223" s="382">
        <v>1.3937597412150928</v>
      </c>
      <c r="M4223" s="386">
        <v>0.84340000000000004</v>
      </c>
    </row>
    <row r="4224" spans="1:13" ht="11.65" customHeight="1">
      <c r="A4224" s="372">
        <v>4218</v>
      </c>
      <c r="B4224" s="381">
        <v>1831.1693883187208</v>
      </c>
      <c r="C4224" s="381">
        <v>2657.9121132735327</v>
      </c>
      <c r="D4224" s="382">
        <v>1.013680238852728</v>
      </c>
      <c r="E4224" s="382">
        <v>1.1338755026408656</v>
      </c>
      <c r="F4224" s="382">
        <v>1.2427944605427463</v>
      </c>
      <c r="G4224" s="382">
        <v>1.3298378072490109</v>
      </c>
      <c r="H4224" s="382">
        <v>1.3937780343600872</v>
      </c>
      <c r="M4224" s="386">
        <v>0.84360000000000002</v>
      </c>
    </row>
    <row r="4225" spans="1:13" ht="11.65" customHeight="1">
      <c r="A4225" s="372">
        <v>4219</v>
      </c>
      <c r="B4225" s="381">
        <v>1831.3618066081381</v>
      </c>
      <c r="C4225" s="381">
        <v>2657.9594758650765</v>
      </c>
      <c r="D4225" s="382">
        <v>1.0137067805294493</v>
      </c>
      <c r="E4225" s="382">
        <v>1.1339149539294722</v>
      </c>
      <c r="F4225" s="382">
        <v>1.2428658379928841</v>
      </c>
      <c r="G4225" s="382">
        <v>1.329932082337574</v>
      </c>
      <c r="H4225" s="382">
        <v>1.3938333753158003</v>
      </c>
      <c r="M4225" s="386">
        <v>0.84379999999999999</v>
      </c>
    </row>
    <row r="4226" spans="1:13" ht="11.65" customHeight="1">
      <c r="A4226" s="372">
        <v>4220</v>
      </c>
      <c r="B4226" s="381">
        <v>1832.6588691623074</v>
      </c>
      <c r="C4226" s="381">
        <v>2658.1007317126623</v>
      </c>
      <c r="D4226" s="382">
        <v>1.013753284236822</v>
      </c>
      <c r="E4226" s="382">
        <v>1.1339468719292645</v>
      </c>
      <c r="F4226" s="382">
        <v>1.2429195441626433</v>
      </c>
      <c r="G4226" s="382">
        <v>1.3299715497170665</v>
      </c>
      <c r="H4226" s="382">
        <v>1.3938355787081875</v>
      </c>
      <c r="M4226" s="386">
        <v>0.84399999999999997</v>
      </c>
    </row>
    <row r="4227" spans="1:13" ht="11.65" customHeight="1">
      <c r="A4227" s="372">
        <v>4221</v>
      </c>
      <c r="B4227" s="381">
        <v>1833.2669793830573</v>
      </c>
      <c r="C4227" s="381">
        <v>2659.0527600167552</v>
      </c>
      <c r="D4227" s="382">
        <v>1.0137600379678948</v>
      </c>
      <c r="E4227" s="382">
        <v>1.1340217136887867</v>
      </c>
      <c r="F4227" s="382">
        <v>1.2429366723632327</v>
      </c>
      <c r="G4227" s="382">
        <v>1.3299867265842493</v>
      </c>
      <c r="H4227" s="382">
        <v>1.3938861553189554</v>
      </c>
      <c r="M4227" s="386">
        <v>0.84419999999999995</v>
      </c>
    </row>
    <row r="4228" spans="1:13" ht="11.65" customHeight="1">
      <c r="A4228" s="372">
        <v>4222</v>
      </c>
      <c r="B4228" s="381">
        <v>1833.867137386681</v>
      </c>
      <c r="C4228" s="381">
        <v>2659.3616389502531</v>
      </c>
      <c r="D4228" s="382">
        <v>1.0137914186808492</v>
      </c>
      <c r="E4228" s="382">
        <v>1.1340653619615646</v>
      </c>
      <c r="F4228" s="382">
        <v>1.242948491564255</v>
      </c>
      <c r="G4228" s="382">
        <v>1.3300599898105621</v>
      </c>
      <c r="H4228" s="382">
        <v>1.3939311272185622</v>
      </c>
      <c r="M4228" s="386">
        <v>0.84440000000000004</v>
      </c>
    </row>
    <row r="4229" spans="1:13" ht="11.65" customHeight="1">
      <c r="A4229" s="372">
        <v>4223</v>
      </c>
      <c r="B4229" s="381">
        <v>1834.3287478410184</v>
      </c>
      <c r="C4229" s="381">
        <v>2659.5766447341557</v>
      </c>
      <c r="D4229" s="382">
        <v>1.0138149471475348</v>
      </c>
      <c r="E4229" s="382">
        <v>1.1340738393823768</v>
      </c>
      <c r="F4229" s="382">
        <v>1.2429554476240459</v>
      </c>
      <c r="G4229" s="382">
        <v>1.3300963098633316</v>
      </c>
      <c r="H4229" s="382">
        <v>1.3941856975457747</v>
      </c>
      <c r="M4229" s="386">
        <v>0.84460000000000002</v>
      </c>
    </row>
    <row r="4230" spans="1:13" ht="11.65" customHeight="1">
      <c r="A4230" s="372">
        <v>4224</v>
      </c>
      <c r="B4230" s="381">
        <v>1836.0595305306024</v>
      </c>
      <c r="C4230" s="381">
        <v>2659.8329260994506</v>
      </c>
      <c r="D4230" s="382">
        <v>1.0138193352614964</v>
      </c>
      <c r="E4230" s="382">
        <v>1.1340860089671734</v>
      </c>
      <c r="F4230" s="382">
        <v>1.2430022009434145</v>
      </c>
      <c r="G4230" s="382">
        <v>1.330174685525213</v>
      </c>
      <c r="H4230" s="382">
        <v>1.3942023955025595</v>
      </c>
      <c r="M4230" s="386">
        <v>0.8448</v>
      </c>
    </row>
    <row r="4231" spans="1:13" ht="11.65" customHeight="1">
      <c r="A4231" s="372">
        <v>4225</v>
      </c>
      <c r="B4231" s="381">
        <v>1836.6074171699165</v>
      </c>
      <c r="C4231" s="381">
        <v>2660.7733854539947</v>
      </c>
      <c r="D4231" s="382">
        <v>1.0138838598755511</v>
      </c>
      <c r="E4231" s="382">
        <v>1.1341698609252175</v>
      </c>
      <c r="F4231" s="382">
        <v>1.2431487048883951</v>
      </c>
      <c r="G4231" s="382">
        <v>1.3302388785060786</v>
      </c>
      <c r="H4231" s="382">
        <v>1.3942377710334597</v>
      </c>
      <c r="M4231" s="386">
        <v>0.84499999999999997</v>
      </c>
    </row>
    <row r="4232" spans="1:13" ht="11.65" customHeight="1">
      <c r="A4232" s="372">
        <v>4226</v>
      </c>
      <c r="B4232" s="381">
        <v>1836.9611883768239</v>
      </c>
      <c r="C4232" s="381">
        <v>2660.9142998170882</v>
      </c>
      <c r="D4232" s="382">
        <v>1.0139404113544239</v>
      </c>
      <c r="E4232" s="382">
        <v>1.1341913125132532</v>
      </c>
      <c r="F4232" s="382">
        <v>1.2431663234907138</v>
      </c>
      <c r="G4232" s="382">
        <v>1.3302698531282315</v>
      </c>
      <c r="H4232" s="382">
        <v>1.3943307705680617</v>
      </c>
      <c r="M4232" s="386">
        <v>0.84519999999999995</v>
      </c>
    </row>
    <row r="4233" spans="1:13" ht="11.65" customHeight="1">
      <c r="A4233" s="372">
        <v>4227</v>
      </c>
      <c r="B4233" s="381">
        <v>1837.5350335173389</v>
      </c>
      <c r="C4233" s="381">
        <v>2662.038872176372</v>
      </c>
      <c r="D4233" s="382">
        <v>1.0139676094775916</v>
      </c>
      <c r="E4233" s="382">
        <v>1.1343353156162093</v>
      </c>
      <c r="F4233" s="382">
        <v>1.2432813127548612</v>
      </c>
      <c r="G4233" s="382">
        <v>1.3302947196110835</v>
      </c>
      <c r="H4233" s="382">
        <v>1.3943675672631111</v>
      </c>
      <c r="M4233" s="386">
        <v>0.84540000000000004</v>
      </c>
    </row>
    <row r="4234" spans="1:13" ht="11.65" customHeight="1">
      <c r="A4234" s="372">
        <v>4228</v>
      </c>
      <c r="B4234" s="381">
        <v>1840.3438896133703</v>
      </c>
      <c r="C4234" s="381">
        <v>2662.744125868212</v>
      </c>
      <c r="D4234" s="382">
        <v>1.0139706919904414</v>
      </c>
      <c r="E4234" s="382">
        <v>1.1344968828312738</v>
      </c>
      <c r="F4234" s="382">
        <v>1.2433898158049961</v>
      </c>
      <c r="G4234" s="382">
        <v>1.3303128560850914</v>
      </c>
      <c r="H4234" s="382">
        <v>1.3945667833069242</v>
      </c>
      <c r="M4234" s="386">
        <v>0.84560000000000002</v>
      </c>
    </row>
    <row r="4235" spans="1:13" ht="11.65" customHeight="1">
      <c r="A4235" s="372">
        <v>4229</v>
      </c>
      <c r="B4235" s="381">
        <v>1840.4765355360696</v>
      </c>
      <c r="C4235" s="381">
        <v>2663.7056976201038</v>
      </c>
      <c r="D4235" s="382">
        <v>1.0139858323563582</v>
      </c>
      <c r="E4235" s="382">
        <v>1.1345045505054487</v>
      </c>
      <c r="F4235" s="382">
        <v>1.2433906665225554</v>
      </c>
      <c r="G4235" s="382">
        <v>1.3303646139127681</v>
      </c>
      <c r="H4235" s="382">
        <v>1.3945802702692611</v>
      </c>
      <c r="M4235" s="386">
        <v>0.8458</v>
      </c>
    </row>
    <row r="4236" spans="1:13" ht="11.65" customHeight="1">
      <c r="A4236" s="372">
        <v>4230</v>
      </c>
      <c r="B4236" s="381">
        <v>1840.5063837348107</v>
      </c>
      <c r="C4236" s="381">
        <v>2664.3733091869544</v>
      </c>
      <c r="D4236" s="382">
        <v>1.0139876028707853</v>
      </c>
      <c r="E4236" s="382">
        <v>1.134524743877263</v>
      </c>
      <c r="F4236" s="382">
        <v>1.2434321942020499</v>
      </c>
      <c r="G4236" s="382">
        <v>1.3304204618241391</v>
      </c>
      <c r="H4236" s="382">
        <v>1.3945847378860472</v>
      </c>
      <c r="M4236" s="386">
        <v>0.84599999999999997</v>
      </c>
    </row>
    <row r="4237" spans="1:13" ht="11.65" customHeight="1">
      <c r="A4237" s="372">
        <v>4231</v>
      </c>
      <c r="B4237" s="381">
        <v>1841.2971113753047</v>
      </c>
      <c r="C4237" s="381">
        <v>2664.8295590307462</v>
      </c>
      <c r="D4237" s="382">
        <v>1.0140099066587789</v>
      </c>
      <c r="E4237" s="382">
        <v>1.1345295336303409</v>
      </c>
      <c r="F4237" s="382">
        <v>1.2434456516390713</v>
      </c>
      <c r="G4237" s="382">
        <v>1.3304633277388087</v>
      </c>
      <c r="H4237" s="382">
        <v>1.3947828770213475</v>
      </c>
      <c r="M4237" s="386">
        <v>0.84619999999999995</v>
      </c>
    </row>
    <row r="4238" spans="1:13" ht="11.65" customHeight="1">
      <c r="A4238" s="372">
        <v>4232</v>
      </c>
      <c r="B4238" s="381">
        <v>1841.8074805896476</v>
      </c>
      <c r="C4238" s="381">
        <v>2665.4414365242446</v>
      </c>
      <c r="D4238" s="382">
        <v>1.014017101773528</v>
      </c>
      <c r="E4238" s="382">
        <v>1.1345407372546121</v>
      </c>
      <c r="F4238" s="382">
        <v>1.2434891574847504</v>
      </c>
      <c r="G4238" s="382">
        <v>1.3304882954252475</v>
      </c>
      <c r="H4238" s="382">
        <v>1.3948807381032715</v>
      </c>
      <c r="M4238" s="386">
        <v>0.84640000000000004</v>
      </c>
    </row>
    <row r="4239" spans="1:13" ht="11.65" customHeight="1">
      <c r="A4239" s="372">
        <v>4233</v>
      </c>
      <c r="B4239" s="381">
        <v>1842.2799003120972</v>
      </c>
      <c r="C4239" s="381">
        <v>2665.628251402446</v>
      </c>
      <c r="D4239" s="382">
        <v>1.014031239119042</v>
      </c>
      <c r="E4239" s="382">
        <v>1.1345863430295748</v>
      </c>
      <c r="F4239" s="382">
        <v>1.2435044209879442</v>
      </c>
      <c r="G4239" s="382">
        <v>1.3304977035629773</v>
      </c>
      <c r="H4239" s="382">
        <v>1.3949169124583978</v>
      </c>
      <c r="M4239" s="386">
        <v>0.84660000000000002</v>
      </c>
    </row>
    <row r="4240" spans="1:13" ht="11.65" customHeight="1">
      <c r="A4240" s="372">
        <v>4234</v>
      </c>
      <c r="B4240" s="381">
        <v>1842.5852325818405</v>
      </c>
      <c r="C4240" s="381">
        <v>2666.1259312391558</v>
      </c>
      <c r="D4240" s="382">
        <v>1.0140335995881971</v>
      </c>
      <c r="E4240" s="382">
        <v>1.1346375139439069</v>
      </c>
      <c r="F4240" s="382">
        <v>1.2435777118401228</v>
      </c>
      <c r="G4240" s="382">
        <v>1.3305128166462801</v>
      </c>
      <c r="H4240" s="382">
        <v>1.3949420887679693</v>
      </c>
      <c r="M4240" s="386">
        <v>0.8468</v>
      </c>
    </row>
    <row r="4241" spans="1:13" ht="11.65" customHeight="1">
      <c r="A4241" s="372">
        <v>4235</v>
      </c>
      <c r="B4241" s="381">
        <v>1842.6977459944073</v>
      </c>
      <c r="C4241" s="381">
        <v>2667.2307738016571</v>
      </c>
      <c r="D4241" s="382">
        <v>1.014055332461741</v>
      </c>
      <c r="E4241" s="382">
        <v>1.1347328456971331</v>
      </c>
      <c r="F4241" s="382">
        <v>1.243637166290984</v>
      </c>
      <c r="G4241" s="382">
        <v>1.3307605358795589</v>
      </c>
      <c r="H4241" s="382">
        <v>1.3950128232036625</v>
      </c>
      <c r="M4241" s="386">
        <v>0.84699999999999998</v>
      </c>
    </row>
    <row r="4242" spans="1:13" ht="11.65" customHeight="1">
      <c r="A4242" s="372">
        <v>4236</v>
      </c>
      <c r="B4242" s="381">
        <v>1843.0118815049318</v>
      </c>
      <c r="C4242" s="381">
        <v>2668.575381489849</v>
      </c>
      <c r="D4242" s="382">
        <v>1.0140597040184829</v>
      </c>
      <c r="E4242" s="382">
        <v>1.1347401000074728</v>
      </c>
      <c r="F4242" s="382">
        <v>1.2436494135999425</v>
      </c>
      <c r="G4242" s="382">
        <v>1.330769907150275</v>
      </c>
      <c r="H4242" s="382">
        <v>1.3950182911941114</v>
      </c>
      <c r="M4242" s="386">
        <v>0.84719999999999995</v>
      </c>
    </row>
    <row r="4243" spans="1:13" ht="11.65" customHeight="1">
      <c r="A4243" s="372">
        <v>4237</v>
      </c>
      <c r="B4243" s="381">
        <v>1843.1480025623514</v>
      </c>
      <c r="C4243" s="381">
        <v>2668.6775643313813</v>
      </c>
      <c r="D4243" s="382">
        <v>1.0140645915017463</v>
      </c>
      <c r="E4243" s="382">
        <v>1.1347439823028524</v>
      </c>
      <c r="F4243" s="382">
        <v>1.2436611026721247</v>
      </c>
      <c r="G4243" s="382">
        <v>1.3308760789034186</v>
      </c>
      <c r="H4243" s="382">
        <v>1.395062620753311</v>
      </c>
      <c r="M4243" s="386">
        <v>0.84740000000000004</v>
      </c>
    </row>
    <row r="4244" spans="1:13" ht="11.65" customHeight="1">
      <c r="A4244" s="372">
        <v>4238</v>
      </c>
      <c r="B4244" s="381">
        <v>1844.1779208930839</v>
      </c>
      <c r="C4244" s="381">
        <v>2669.2680130449899</v>
      </c>
      <c r="D4244" s="382">
        <v>1.0140694871468878</v>
      </c>
      <c r="E4244" s="382">
        <v>1.1347870828165429</v>
      </c>
      <c r="F4244" s="382">
        <v>1.2437721452407573</v>
      </c>
      <c r="G4244" s="382">
        <v>1.3310017275433401</v>
      </c>
      <c r="H4244" s="382">
        <v>1.3950671984104157</v>
      </c>
      <c r="M4244" s="386">
        <v>0.84760000000000002</v>
      </c>
    </row>
    <row r="4245" spans="1:13" ht="11.65" customHeight="1">
      <c r="A4245" s="372">
        <v>4239</v>
      </c>
      <c r="B4245" s="381">
        <v>1844.6953484875476</v>
      </c>
      <c r="C4245" s="381">
        <v>2669.67877523487</v>
      </c>
      <c r="D4245" s="382">
        <v>1.014083055043528</v>
      </c>
      <c r="E4245" s="382">
        <v>1.1348380111227749</v>
      </c>
      <c r="F4245" s="382">
        <v>1.2437920433333158</v>
      </c>
      <c r="G4245" s="382">
        <v>1.3310240348122717</v>
      </c>
      <c r="H4245" s="382">
        <v>1.3951086086552698</v>
      </c>
      <c r="M4245" s="386">
        <v>0.8478</v>
      </c>
    </row>
    <row r="4246" spans="1:13" ht="11.65" customHeight="1">
      <c r="A4246" s="372">
        <v>4240</v>
      </c>
      <c r="B4246" s="381">
        <v>1844.7712339047503</v>
      </c>
      <c r="C4246" s="381">
        <v>2671.1958840562256</v>
      </c>
      <c r="D4246" s="382">
        <v>1.0141228485156526</v>
      </c>
      <c r="E4246" s="382">
        <v>1.1349784479220284</v>
      </c>
      <c r="F4246" s="382">
        <v>1.2438422745678883</v>
      </c>
      <c r="G4246" s="382">
        <v>1.3311135327135457</v>
      </c>
      <c r="H4246" s="382">
        <v>1.3952184425024248</v>
      </c>
      <c r="M4246" s="386">
        <v>0.84799999999999998</v>
      </c>
    </row>
    <row r="4247" spans="1:13" ht="11.65" customHeight="1">
      <c r="A4247" s="372">
        <v>4241</v>
      </c>
      <c r="B4247" s="381">
        <v>1844.8654103366434</v>
      </c>
      <c r="C4247" s="381">
        <v>2672.512137286707</v>
      </c>
      <c r="D4247" s="382">
        <v>1.0141449019397009</v>
      </c>
      <c r="E4247" s="382">
        <v>1.1350309328905224</v>
      </c>
      <c r="F4247" s="382">
        <v>1.2438632543902806</v>
      </c>
      <c r="G4247" s="382">
        <v>1.3312350485227606</v>
      </c>
      <c r="H4247" s="382">
        <v>1.3952871817347712</v>
      </c>
      <c r="M4247" s="386">
        <v>0.84819999999999995</v>
      </c>
    </row>
    <row r="4248" spans="1:13" ht="11.65" customHeight="1">
      <c r="A4248" s="372">
        <v>4242</v>
      </c>
      <c r="B4248" s="381">
        <v>1845.4479039963462</v>
      </c>
      <c r="C4248" s="381">
        <v>2675.5336744117758</v>
      </c>
      <c r="D4248" s="382">
        <v>1.0141591282643394</v>
      </c>
      <c r="E4248" s="382">
        <v>1.1350663308247986</v>
      </c>
      <c r="F4248" s="382">
        <v>1.2439539253236731</v>
      </c>
      <c r="G4248" s="382">
        <v>1.3312762195359502</v>
      </c>
      <c r="H4248" s="382">
        <v>1.3952942162303055</v>
      </c>
      <c r="M4248" s="386">
        <v>0.84840000000000004</v>
      </c>
    </row>
    <row r="4249" spans="1:13" ht="11.65" customHeight="1">
      <c r="A4249" s="372">
        <v>4243</v>
      </c>
      <c r="B4249" s="381">
        <v>1845.5273838703042</v>
      </c>
      <c r="C4249" s="381">
        <v>2675.9097453607701</v>
      </c>
      <c r="D4249" s="382">
        <v>1.0141794274865219</v>
      </c>
      <c r="E4249" s="382">
        <v>1.1352622189591091</v>
      </c>
      <c r="F4249" s="382">
        <v>1.2440013154572132</v>
      </c>
      <c r="G4249" s="382">
        <v>1.3313350347529742</v>
      </c>
      <c r="H4249" s="382">
        <v>1.3953172975575234</v>
      </c>
      <c r="M4249" s="386">
        <v>0.84860000000000002</v>
      </c>
    </row>
    <row r="4250" spans="1:13" ht="11.65" customHeight="1">
      <c r="A4250" s="372">
        <v>4244</v>
      </c>
      <c r="B4250" s="381">
        <v>1846.8822713138061</v>
      </c>
      <c r="C4250" s="381">
        <v>2676.326396796012</v>
      </c>
      <c r="D4250" s="382">
        <v>1.0141814532295996</v>
      </c>
      <c r="E4250" s="382">
        <v>1.1352846270479153</v>
      </c>
      <c r="F4250" s="382">
        <v>1.2440768005262033</v>
      </c>
      <c r="G4250" s="382">
        <v>1.3314440001485297</v>
      </c>
      <c r="H4250" s="382">
        <v>1.3954473523888127</v>
      </c>
      <c r="M4250" s="386">
        <v>0.8488</v>
      </c>
    </row>
    <row r="4251" spans="1:13" ht="11.65" customHeight="1">
      <c r="A4251" s="372">
        <v>4245</v>
      </c>
      <c r="B4251" s="381">
        <v>1847.6472238634988</v>
      </c>
      <c r="C4251" s="381">
        <v>2677.5967486749487</v>
      </c>
      <c r="D4251" s="382">
        <v>1.0141926399890182</v>
      </c>
      <c r="E4251" s="382">
        <v>1.1353356107464263</v>
      </c>
      <c r="F4251" s="382">
        <v>1.2441327433096852</v>
      </c>
      <c r="G4251" s="382">
        <v>1.3315406218765815</v>
      </c>
      <c r="H4251" s="382">
        <v>1.3954484524273847</v>
      </c>
      <c r="M4251" s="386">
        <v>0.84899999999999998</v>
      </c>
    </row>
    <row r="4252" spans="1:13" ht="11.65" customHeight="1">
      <c r="A4252" s="372">
        <v>4246</v>
      </c>
      <c r="B4252" s="381">
        <v>1847.9544547707346</v>
      </c>
      <c r="C4252" s="381">
        <v>2680.2150991179715</v>
      </c>
      <c r="D4252" s="382">
        <v>1.0142497708933071</v>
      </c>
      <c r="E4252" s="382">
        <v>1.1353443528861227</v>
      </c>
      <c r="F4252" s="382">
        <v>1.2443765615535796</v>
      </c>
      <c r="G4252" s="382">
        <v>1.3315722392412574</v>
      </c>
      <c r="H4252" s="382">
        <v>1.3955088355985377</v>
      </c>
      <c r="M4252" s="386">
        <v>0.84919999999999995</v>
      </c>
    </row>
    <row r="4253" spans="1:13" ht="11.65" customHeight="1">
      <c r="A4253" s="372">
        <v>4247</v>
      </c>
      <c r="B4253" s="381">
        <v>1848.8881698354498</v>
      </c>
      <c r="C4253" s="381">
        <v>2680.8505809184844</v>
      </c>
      <c r="D4253" s="382">
        <v>1.0142768931501907</v>
      </c>
      <c r="E4253" s="382">
        <v>1.1353666192473164</v>
      </c>
      <c r="F4253" s="382">
        <v>1.2444242695507566</v>
      </c>
      <c r="G4253" s="382">
        <v>1.3316743531860029</v>
      </c>
      <c r="H4253" s="382">
        <v>1.3955998925311435</v>
      </c>
      <c r="M4253" s="386">
        <v>0.84940000000000004</v>
      </c>
    </row>
    <row r="4254" spans="1:13" ht="11.65" customHeight="1">
      <c r="A4254" s="372">
        <v>4248</v>
      </c>
      <c r="B4254" s="381">
        <v>1848.9777410008728</v>
      </c>
      <c r="C4254" s="381">
        <v>2680.9830197491774</v>
      </c>
      <c r="D4254" s="382">
        <v>1.0143782509610892</v>
      </c>
      <c r="E4254" s="382">
        <v>1.1353700014901833</v>
      </c>
      <c r="F4254" s="382">
        <v>1.2444331321038586</v>
      </c>
      <c r="G4254" s="382">
        <v>1.3316744531378502</v>
      </c>
      <c r="H4254" s="382">
        <v>1.3957234477630347</v>
      </c>
      <c r="M4254" s="386">
        <v>0.84960000000000002</v>
      </c>
    </row>
    <row r="4255" spans="1:13" ht="11.65" customHeight="1">
      <c r="A4255" s="372">
        <v>4249</v>
      </c>
      <c r="B4255" s="381">
        <v>1849.0317444534039</v>
      </c>
      <c r="C4255" s="381">
        <v>2681.107595267189</v>
      </c>
      <c r="D4255" s="382">
        <v>1.0143805471935643</v>
      </c>
      <c r="E4255" s="382">
        <v>1.1354117312057026</v>
      </c>
      <c r="F4255" s="382">
        <v>1.2444858976673412</v>
      </c>
      <c r="G4255" s="382">
        <v>1.3316755181560496</v>
      </c>
      <c r="H4255" s="382">
        <v>1.3957391303042104</v>
      </c>
      <c r="M4255" s="386">
        <v>0.8498</v>
      </c>
    </row>
    <row r="4256" spans="1:13" ht="11.65" customHeight="1">
      <c r="A4256" s="372">
        <v>4250</v>
      </c>
      <c r="B4256" s="381">
        <v>1849.1688623091623</v>
      </c>
      <c r="C4256" s="381">
        <v>2681.3086889162787</v>
      </c>
      <c r="D4256" s="382">
        <v>1.014404814950113</v>
      </c>
      <c r="E4256" s="382">
        <v>1.1354194780745643</v>
      </c>
      <c r="F4256" s="382">
        <v>1.2445162579769731</v>
      </c>
      <c r="G4256" s="382">
        <v>1.3317529636993259</v>
      </c>
      <c r="H4256" s="382">
        <v>1.3957687891855026</v>
      </c>
      <c r="M4256" s="386">
        <v>0.85</v>
      </c>
    </row>
    <row r="4257" spans="1:13" ht="11.65" customHeight="1">
      <c r="A4257" s="372">
        <v>4251</v>
      </c>
      <c r="B4257" s="381">
        <v>1849.9314101882301</v>
      </c>
      <c r="C4257" s="381">
        <v>2681.5714098420412</v>
      </c>
      <c r="D4257" s="382">
        <v>1.0144398786051623</v>
      </c>
      <c r="E4257" s="382">
        <v>1.1354717690883258</v>
      </c>
      <c r="F4257" s="382">
        <v>1.2445308935009485</v>
      </c>
      <c r="G4257" s="382">
        <v>1.3317948813622338</v>
      </c>
      <c r="H4257" s="382">
        <v>1.3957864568737048</v>
      </c>
      <c r="M4257" s="386">
        <v>0.85019999999999996</v>
      </c>
    </row>
    <row r="4258" spans="1:13" ht="11.65" customHeight="1">
      <c r="A4258" s="372">
        <v>4252</v>
      </c>
      <c r="B4258" s="381">
        <v>1850.3919621822861</v>
      </c>
      <c r="C4258" s="381">
        <v>2681.6545236443271</v>
      </c>
      <c r="D4258" s="382">
        <v>1.0144459301672564</v>
      </c>
      <c r="E4258" s="382">
        <v>1.1355438561109001</v>
      </c>
      <c r="F4258" s="382">
        <v>1.2446484818220065</v>
      </c>
      <c r="G4258" s="382">
        <v>1.3319201244567651</v>
      </c>
      <c r="H4258" s="382">
        <v>1.3958195619988842</v>
      </c>
      <c r="M4258" s="386">
        <v>0.85040000000000004</v>
      </c>
    </row>
    <row r="4259" spans="1:13" ht="11.65" customHeight="1">
      <c r="A4259" s="372">
        <v>4253</v>
      </c>
      <c r="B4259" s="381">
        <v>1850.7710739558279</v>
      </c>
      <c r="C4259" s="381">
        <v>2682.6424885694742</v>
      </c>
      <c r="D4259" s="382">
        <v>1.0144848844275831</v>
      </c>
      <c r="E4259" s="382">
        <v>1.1355486793806964</v>
      </c>
      <c r="F4259" s="382">
        <v>1.2446968292405844</v>
      </c>
      <c r="G4259" s="382">
        <v>1.3319484431672135</v>
      </c>
      <c r="H4259" s="382">
        <v>1.3959118456478716</v>
      </c>
      <c r="M4259" s="386">
        <v>0.85060000000000002</v>
      </c>
    </row>
    <row r="4260" spans="1:13" ht="11.65" customHeight="1">
      <c r="A4260" s="372">
        <v>4254</v>
      </c>
      <c r="B4260" s="381">
        <v>1851.7532897498377</v>
      </c>
      <c r="C4260" s="381">
        <v>2682.8628504096032</v>
      </c>
      <c r="D4260" s="382">
        <v>1.0145130466232621</v>
      </c>
      <c r="E4260" s="382">
        <v>1.1356246811412651</v>
      </c>
      <c r="F4260" s="382">
        <v>1.2447239481335231</v>
      </c>
      <c r="G4260" s="382">
        <v>1.3320025835802689</v>
      </c>
      <c r="H4260" s="382">
        <v>1.3960072524760356</v>
      </c>
      <c r="M4260" s="386">
        <v>0.8508</v>
      </c>
    </row>
    <row r="4261" spans="1:13" ht="11.65" customHeight="1">
      <c r="A4261" s="372">
        <v>4255</v>
      </c>
      <c r="B4261" s="381">
        <v>1851.8366468903178</v>
      </c>
      <c r="C4261" s="381">
        <v>2683.73544917656</v>
      </c>
      <c r="D4261" s="382">
        <v>1.0145282364738157</v>
      </c>
      <c r="E4261" s="382">
        <v>1.1357170223540356</v>
      </c>
      <c r="F4261" s="382">
        <v>1.2447407724843043</v>
      </c>
      <c r="G4261" s="382">
        <v>1.3320371705709781</v>
      </c>
      <c r="H4261" s="382">
        <v>1.3960922096851203</v>
      </c>
      <c r="M4261" s="386">
        <v>0.85099999999999998</v>
      </c>
    </row>
    <row r="4262" spans="1:13" ht="11.65" customHeight="1">
      <c r="A4262" s="372">
        <v>4256</v>
      </c>
      <c r="B4262" s="381">
        <v>1852.257759457967</v>
      </c>
      <c r="C4262" s="381">
        <v>2683.7786670375954</v>
      </c>
      <c r="D4262" s="382">
        <v>1.0145417270546193</v>
      </c>
      <c r="E4262" s="382">
        <v>1.1357221789667404</v>
      </c>
      <c r="F4262" s="382">
        <v>1.2448227598996235</v>
      </c>
      <c r="G4262" s="382">
        <v>1.3320385851388243</v>
      </c>
      <c r="H4262" s="382">
        <v>1.396174535499463</v>
      </c>
      <c r="M4262" s="386">
        <v>0.85119999999999996</v>
      </c>
    </row>
    <row r="4263" spans="1:13" ht="11.65" customHeight="1">
      <c r="A4263" s="372">
        <v>4257</v>
      </c>
      <c r="B4263" s="381">
        <v>1853.7171381734743</v>
      </c>
      <c r="C4263" s="381">
        <v>2683.8684114054686</v>
      </c>
      <c r="D4263" s="382">
        <v>1.014543407719203</v>
      </c>
      <c r="E4263" s="382">
        <v>1.1357335513684614</v>
      </c>
      <c r="F4263" s="382">
        <v>1.2448571059345528</v>
      </c>
      <c r="G4263" s="382">
        <v>1.3320396209914462</v>
      </c>
      <c r="H4263" s="382">
        <v>1.3962716813486575</v>
      </c>
      <c r="M4263" s="386">
        <v>0.85140000000000005</v>
      </c>
    </row>
    <row r="4264" spans="1:13" ht="11.65" customHeight="1">
      <c r="A4264" s="372">
        <v>4258</v>
      </c>
      <c r="B4264" s="381">
        <v>1855.3459957787172</v>
      </c>
      <c r="C4264" s="381">
        <v>2684.3569505346823</v>
      </c>
      <c r="D4264" s="382">
        <v>1.0145442887077263</v>
      </c>
      <c r="E4264" s="382">
        <v>1.1358397884639511</v>
      </c>
      <c r="F4264" s="382">
        <v>1.244948272075213</v>
      </c>
      <c r="G4264" s="382">
        <v>1.3320532053958243</v>
      </c>
      <c r="H4264" s="382">
        <v>1.3962768156946035</v>
      </c>
      <c r="M4264" s="386">
        <v>0.85160000000000002</v>
      </c>
    </row>
    <row r="4265" spans="1:13" ht="11.65" customHeight="1">
      <c r="A4265" s="372">
        <v>4259</v>
      </c>
      <c r="B4265" s="381">
        <v>1855.3635397098578</v>
      </c>
      <c r="C4265" s="381">
        <v>2684.8201827480752</v>
      </c>
      <c r="D4265" s="382">
        <v>1.0145572690245648</v>
      </c>
      <c r="E4265" s="382">
        <v>1.1358538601605255</v>
      </c>
      <c r="F4265" s="382">
        <v>1.2451316974997775</v>
      </c>
      <c r="G4265" s="382">
        <v>1.3321989627811326</v>
      </c>
      <c r="H4265" s="382">
        <v>1.396279751103394</v>
      </c>
      <c r="M4265" s="386">
        <v>0.8518</v>
      </c>
    </row>
    <row r="4266" spans="1:13" ht="11.65" customHeight="1">
      <c r="A4266" s="372">
        <v>4260</v>
      </c>
      <c r="B4266" s="381">
        <v>1857.14383935566</v>
      </c>
      <c r="C4266" s="381">
        <v>2685.0224888902248</v>
      </c>
      <c r="D4266" s="382">
        <v>1.0145721516739616</v>
      </c>
      <c r="E4266" s="382">
        <v>1.1359550805312078</v>
      </c>
      <c r="F4266" s="382">
        <v>1.2451439647434897</v>
      </c>
      <c r="G4266" s="382">
        <v>1.3322196440407756</v>
      </c>
      <c r="H4266" s="382">
        <v>1.3963052128183004</v>
      </c>
      <c r="M4266" s="386">
        <v>0.85199999999999998</v>
      </c>
    </row>
    <row r="4267" spans="1:13" ht="11.65" customHeight="1">
      <c r="A4267" s="372">
        <v>4261</v>
      </c>
      <c r="B4267" s="381">
        <v>1858.5656434926559</v>
      </c>
      <c r="C4267" s="381">
        <v>2685.9147853219292</v>
      </c>
      <c r="D4267" s="382">
        <v>1.014618392856697</v>
      </c>
      <c r="E4267" s="382">
        <v>1.1359626131566556</v>
      </c>
      <c r="F4267" s="382">
        <v>1.2452576262855104</v>
      </c>
      <c r="G4267" s="382">
        <v>1.3322971495246807</v>
      </c>
      <c r="H4267" s="382">
        <v>1.3966546595070486</v>
      </c>
      <c r="M4267" s="386">
        <v>0.85219999999999996</v>
      </c>
    </row>
    <row r="4268" spans="1:13" ht="11.65" customHeight="1">
      <c r="A4268" s="372">
        <v>4262</v>
      </c>
      <c r="B4268" s="381">
        <v>1859.4315058315005</v>
      </c>
      <c r="C4268" s="381">
        <v>2686.5286862801677</v>
      </c>
      <c r="D4268" s="382">
        <v>1.0146237244589895</v>
      </c>
      <c r="E4268" s="382">
        <v>1.1359785187797311</v>
      </c>
      <c r="F4268" s="382">
        <v>1.2452999617701401</v>
      </c>
      <c r="G4268" s="382">
        <v>1.3325169480153896</v>
      </c>
      <c r="H4268" s="382">
        <v>1.3968044938424216</v>
      </c>
      <c r="M4268" s="386">
        <v>0.85240000000000005</v>
      </c>
    </row>
    <row r="4269" spans="1:13" ht="11.65" customHeight="1">
      <c r="A4269" s="372">
        <v>4263</v>
      </c>
      <c r="B4269" s="381">
        <v>1860.8784827860254</v>
      </c>
      <c r="C4269" s="381">
        <v>2686.8298431062813</v>
      </c>
      <c r="D4269" s="382">
        <v>1.0146559301692095</v>
      </c>
      <c r="E4269" s="382">
        <v>1.1360156203379796</v>
      </c>
      <c r="F4269" s="382">
        <v>1.2453759183339881</v>
      </c>
      <c r="G4269" s="382">
        <v>1.3325291938598358</v>
      </c>
      <c r="H4269" s="382">
        <v>1.3968611924422538</v>
      </c>
      <c r="M4269" s="386">
        <v>0.85260000000000002</v>
      </c>
    </row>
    <row r="4270" spans="1:13" ht="11.65" customHeight="1">
      <c r="A4270" s="372">
        <v>4264</v>
      </c>
      <c r="B4270" s="381">
        <v>1861.1579501686483</v>
      </c>
      <c r="C4270" s="381">
        <v>2687.7534228654549</v>
      </c>
      <c r="D4270" s="382">
        <v>1.0146918357852908</v>
      </c>
      <c r="E4270" s="382">
        <v>1.1360496906649578</v>
      </c>
      <c r="F4270" s="382">
        <v>1.2454292725327365</v>
      </c>
      <c r="G4270" s="382">
        <v>1.3325593946865248</v>
      </c>
      <c r="H4270" s="382">
        <v>1.396923299974647</v>
      </c>
      <c r="M4270" s="386">
        <v>0.8528</v>
      </c>
    </row>
    <row r="4271" spans="1:13" ht="11.65" customHeight="1">
      <c r="A4271" s="372">
        <v>4265</v>
      </c>
      <c r="B4271" s="381">
        <v>1861.2249748344111</v>
      </c>
      <c r="C4271" s="381">
        <v>2688.4188130025159</v>
      </c>
      <c r="D4271" s="382">
        <v>1.0147224387981109</v>
      </c>
      <c r="E4271" s="382">
        <v>1.136072863733911</v>
      </c>
      <c r="F4271" s="382">
        <v>1.2455586848794782</v>
      </c>
      <c r="G4271" s="382">
        <v>1.3326450241363847</v>
      </c>
      <c r="H4271" s="382">
        <v>1.3969299153567849</v>
      </c>
      <c r="M4271" s="386">
        <v>0.85299999999999998</v>
      </c>
    </row>
    <row r="4272" spans="1:13" ht="11.65" customHeight="1">
      <c r="A4272" s="372">
        <v>4266</v>
      </c>
      <c r="B4272" s="381">
        <v>1862.0400548515099</v>
      </c>
      <c r="C4272" s="381">
        <v>2689.1070049417667</v>
      </c>
      <c r="D4272" s="382">
        <v>1.0147342452884798</v>
      </c>
      <c r="E4272" s="382">
        <v>1.1360870321185732</v>
      </c>
      <c r="F4272" s="382">
        <v>1.2455672031452933</v>
      </c>
      <c r="G4272" s="382">
        <v>1.3327378187989811</v>
      </c>
      <c r="H4272" s="382">
        <v>1.3969462598660241</v>
      </c>
      <c r="M4272" s="386">
        <v>0.85319999999999996</v>
      </c>
    </row>
    <row r="4273" spans="1:13" ht="11.65" customHeight="1">
      <c r="A4273" s="372">
        <v>4267</v>
      </c>
      <c r="B4273" s="381">
        <v>1863.5132777136832</v>
      </c>
      <c r="C4273" s="381">
        <v>2692.4694195362317</v>
      </c>
      <c r="D4273" s="382">
        <v>1.0147479026102064</v>
      </c>
      <c r="E4273" s="382">
        <v>1.1361110877911951</v>
      </c>
      <c r="F4273" s="382">
        <v>1.2455785862879214</v>
      </c>
      <c r="G4273" s="382">
        <v>1.3327844879974409</v>
      </c>
      <c r="H4273" s="382">
        <v>1.3970709101162802</v>
      </c>
      <c r="M4273" s="386">
        <v>0.85340000000000005</v>
      </c>
    </row>
    <row r="4274" spans="1:13" ht="11.65" customHeight="1">
      <c r="A4274" s="372">
        <v>4268</v>
      </c>
      <c r="B4274" s="381">
        <v>1863.9447513259547</v>
      </c>
      <c r="C4274" s="381">
        <v>2692.7832772878992</v>
      </c>
      <c r="D4274" s="382">
        <v>1.0147480913394384</v>
      </c>
      <c r="E4274" s="382">
        <v>1.1361127510167826</v>
      </c>
      <c r="F4274" s="382">
        <v>1.2455836810330716</v>
      </c>
      <c r="G4274" s="382">
        <v>1.332835832052359</v>
      </c>
      <c r="H4274" s="382">
        <v>1.3970977937777229</v>
      </c>
      <c r="M4274" s="386">
        <v>0.85360000000000003</v>
      </c>
    </row>
    <row r="4275" spans="1:13" ht="11.65" customHeight="1">
      <c r="A4275" s="372">
        <v>4269</v>
      </c>
      <c r="B4275" s="381">
        <v>1864.2888111147404</v>
      </c>
      <c r="C4275" s="381">
        <v>2693.5125409699449</v>
      </c>
      <c r="D4275" s="382">
        <v>1.0147725185703993</v>
      </c>
      <c r="E4275" s="382">
        <v>1.1361173296176583</v>
      </c>
      <c r="F4275" s="382">
        <v>1.2455878120712163</v>
      </c>
      <c r="G4275" s="382">
        <v>1.3328529713493904</v>
      </c>
      <c r="H4275" s="382">
        <v>1.397156748984673</v>
      </c>
      <c r="M4275" s="386">
        <v>0.8538</v>
      </c>
    </row>
    <row r="4276" spans="1:13" ht="11.65" customHeight="1">
      <c r="A4276" s="372">
        <v>4270</v>
      </c>
      <c r="B4276" s="381">
        <v>1865.7672565495777</v>
      </c>
      <c r="C4276" s="381">
        <v>2693.6248195267181</v>
      </c>
      <c r="D4276" s="382">
        <v>1.0147930670022778</v>
      </c>
      <c r="E4276" s="382">
        <v>1.136167791381103</v>
      </c>
      <c r="F4276" s="382">
        <v>1.245613418162977</v>
      </c>
      <c r="G4276" s="382">
        <v>1.3328835036071229</v>
      </c>
      <c r="H4276" s="382">
        <v>1.3971585694714534</v>
      </c>
      <c r="M4276" s="386">
        <v>0.85399999999999998</v>
      </c>
    </row>
    <row r="4277" spans="1:13" ht="11.65" customHeight="1">
      <c r="A4277" s="372">
        <v>4271</v>
      </c>
      <c r="B4277" s="381">
        <v>1865.973326737806</v>
      </c>
      <c r="C4277" s="381">
        <v>2693.8427586526559</v>
      </c>
      <c r="D4277" s="382">
        <v>1.0148323431682376</v>
      </c>
      <c r="E4277" s="382">
        <v>1.1362961824821121</v>
      </c>
      <c r="F4277" s="382">
        <v>1.2456980015186971</v>
      </c>
      <c r="G4277" s="382">
        <v>1.3329182362222738</v>
      </c>
      <c r="H4277" s="382">
        <v>1.3972777251625184</v>
      </c>
      <c r="M4277" s="386">
        <v>0.85419999999999996</v>
      </c>
    </row>
    <row r="4278" spans="1:13" ht="11.65" customHeight="1">
      <c r="A4278" s="372">
        <v>4272</v>
      </c>
      <c r="B4278" s="381">
        <v>1866.0656405928548</v>
      </c>
      <c r="C4278" s="381">
        <v>2695.397738135176</v>
      </c>
      <c r="D4278" s="382">
        <v>1.0148724198268513</v>
      </c>
      <c r="E4278" s="382">
        <v>1.1363369211710814</v>
      </c>
      <c r="F4278" s="382">
        <v>1.2457700514427328</v>
      </c>
      <c r="G4278" s="382">
        <v>1.3329535649441049</v>
      </c>
      <c r="H4278" s="382">
        <v>1.3973284363986296</v>
      </c>
      <c r="M4278" s="386">
        <v>0.85440000000000005</v>
      </c>
    </row>
    <row r="4279" spans="1:13" ht="11.65" customHeight="1">
      <c r="A4279" s="372">
        <v>4273</v>
      </c>
      <c r="B4279" s="381">
        <v>1866.2342072637275</v>
      </c>
      <c r="C4279" s="381">
        <v>2695.4365029889959</v>
      </c>
      <c r="D4279" s="382">
        <v>1.0148876221983378</v>
      </c>
      <c r="E4279" s="382">
        <v>1.1363941319681818</v>
      </c>
      <c r="F4279" s="382">
        <v>1.2457983531266277</v>
      </c>
      <c r="G4279" s="382">
        <v>1.3330015629194503</v>
      </c>
      <c r="H4279" s="382">
        <v>1.397474606816463</v>
      </c>
      <c r="M4279" s="386">
        <v>0.85460000000000003</v>
      </c>
    </row>
    <row r="4280" spans="1:13" ht="11.65" customHeight="1">
      <c r="A4280" s="372">
        <v>4274</v>
      </c>
      <c r="B4280" s="381">
        <v>1866.3108581801125</v>
      </c>
      <c r="C4280" s="381">
        <v>2695.5661521133316</v>
      </c>
      <c r="D4280" s="382">
        <v>1.0148887448830817</v>
      </c>
      <c r="E4280" s="382">
        <v>1.1364053469600786</v>
      </c>
      <c r="F4280" s="382">
        <v>1.2458131347168733</v>
      </c>
      <c r="G4280" s="382">
        <v>1.3330123779481002</v>
      </c>
      <c r="H4280" s="382">
        <v>1.3975074043068956</v>
      </c>
      <c r="M4280" s="386">
        <v>0.8548</v>
      </c>
    </row>
    <row r="4281" spans="1:13" ht="11.65" customHeight="1">
      <c r="A4281" s="372">
        <v>4275</v>
      </c>
      <c r="B4281" s="381">
        <v>1867.4925299521465</v>
      </c>
      <c r="C4281" s="381">
        <v>2695.8054005776576</v>
      </c>
      <c r="D4281" s="382">
        <v>1.0149030853837464</v>
      </c>
      <c r="E4281" s="382">
        <v>1.1364180234904695</v>
      </c>
      <c r="F4281" s="382">
        <v>1.2458924050699587</v>
      </c>
      <c r="G4281" s="382">
        <v>1.3330242577103113</v>
      </c>
      <c r="H4281" s="382">
        <v>1.3975138266369511</v>
      </c>
      <c r="M4281" s="386">
        <v>0.85499999999999998</v>
      </c>
    </row>
    <row r="4282" spans="1:13" ht="11.65" customHeight="1">
      <c r="A4282" s="372">
        <v>4276</v>
      </c>
      <c r="B4282" s="381">
        <v>1867.5724257773463</v>
      </c>
      <c r="C4282" s="381">
        <v>2696.3549317900397</v>
      </c>
      <c r="D4282" s="382">
        <v>1.0149494797167711</v>
      </c>
      <c r="E4282" s="382">
        <v>1.1364336584749186</v>
      </c>
      <c r="F4282" s="382">
        <v>1.2458952810488801</v>
      </c>
      <c r="G4282" s="382">
        <v>1.3330333483606429</v>
      </c>
      <c r="H4282" s="382">
        <v>1.3976089394575439</v>
      </c>
      <c r="M4282" s="386">
        <v>0.85519999999999996</v>
      </c>
    </row>
    <row r="4283" spans="1:13" ht="11.65" customHeight="1">
      <c r="A4283" s="372">
        <v>4277</v>
      </c>
      <c r="B4283" s="381">
        <v>1867.6636927039472</v>
      </c>
      <c r="C4283" s="381">
        <v>2696.5576149348035</v>
      </c>
      <c r="D4283" s="382">
        <v>1.0149772552326812</v>
      </c>
      <c r="E4283" s="382">
        <v>1.1364650886834828</v>
      </c>
      <c r="F4283" s="382">
        <v>1.2459124462839144</v>
      </c>
      <c r="G4283" s="382">
        <v>1.3330582830644069</v>
      </c>
      <c r="H4283" s="382">
        <v>1.3977556834439377</v>
      </c>
      <c r="M4283" s="386">
        <v>0.85540000000000005</v>
      </c>
    </row>
    <row r="4284" spans="1:13" ht="11.65" customHeight="1">
      <c r="A4284" s="372">
        <v>4278</v>
      </c>
      <c r="B4284" s="381">
        <v>1868.225990182209</v>
      </c>
      <c r="C4284" s="381">
        <v>2697.1596974729091</v>
      </c>
      <c r="D4284" s="382">
        <v>1.014992855181309</v>
      </c>
      <c r="E4284" s="382">
        <v>1.1365340971752376</v>
      </c>
      <c r="F4284" s="382">
        <v>1.245915313924282</v>
      </c>
      <c r="G4284" s="382">
        <v>1.3330589610224173</v>
      </c>
      <c r="H4284" s="382">
        <v>1.3977923343019039</v>
      </c>
      <c r="M4284" s="386">
        <v>0.85560000000000003</v>
      </c>
    </row>
    <row r="4285" spans="1:13" ht="11.65" customHeight="1">
      <c r="A4285" s="372">
        <v>4279</v>
      </c>
      <c r="B4285" s="381">
        <v>1868.5268934298119</v>
      </c>
      <c r="C4285" s="381">
        <v>2697.908698394107</v>
      </c>
      <c r="D4285" s="382">
        <v>1.0150011586692318</v>
      </c>
      <c r="E4285" s="382">
        <v>1.1365908507070055</v>
      </c>
      <c r="F4285" s="382">
        <v>1.2459272053906933</v>
      </c>
      <c r="G4285" s="382">
        <v>1.3331076120226291</v>
      </c>
      <c r="H4285" s="382">
        <v>1.3979479368759473</v>
      </c>
      <c r="M4285" s="386">
        <v>0.85580000000000001</v>
      </c>
    </row>
    <row r="4286" spans="1:13" ht="11.65" customHeight="1">
      <c r="A4286" s="372">
        <v>4280</v>
      </c>
      <c r="B4286" s="381">
        <v>1869.5922558324273</v>
      </c>
      <c r="C4286" s="381">
        <v>2698.1320225313975</v>
      </c>
      <c r="D4286" s="382">
        <v>1.0150052597108061</v>
      </c>
      <c r="E4286" s="382">
        <v>1.1365926436516876</v>
      </c>
      <c r="F4286" s="382">
        <v>1.2459558858640323</v>
      </c>
      <c r="G4286" s="382">
        <v>1.3331226102128819</v>
      </c>
      <c r="H4286" s="382">
        <v>1.3979481954919963</v>
      </c>
      <c r="M4286" s="386">
        <v>0.85599999999999998</v>
      </c>
    </row>
    <row r="4287" spans="1:13" ht="11.65" customHeight="1">
      <c r="A4287" s="372">
        <v>4281</v>
      </c>
      <c r="B4287" s="381">
        <v>1869.9813663583727</v>
      </c>
      <c r="C4287" s="381">
        <v>2698.3068799525572</v>
      </c>
      <c r="D4287" s="382">
        <v>1.0150336164761284</v>
      </c>
      <c r="E4287" s="382">
        <v>1.136640522012158</v>
      </c>
      <c r="F4287" s="382">
        <v>1.2460270886308911</v>
      </c>
      <c r="G4287" s="382">
        <v>1.3332692885166888</v>
      </c>
      <c r="H4287" s="382">
        <v>1.3979682749940312</v>
      </c>
      <c r="M4287" s="386">
        <v>0.85619999999999996</v>
      </c>
    </row>
    <row r="4288" spans="1:13" ht="11.65" customHeight="1">
      <c r="A4288" s="372">
        <v>4282</v>
      </c>
      <c r="B4288" s="381">
        <v>1870.2617191888958</v>
      </c>
      <c r="C4288" s="381">
        <v>2698.9825661554332</v>
      </c>
      <c r="D4288" s="382">
        <v>1.015037271378165</v>
      </c>
      <c r="E4288" s="382">
        <v>1.1366831823577361</v>
      </c>
      <c r="F4288" s="382">
        <v>1.24603258672044</v>
      </c>
      <c r="G4288" s="382">
        <v>1.3333143018294051</v>
      </c>
      <c r="H4288" s="382">
        <v>1.3979836357241606</v>
      </c>
      <c r="M4288" s="386">
        <v>0.85640000000000005</v>
      </c>
    </row>
    <row r="4289" spans="1:13" ht="11.65" customHeight="1">
      <c r="A4289" s="372">
        <v>4283</v>
      </c>
      <c r="B4289" s="381">
        <v>1871.2776992786858</v>
      </c>
      <c r="C4289" s="381">
        <v>2699.8147390588329</v>
      </c>
      <c r="D4289" s="382">
        <v>1.0150390119463744</v>
      </c>
      <c r="E4289" s="382">
        <v>1.136727659362232</v>
      </c>
      <c r="F4289" s="382">
        <v>1.2461614246848225</v>
      </c>
      <c r="G4289" s="382">
        <v>1.3333155253383016</v>
      </c>
      <c r="H4289" s="382">
        <v>1.3980066381132989</v>
      </c>
      <c r="M4289" s="386">
        <v>0.85660000000000003</v>
      </c>
    </row>
    <row r="4290" spans="1:13" ht="11.65" customHeight="1">
      <c r="A4290" s="372">
        <v>4284</v>
      </c>
      <c r="B4290" s="381">
        <v>1872.4267481835122</v>
      </c>
      <c r="C4290" s="381">
        <v>2700.0088135642454</v>
      </c>
      <c r="D4290" s="382">
        <v>1.0150466096303907</v>
      </c>
      <c r="E4290" s="382">
        <v>1.1367553872232539</v>
      </c>
      <c r="F4290" s="382">
        <v>1.2461817053377755</v>
      </c>
      <c r="G4290" s="382">
        <v>1.3333311579110099</v>
      </c>
      <c r="H4290" s="382">
        <v>1.3980433960232563</v>
      </c>
      <c r="M4290" s="386">
        <v>0.85680000000000001</v>
      </c>
    </row>
    <row r="4291" spans="1:13" ht="11.65" customHeight="1">
      <c r="A4291" s="372">
        <v>4285</v>
      </c>
      <c r="B4291" s="381">
        <v>1872.7346282674271</v>
      </c>
      <c r="C4291" s="381">
        <v>2700.5049321055176</v>
      </c>
      <c r="D4291" s="382">
        <v>1.015064992534026</v>
      </c>
      <c r="E4291" s="382">
        <v>1.1368313569684882</v>
      </c>
      <c r="F4291" s="382">
        <v>1.2462990078446023</v>
      </c>
      <c r="G4291" s="382">
        <v>1.3333990077537818</v>
      </c>
      <c r="H4291" s="382">
        <v>1.3981396522838829</v>
      </c>
      <c r="M4291" s="386">
        <v>0.85699999999999998</v>
      </c>
    </row>
    <row r="4292" spans="1:13" ht="11.65" customHeight="1">
      <c r="A4292" s="372">
        <v>4286</v>
      </c>
      <c r="B4292" s="381">
        <v>1872.8820117392397</v>
      </c>
      <c r="C4292" s="381">
        <v>2700.742484399465</v>
      </c>
      <c r="D4292" s="382">
        <v>1.0150704543318505</v>
      </c>
      <c r="E4292" s="382">
        <v>1.1368345248604359</v>
      </c>
      <c r="F4292" s="382">
        <v>1.2463899413490989</v>
      </c>
      <c r="G4292" s="382">
        <v>1.3334997865933982</v>
      </c>
      <c r="H4292" s="382">
        <v>1.3983217341556473</v>
      </c>
      <c r="M4292" s="386">
        <v>0.85719999999999996</v>
      </c>
    </row>
    <row r="4293" spans="1:13" ht="11.65" customHeight="1">
      <c r="A4293" s="372">
        <v>4287</v>
      </c>
      <c r="B4293" s="381">
        <v>1873.4308827896057</v>
      </c>
      <c r="C4293" s="381">
        <v>2700.8450192806449</v>
      </c>
      <c r="D4293" s="382">
        <v>1.0150724978255563</v>
      </c>
      <c r="E4293" s="382">
        <v>1.1368579100058713</v>
      </c>
      <c r="F4293" s="382">
        <v>1.2466231128202645</v>
      </c>
      <c r="G4293" s="382">
        <v>1.333516358830191</v>
      </c>
      <c r="H4293" s="382">
        <v>1.3983472895511295</v>
      </c>
      <c r="M4293" s="386">
        <v>0.85740000000000005</v>
      </c>
    </row>
    <row r="4294" spans="1:13" ht="11.65" customHeight="1">
      <c r="A4294" s="372">
        <v>4288</v>
      </c>
      <c r="B4294" s="381">
        <v>1873.7158150539481</v>
      </c>
      <c r="C4294" s="381">
        <v>2701.646249319072</v>
      </c>
      <c r="D4294" s="382">
        <v>1.0151016675673195</v>
      </c>
      <c r="E4294" s="382">
        <v>1.1369282698030283</v>
      </c>
      <c r="F4294" s="382">
        <v>1.2466706760245705</v>
      </c>
      <c r="G4294" s="382">
        <v>1.3335605162470268</v>
      </c>
      <c r="H4294" s="382">
        <v>1.3984031861662363</v>
      </c>
      <c r="M4294" s="386">
        <v>0.85760000000000003</v>
      </c>
    </row>
    <row r="4295" spans="1:13" ht="11.65" customHeight="1">
      <c r="A4295" s="372">
        <v>4289</v>
      </c>
      <c r="B4295" s="381">
        <v>1874.5475944164828</v>
      </c>
      <c r="C4295" s="381">
        <v>2702.5408594315959</v>
      </c>
      <c r="D4295" s="382">
        <v>1.0151065682926661</v>
      </c>
      <c r="E4295" s="382">
        <v>1.1369312204413993</v>
      </c>
      <c r="F4295" s="382">
        <v>1.2469538360679604</v>
      </c>
      <c r="G4295" s="382">
        <v>1.333567664506929</v>
      </c>
      <c r="H4295" s="382">
        <v>1.3984243887390773</v>
      </c>
      <c r="M4295" s="386">
        <v>0.85780000000000001</v>
      </c>
    </row>
    <row r="4296" spans="1:13" ht="11.65" customHeight="1">
      <c r="A4296" s="372">
        <v>4290</v>
      </c>
      <c r="B4296" s="381">
        <v>1874.9576026467294</v>
      </c>
      <c r="C4296" s="381">
        <v>2702.6403496266284</v>
      </c>
      <c r="D4296" s="382">
        <v>1.0151517630986218</v>
      </c>
      <c r="E4296" s="382">
        <v>1.1369650552429071</v>
      </c>
      <c r="F4296" s="382">
        <v>1.2471466201358929</v>
      </c>
      <c r="G4296" s="382">
        <v>1.3337482673382275</v>
      </c>
      <c r="H4296" s="382">
        <v>1.3985315235899327</v>
      </c>
      <c r="M4296" s="386">
        <v>0.85799999999999998</v>
      </c>
    </row>
    <row r="4297" spans="1:13" ht="11.65" customHeight="1">
      <c r="A4297" s="372">
        <v>4291</v>
      </c>
      <c r="B4297" s="381">
        <v>1875.1214337432766</v>
      </c>
      <c r="C4297" s="381">
        <v>2702.9242308818666</v>
      </c>
      <c r="D4297" s="382">
        <v>1.0151594461484497</v>
      </c>
      <c r="E4297" s="382">
        <v>1.1371214524544735</v>
      </c>
      <c r="F4297" s="382">
        <v>1.2471497671450267</v>
      </c>
      <c r="G4297" s="382">
        <v>1.3338782196277161</v>
      </c>
      <c r="H4297" s="382">
        <v>1.3985942822061086</v>
      </c>
      <c r="M4297" s="386">
        <v>0.85819999999999996</v>
      </c>
    </row>
    <row r="4298" spans="1:13" ht="11.65" customHeight="1">
      <c r="A4298" s="372">
        <v>4292</v>
      </c>
      <c r="B4298" s="381">
        <v>1875.1767746410715</v>
      </c>
      <c r="C4298" s="381">
        <v>2703.837483854235</v>
      </c>
      <c r="D4298" s="382">
        <v>1.0151786973849191</v>
      </c>
      <c r="E4298" s="382">
        <v>1.1371455101351209</v>
      </c>
      <c r="F4298" s="382">
        <v>1.2472339318572141</v>
      </c>
      <c r="G4298" s="382">
        <v>1.3340002512723141</v>
      </c>
      <c r="H4298" s="382">
        <v>1.3985995618368361</v>
      </c>
      <c r="M4298" s="386">
        <v>0.85840000000000005</v>
      </c>
    </row>
    <row r="4299" spans="1:13" ht="11.65" customHeight="1">
      <c r="A4299" s="372">
        <v>4293</v>
      </c>
      <c r="B4299" s="381">
        <v>1875.3747805959902</v>
      </c>
      <c r="C4299" s="381">
        <v>2703.9032279327348</v>
      </c>
      <c r="D4299" s="382">
        <v>1.0152079445652544</v>
      </c>
      <c r="E4299" s="382">
        <v>1.1372170696959405</v>
      </c>
      <c r="F4299" s="382">
        <v>1.2472445250468258</v>
      </c>
      <c r="G4299" s="382">
        <v>1.3340195623063054</v>
      </c>
      <c r="H4299" s="382">
        <v>1.3986052955132342</v>
      </c>
      <c r="M4299" s="386">
        <v>0.85860000000000003</v>
      </c>
    </row>
    <row r="4300" spans="1:13" ht="11.65" customHeight="1">
      <c r="A4300" s="372">
        <v>4294</v>
      </c>
      <c r="B4300" s="381">
        <v>1875.5840301982216</v>
      </c>
      <c r="C4300" s="381">
        <v>2704.2998778403471</v>
      </c>
      <c r="D4300" s="382">
        <v>1.0152198888338544</v>
      </c>
      <c r="E4300" s="382">
        <v>1.1372666380047973</v>
      </c>
      <c r="F4300" s="382">
        <v>1.2472943520272008</v>
      </c>
      <c r="G4300" s="382">
        <v>1.3340278745572187</v>
      </c>
      <c r="H4300" s="382">
        <v>1.398713706549346</v>
      </c>
      <c r="M4300" s="386">
        <v>0.85880000000000001</v>
      </c>
    </row>
    <row r="4301" spans="1:13" ht="11.65" customHeight="1">
      <c r="A4301" s="372">
        <v>4295</v>
      </c>
      <c r="B4301" s="381">
        <v>1876.0117483009954</v>
      </c>
      <c r="C4301" s="381">
        <v>2704.7150809629002</v>
      </c>
      <c r="D4301" s="382">
        <v>1.0152555578900322</v>
      </c>
      <c r="E4301" s="382">
        <v>1.1373121373829818</v>
      </c>
      <c r="F4301" s="382">
        <v>1.2474478341047603</v>
      </c>
      <c r="G4301" s="382">
        <v>1.334172250888265</v>
      </c>
      <c r="H4301" s="382">
        <v>1.3987896044539934</v>
      </c>
      <c r="M4301" s="386">
        <v>0.85899999999999999</v>
      </c>
    </row>
    <row r="4302" spans="1:13" ht="11.65" customHeight="1">
      <c r="A4302" s="372">
        <v>4296</v>
      </c>
      <c r="B4302" s="381">
        <v>1876.3277606169449</v>
      </c>
      <c r="C4302" s="381">
        <v>2705.0920838842776</v>
      </c>
      <c r="D4302" s="382">
        <v>1.0152880730698108</v>
      </c>
      <c r="E4302" s="382">
        <v>1.1373153406051277</v>
      </c>
      <c r="F4302" s="382">
        <v>1.2475329199486469</v>
      </c>
      <c r="G4302" s="382">
        <v>1.334229019607803</v>
      </c>
      <c r="H4302" s="382">
        <v>1.3988565946901257</v>
      </c>
      <c r="M4302" s="386">
        <v>0.85919999999999996</v>
      </c>
    </row>
    <row r="4303" spans="1:13" ht="11.65" customHeight="1">
      <c r="A4303" s="372">
        <v>4297</v>
      </c>
      <c r="B4303" s="381">
        <v>1876.3775880056492</v>
      </c>
      <c r="C4303" s="381">
        <v>2705.4474024697392</v>
      </c>
      <c r="D4303" s="382">
        <v>1.015318254039931</v>
      </c>
      <c r="E4303" s="382">
        <v>1.1373307169901798</v>
      </c>
      <c r="F4303" s="382">
        <v>1.2477010250892542</v>
      </c>
      <c r="G4303" s="382">
        <v>1.3342431238516912</v>
      </c>
      <c r="H4303" s="382">
        <v>1.3989083109322888</v>
      </c>
      <c r="M4303" s="386">
        <v>0.85940000000000005</v>
      </c>
    </row>
    <row r="4304" spans="1:13" ht="11.65" customHeight="1">
      <c r="A4304" s="372">
        <v>4298</v>
      </c>
      <c r="B4304" s="381">
        <v>1876.8772026262895</v>
      </c>
      <c r="C4304" s="381">
        <v>2706.2595857613851</v>
      </c>
      <c r="D4304" s="382">
        <v>1.0153858780152678</v>
      </c>
      <c r="E4304" s="382">
        <v>1.1373516356702758</v>
      </c>
      <c r="F4304" s="382">
        <v>1.2477604998607967</v>
      </c>
      <c r="G4304" s="382">
        <v>1.3343123481870398</v>
      </c>
      <c r="H4304" s="382">
        <v>1.3989227492292757</v>
      </c>
      <c r="M4304" s="386">
        <v>0.85960000000000003</v>
      </c>
    </row>
    <row r="4305" spans="1:13" ht="11.65" customHeight="1">
      <c r="A4305" s="372">
        <v>4299</v>
      </c>
      <c r="B4305" s="381">
        <v>1877.1838016438023</v>
      </c>
      <c r="C4305" s="381">
        <v>2706.2794953685698</v>
      </c>
      <c r="D4305" s="382">
        <v>1.0153872924476446</v>
      </c>
      <c r="E4305" s="382">
        <v>1.1373643673196963</v>
      </c>
      <c r="F4305" s="382">
        <v>1.2477802365222002</v>
      </c>
      <c r="G4305" s="382">
        <v>1.3343288529509829</v>
      </c>
      <c r="H4305" s="382">
        <v>1.3990382953583371</v>
      </c>
      <c r="M4305" s="386">
        <v>0.85980000000000001</v>
      </c>
    </row>
    <row r="4306" spans="1:13" ht="11.65" customHeight="1">
      <c r="A4306" s="372">
        <v>4300</v>
      </c>
      <c r="B4306" s="381">
        <v>1878.4786274454991</v>
      </c>
      <c r="C4306" s="381">
        <v>2706.848997564708</v>
      </c>
      <c r="D4306" s="382">
        <v>1.0153951127507717</v>
      </c>
      <c r="E4306" s="382">
        <v>1.137414036962997</v>
      </c>
      <c r="F4306" s="382">
        <v>1.2479893533494169</v>
      </c>
      <c r="G4306" s="382">
        <v>1.3343562550573869</v>
      </c>
      <c r="H4306" s="382">
        <v>1.3991299629097071</v>
      </c>
      <c r="M4306" s="386">
        <v>0.86</v>
      </c>
    </row>
    <row r="4307" spans="1:13" ht="11.65" customHeight="1">
      <c r="A4307" s="372">
        <v>4301</v>
      </c>
      <c r="B4307" s="381">
        <v>1879.7621857291933</v>
      </c>
      <c r="C4307" s="381">
        <v>2707.3432157925035</v>
      </c>
      <c r="D4307" s="382">
        <v>1.0153958014514066</v>
      </c>
      <c r="E4307" s="382">
        <v>1.1374586242059164</v>
      </c>
      <c r="F4307" s="382">
        <v>1.2479919796477468</v>
      </c>
      <c r="G4307" s="382">
        <v>1.3343883161325276</v>
      </c>
      <c r="H4307" s="382">
        <v>1.3991335603914399</v>
      </c>
      <c r="M4307" s="386">
        <v>0.86019999999999996</v>
      </c>
    </row>
    <row r="4308" spans="1:13" ht="11.65" customHeight="1">
      <c r="A4308" s="372">
        <v>4302</v>
      </c>
      <c r="B4308" s="381">
        <v>1880.7601656069473</v>
      </c>
      <c r="C4308" s="381">
        <v>2707.9656028032496</v>
      </c>
      <c r="D4308" s="382">
        <v>1.0154512431319196</v>
      </c>
      <c r="E4308" s="382">
        <v>1.137543275325742</v>
      </c>
      <c r="F4308" s="382">
        <v>1.2480021442962614</v>
      </c>
      <c r="G4308" s="382">
        <v>1.3344833832241652</v>
      </c>
      <c r="H4308" s="382">
        <v>1.3992536726419955</v>
      </c>
      <c r="M4308" s="386">
        <v>0.86040000000000005</v>
      </c>
    </row>
    <row r="4309" spans="1:13" ht="11.65" customHeight="1">
      <c r="A4309" s="372">
        <v>4303</v>
      </c>
      <c r="B4309" s="381">
        <v>1880.8079012513253</v>
      </c>
      <c r="C4309" s="381">
        <v>2709.6272677853522</v>
      </c>
      <c r="D4309" s="382">
        <v>1.0155057431904972</v>
      </c>
      <c r="E4309" s="382">
        <v>1.1376276330588648</v>
      </c>
      <c r="F4309" s="382">
        <v>1.248136170253735</v>
      </c>
      <c r="G4309" s="382">
        <v>1.3345457323088685</v>
      </c>
      <c r="H4309" s="382">
        <v>1.3992991632215148</v>
      </c>
      <c r="M4309" s="386">
        <v>0.86060000000000003</v>
      </c>
    </row>
    <row r="4310" spans="1:13" ht="11.65" customHeight="1">
      <c r="A4310" s="372">
        <v>4304</v>
      </c>
      <c r="B4310" s="381">
        <v>1881.3957110019473</v>
      </c>
      <c r="C4310" s="381">
        <v>2710.5967806469725</v>
      </c>
      <c r="D4310" s="382">
        <v>1.0155556525705829</v>
      </c>
      <c r="E4310" s="382">
        <v>1.1376309355837377</v>
      </c>
      <c r="F4310" s="382">
        <v>1.248152329546081</v>
      </c>
      <c r="G4310" s="382">
        <v>1.3346068852822552</v>
      </c>
      <c r="H4310" s="382">
        <v>1.3993550736081606</v>
      </c>
      <c r="M4310" s="386">
        <v>0.86080000000000001</v>
      </c>
    </row>
    <row r="4311" spans="1:13" ht="11.65" customHeight="1">
      <c r="A4311" s="372">
        <v>4305</v>
      </c>
      <c r="B4311" s="381">
        <v>1883.6086175330965</v>
      </c>
      <c r="C4311" s="381">
        <v>2711.0139440372077</v>
      </c>
      <c r="D4311" s="382">
        <v>1.0155684732968915</v>
      </c>
      <c r="E4311" s="382">
        <v>1.1376368175255229</v>
      </c>
      <c r="F4311" s="382">
        <v>1.248233581174905</v>
      </c>
      <c r="G4311" s="382">
        <v>1.3347009696556982</v>
      </c>
      <c r="H4311" s="382">
        <v>1.3993584964546018</v>
      </c>
      <c r="M4311" s="386">
        <v>0.86099999999999999</v>
      </c>
    </row>
    <row r="4312" spans="1:13" ht="11.65" customHeight="1">
      <c r="A4312" s="372">
        <v>4306</v>
      </c>
      <c r="B4312" s="381">
        <v>1883.6397923366312</v>
      </c>
      <c r="C4312" s="381">
        <v>2711.3094154216415</v>
      </c>
      <c r="D4312" s="382">
        <v>1.0156063055209086</v>
      </c>
      <c r="E4312" s="382">
        <v>1.137644118678522</v>
      </c>
      <c r="F4312" s="382">
        <v>1.2483135815589574</v>
      </c>
      <c r="G4312" s="382">
        <v>1.3347982638424472</v>
      </c>
      <c r="H4312" s="382">
        <v>1.3993873578341838</v>
      </c>
      <c r="M4312" s="386">
        <v>0.86119999999999997</v>
      </c>
    </row>
    <row r="4313" spans="1:13" ht="11.65" customHeight="1">
      <c r="A4313" s="372">
        <v>4307</v>
      </c>
      <c r="B4313" s="381">
        <v>1883.7334888422274</v>
      </c>
      <c r="C4313" s="381">
        <v>2714.5332917515643</v>
      </c>
      <c r="D4313" s="382">
        <v>1.0156207452695207</v>
      </c>
      <c r="E4313" s="382">
        <v>1.1376528536752817</v>
      </c>
      <c r="F4313" s="382">
        <v>1.2483337478454783</v>
      </c>
      <c r="G4313" s="382">
        <v>1.3348754864801053</v>
      </c>
      <c r="H4313" s="382">
        <v>1.3994093741493645</v>
      </c>
      <c r="M4313" s="386">
        <v>0.86140000000000005</v>
      </c>
    </row>
    <row r="4314" spans="1:13" ht="11.65" customHeight="1">
      <c r="A4314" s="372">
        <v>4308</v>
      </c>
      <c r="B4314" s="381">
        <v>1883.9523783617415</v>
      </c>
      <c r="C4314" s="381">
        <v>2714.803411083938</v>
      </c>
      <c r="D4314" s="382">
        <v>1.0156295466791994</v>
      </c>
      <c r="E4314" s="382">
        <v>1.1377084747526831</v>
      </c>
      <c r="F4314" s="382">
        <v>1.2483789951046798</v>
      </c>
      <c r="G4314" s="382">
        <v>1.3349156168377427</v>
      </c>
      <c r="H4314" s="382">
        <v>1.3994498517918674</v>
      </c>
      <c r="M4314" s="386">
        <v>0.86160000000000003</v>
      </c>
    </row>
    <row r="4315" spans="1:13" ht="11.65" customHeight="1">
      <c r="A4315" s="372">
        <v>4309</v>
      </c>
      <c r="B4315" s="381">
        <v>1884.3946137912953</v>
      </c>
      <c r="C4315" s="381">
        <v>2717.30244707561</v>
      </c>
      <c r="D4315" s="382">
        <v>1.0156431311806065</v>
      </c>
      <c r="E4315" s="382">
        <v>1.1377715260308294</v>
      </c>
      <c r="F4315" s="382">
        <v>1.2484128785612132</v>
      </c>
      <c r="G4315" s="382">
        <v>1.3349953557566474</v>
      </c>
      <c r="H4315" s="382">
        <v>1.3995354066963175</v>
      </c>
      <c r="M4315" s="386">
        <v>0.86180000000000001</v>
      </c>
    </row>
    <row r="4316" spans="1:13" ht="11.65" customHeight="1">
      <c r="A4316" s="372">
        <v>4310</v>
      </c>
      <c r="B4316" s="381">
        <v>1884.8562131840372</v>
      </c>
      <c r="C4316" s="381">
        <v>2717.4162170121162</v>
      </c>
      <c r="D4316" s="382">
        <v>1.015662698025513</v>
      </c>
      <c r="E4316" s="382">
        <v>1.1380508681915529</v>
      </c>
      <c r="F4316" s="382">
        <v>1.2484311120015052</v>
      </c>
      <c r="G4316" s="382">
        <v>1.3350293391997479</v>
      </c>
      <c r="H4316" s="382">
        <v>1.3995420313088005</v>
      </c>
      <c r="M4316" s="386">
        <v>0.86199999999999999</v>
      </c>
    </row>
    <row r="4317" spans="1:13" ht="11.65" customHeight="1">
      <c r="A4317" s="372">
        <v>4311</v>
      </c>
      <c r="B4317" s="381">
        <v>1885.051214453867</v>
      </c>
      <c r="C4317" s="381">
        <v>2718.0378963253097</v>
      </c>
      <c r="D4317" s="382">
        <v>1.0157000253273962</v>
      </c>
      <c r="E4317" s="382">
        <v>1.1380818226880602</v>
      </c>
      <c r="F4317" s="382">
        <v>1.2484680353028041</v>
      </c>
      <c r="G4317" s="382">
        <v>1.3350519979364845</v>
      </c>
      <c r="H4317" s="382">
        <v>1.3995689979644461</v>
      </c>
      <c r="M4317" s="386">
        <v>0.86219999999999997</v>
      </c>
    </row>
    <row r="4318" spans="1:13" ht="11.65" customHeight="1">
      <c r="A4318" s="372">
        <v>4312</v>
      </c>
      <c r="B4318" s="381">
        <v>1885.2527420255892</v>
      </c>
      <c r="C4318" s="381">
        <v>2718.4467357739395</v>
      </c>
      <c r="D4318" s="382">
        <v>1.0157569178447305</v>
      </c>
      <c r="E4318" s="382">
        <v>1.1381651071344614</v>
      </c>
      <c r="F4318" s="382">
        <v>1.2485453769378767</v>
      </c>
      <c r="G4318" s="382">
        <v>1.3350794704053257</v>
      </c>
      <c r="H4318" s="382">
        <v>1.3996131875844879</v>
      </c>
      <c r="M4318" s="386">
        <v>0.86240000000000006</v>
      </c>
    </row>
    <row r="4319" spans="1:13" ht="11.65" customHeight="1">
      <c r="A4319" s="372">
        <v>4313</v>
      </c>
      <c r="B4319" s="381">
        <v>1885.9848720689606</v>
      </c>
      <c r="C4319" s="381">
        <v>2718.4691963148616</v>
      </c>
      <c r="D4319" s="382">
        <v>1.0157585569566967</v>
      </c>
      <c r="E4319" s="382">
        <v>1.1382409063049295</v>
      </c>
      <c r="F4319" s="382">
        <v>1.2485543366328944</v>
      </c>
      <c r="G4319" s="382">
        <v>1.3352288776117034</v>
      </c>
      <c r="H4319" s="382">
        <v>1.3997274301887381</v>
      </c>
      <c r="M4319" s="386">
        <v>0.86260000000000003</v>
      </c>
    </row>
    <row r="4320" spans="1:13" ht="11.65" customHeight="1">
      <c r="A4320" s="372">
        <v>4314</v>
      </c>
      <c r="B4320" s="381">
        <v>1886.2040501291049</v>
      </c>
      <c r="C4320" s="381">
        <v>2718.7203664665394</v>
      </c>
      <c r="D4320" s="382">
        <v>1.0157588864801679</v>
      </c>
      <c r="E4320" s="382">
        <v>1.1382653634771207</v>
      </c>
      <c r="F4320" s="382">
        <v>1.2485756081284092</v>
      </c>
      <c r="G4320" s="382">
        <v>1.3352804374981393</v>
      </c>
      <c r="H4320" s="382">
        <v>1.399777322756226</v>
      </c>
      <c r="M4320" s="386">
        <v>0.86280000000000001</v>
      </c>
    </row>
    <row r="4321" spans="1:13" ht="11.65" customHeight="1">
      <c r="A4321" s="372">
        <v>4315</v>
      </c>
      <c r="B4321" s="381">
        <v>1886.6414785158595</v>
      </c>
      <c r="C4321" s="381">
        <v>2718.7289030837073</v>
      </c>
      <c r="D4321" s="382">
        <v>1.0158118166658956</v>
      </c>
      <c r="E4321" s="382">
        <v>1.1383839372180999</v>
      </c>
      <c r="F4321" s="382">
        <v>1.2486350103098502</v>
      </c>
      <c r="G4321" s="382">
        <v>1.3352891999369234</v>
      </c>
      <c r="H4321" s="382">
        <v>1.3997913610754071</v>
      </c>
      <c r="M4321" s="386">
        <v>0.86299999999999999</v>
      </c>
    </row>
    <row r="4322" spans="1:13" ht="11.65" customHeight="1">
      <c r="A4322" s="372">
        <v>4316</v>
      </c>
      <c r="B4322" s="381">
        <v>1886.8782333036934</v>
      </c>
      <c r="C4322" s="381">
        <v>2718.9229516828746</v>
      </c>
      <c r="D4322" s="382">
        <v>1.0158136322240277</v>
      </c>
      <c r="E4322" s="382">
        <v>1.1383950075982863</v>
      </c>
      <c r="F4322" s="382">
        <v>1.2486353727510342</v>
      </c>
      <c r="G4322" s="382">
        <v>1.3353264065385764</v>
      </c>
      <c r="H4322" s="382">
        <v>1.3998649918748449</v>
      </c>
      <c r="M4322" s="386">
        <v>0.86319999999999997</v>
      </c>
    </row>
    <row r="4323" spans="1:13" ht="11.65" customHeight="1">
      <c r="A4323" s="372">
        <v>4317</v>
      </c>
      <c r="B4323" s="381">
        <v>1887.2256085443742</v>
      </c>
      <c r="C4323" s="381">
        <v>2719.8370178089663</v>
      </c>
      <c r="D4323" s="382">
        <v>1.0158303335648731</v>
      </c>
      <c r="E4323" s="382">
        <v>1.1384125125537752</v>
      </c>
      <c r="F4323" s="382">
        <v>1.2486775139335227</v>
      </c>
      <c r="G4323" s="382">
        <v>1.3353895495950097</v>
      </c>
      <c r="H4323" s="382">
        <v>1.3999598244542812</v>
      </c>
      <c r="M4323" s="386">
        <v>0.86339999999999995</v>
      </c>
    </row>
    <row r="4324" spans="1:13" ht="11.65" customHeight="1">
      <c r="A4324" s="372">
        <v>4318</v>
      </c>
      <c r="B4324" s="381">
        <v>1887.2516422793851</v>
      </c>
      <c r="C4324" s="381">
        <v>2719.9251243464914</v>
      </c>
      <c r="D4324" s="382">
        <v>1.0158694746110828</v>
      </c>
      <c r="E4324" s="382">
        <v>1.1384198717210652</v>
      </c>
      <c r="F4324" s="382">
        <v>1.2487302840107706</v>
      </c>
      <c r="G4324" s="382">
        <v>1.3355546068006923</v>
      </c>
      <c r="H4324" s="382">
        <v>1.400083687180101</v>
      </c>
      <c r="M4324" s="386">
        <v>0.86360000000000003</v>
      </c>
    </row>
    <row r="4325" spans="1:13" ht="11.65" customHeight="1">
      <c r="A4325" s="372">
        <v>4319</v>
      </c>
      <c r="B4325" s="381">
        <v>1888.1224135150287</v>
      </c>
      <c r="C4325" s="381">
        <v>2722.4139772123781</v>
      </c>
      <c r="D4325" s="382">
        <v>1.0159132494816681</v>
      </c>
      <c r="E4325" s="382">
        <v>1.1384455336659558</v>
      </c>
      <c r="F4325" s="382">
        <v>1.2487327966696786</v>
      </c>
      <c r="G4325" s="382">
        <v>1.3357207749861557</v>
      </c>
      <c r="H4325" s="382">
        <v>1.4000845759753526</v>
      </c>
      <c r="M4325" s="386">
        <v>0.86380000000000001</v>
      </c>
    </row>
    <row r="4326" spans="1:13" ht="11.65" customHeight="1">
      <c r="A4326" s="372">
        <v>4320</v>
      </c>
      <c r="B4326" s="381">
        <v>1888.7484471103171</v>
      </c>
      <c r="C4326" s="381">
        <v>2722.9207758552384</v>
      </c>
      <c r="D4326" s="382">
        <v>1.0159225730977266</v>
      </c>
      <c r="E4326" s="382">
        <v>1.1385318535404048</v>
      </c>
      <c r="F4326" s="382">
        <v>1.2487755874333402</v>
      </c>
      <c r="G4326" s="382">
        <v>1.3357310894607908</v>
      </c>
      <c r="H4326" s="382">
        <v>1.4001407026465831</v>
      </c>
      <c r="M4326" s="386">
        <v>0.86399999999999999</v>
      </c>
    </row>
    <row r="4327" spans="1:13" ht="11.65" customHeight="1">
      <c r="A4327" s="372">
        <v>4321</v>
      </c>
      <c r="B4327" s="381">
        <v>1889.7362335091611</v>
      </c>
      <c r="C4327" s="381">
        <v>2723.8853298685626</v>
      </c>
      <c r="D4327" s="382">
        <v>1.015982028018555</v>
      </c>
      <c r="E4327" s="382">
        <v>1.1385725998573468</v>
      </c>
      <c r="F4327" s="382">
        <v>1.2490733812137687</v>
      </c>
      <c r="G4327" s="382">
        <v>1.3357765608435155</v>
      </c>
      <c r="H4327" s="382">
        <v>1.4001735850250598</v>
      </c>
      <c r="M4327" s="386">
        <v>0.86419999999999997</v>
      </c>
    </row>
    <row r="4328" spans="1:13" ht="11.65" customHeight="1">
      <c r="A4328" s="372">
        <v>4322</v>
      </c>
      <c r="B4328" s="381">
        <v>1890.0031264902609</v>
      </c>
      <c r="C4328" s="381">
        <v>2724.0619540555181</v>
      </c>
      <c r="D4328" s="382">
        <v>1.016021652416693</v>
      </c>
      <c r="E4328" s="382">
        <v>1.1386156144656558</v>
      </c>
      <c r="F4328" s="382">
        <v>1.2490762604854948</v>
      </c>
      <c r="G4328" s="382">
        <v>1.3358839167368308</v>
      </c>
      <c r="H4328" s="382">
        <v>1.4001759083472554</v>
      </c>
      <c r="M4328" s="386">
        <v>0.86439999999999995</v>
      </c>
    </row>
    <row r="4329" spans="1:13" ht="11.65" customHeight="1">
      <c r="A4329" s="372">
        <v>4323</v>
      </c>
      <c r="B4329" s="381">
        <v>1890.972949365866</v>
      </c>
      <c r="C4329" s="381">
        <v>2724.5908735344583</v>
      </c>
      <c r="D4329" s="382">
        <v>1.0160503904162606</v>
      </c>
      <c r="E4329" s="382">
        <v>1.1387243438694459</v>
      </c>
      <c r="F4329" s="382">
        <v>1.2491133989421985</v>
      </c>
      <c r="G4329" s="382">
        <v>1.3360344742515655</v>
      </c>
      <c r="H4329" s="382">
        <v>1.4002171763051396</v>
      </c>
      <c r="M4329" s="386">
        <v>0.86460000000000004</v>
      </c>
    </row>
    <row r="4330" spans="1:13" ht="11.65" customHeight="1">
      <c r="A4330" s="372">
        <v>4324</v>
      </c>
      <c r="B4330" s="381">
        <v>1891.0703357849288</v>
      </c>
      <c r="C4330" s="381">
        <v>2726.2256166293573</v>
      </c>
      <c r="D4330" s="382">
        <v>1.0160916513596623</v>
      </c>
      <c r="E4330" s="382">
        <v>1.1387324010922124</v>
      </c>
      <c r="F4330" s="382">
        <v>1.2491602647145057</v>
      </c>
      <c r="G4330" s="382">
        <v>1.3360578377797636</v>
      </c>
      <c r="H4330" s="382">
        <v>1.4002379472223514</v>
      </c>
      <c r="M4330" s="386">
        <v>0.86480000000000001</v>
      </c>
    </row>
    <row r="4331" spans="1:13" ht="11.65" customHeight="1">
      <c r="A4331" s="372">
        <v>4325</v>
      </c>
      <c r="B4331" s="381">
        <v>1891.3737106289436</v>
      </c>
      <c r="C4331" s="381">
        <v>2726.4183592499103</v>
      </c>
      <c r="D4331" s="382">
        <v>1.0160965852562327</v>
      </c>
      <c r="E4331" s="382">
        <v>1.1387336658478964</v>
      </c>
      <c r="F4331" s="382">
        <v>1.2491752878474811</v>
      </c>
      <c r="G4331" s="382">
        <v>1.3360848432572463</v>
      </c>
      <c r="H4331" s="382">
        <v>1.4002871164992514</v>
      </c>
      <c r="M4331" s="386">
        <v>0.86499999999999999</v>
      </c>
    </row>
    <row r="4332" spans="1:13" ht="11.65" customHeight="1">
      <c r="A4332" s="372">
        <v>4326</v>
      </c>
      <c r="B4332" s="381">
        <v>1892.0630359663455</v>
      </c>
      <c r="C4332" s="381">
        <v>2726.5649762136763</v>
      </c>
      <c r="D4332" s="382">
        <v>1.0161539366916379</v>
      </c>
      <c r="E4332" s="382">
        <v>1.1388342333301034</v>
      </c>
      <c r="F4332" s="382">
        <v>1.2492131144551848</v>
      </c>
      <c r="G4332" s="382">
        <v>1.3361176847512117</v>
      </c>
      <c r="H4332" s="382">
        <v>1.4002902104358677</v>
      </c>
      <c r="M4332" s="386">
        <v>0.86519999999999997</v>
      </c>
    </row>
    <row r="4333" spans="1:13" ht="11.65" customHeight="1">
      <c r="A4333" s="372">
        <v>4327</v>
      </c>
      <c r="B4333" s="381">
        <v>1892.4438368990341</v>
      </c>
      <c r="C4333" s="381">
        <v>2726.5956237224764</v>
      </c>
      <c r="D4333" s="382">
        <v>1.0161855351250932</v>
      </c>
      <c r="E4333" s="382">
        <v>1.1388419835541195</v>
      </c>
      <c r="F4333" s="382">
        <v>1.2492573248262608</v>
      </c>
      <c r="G4333" s="382">
        <v>1.336217804389612</v>
      </c>
      <c r="H4333" s="382">
        <v>1.4003515622426295</v>
      </c>
      <c r="M4333" s="386">
        <v>0.86539999999999995</v>
      </c>
    </row>
    <row r="4334" spans="1:13" ht="11.65" customHeight="1">
      <c r="A4334" s="372">
        <v>4328</v>
      </c>
      <c r="B4334" s="381">
        <v>1894.1159312211703</v>
      </c>
      <c r="C4334" s="381">
        <v>2728.0375227671466</v>
      </c>
      <c r="D4334" s="382">
        <v>1.0161885692160957</v>
      </c>
      <c r="E4334" s="382">
        <v>1.1389058507877019</v>
      </c>
      <c r="F4334" s="382">
        <v>1.2492674472181777</v>
      </c>
      <c r="G4334" s="382">
        <v>1.3362615433620073</v>
      </c>
      <c r="H4334" s="382">
        <v>1.400583192474234</v>
      </c>
      <c r="M4334" s="386">
        <v>0.86560000000000004</v>
      </c>
    </row>
    <row r="4335" spans="1:13" ht="11.65" customHeight="1">
      <c r="A4335" s="372">
        <v>4329</v>
      </c>
      <c r="B4335" s="381">
        <v>1895.3205089056028</v>
      </c>
      <c r="C4335" s="381">
        <v>2728.1660608419515</v>
      </c>
      <c r="D4335" s="382">
        <v>1.0162162844860618</v>
      </c>
      <c r="E4335" s="382">
        <v>1.1389611679205289</v>
      </c>
      <c r="F4335" s="382">
        <v>1.2493181832566154</v>
      </c>
      <c r="G4335" s="382">
        <v>1.3362672384833671</v>
      </c>
      <c r="H4335" s="382">
        <v>1.4006631178149509</v>
      </c>
      <c r="M4335" s="386">
        <v>0.86580000000000001</v>
      </c>
    </row>
    <row r="4336" spans="1:13" ht="11.65" customHeight="1">
      <c r="A4336" s="372">
        <v>4330</v>
      </c>
      <c r="B4336" s="381">
        <v>1895.7276632032444</v>
      </c>
      <c r="C4336" s="381">
        <v>2728.206969993129</v>
      </c>
      <c r="D4336" s="382">
        <v>1.0162226191530075</v>
      </c>
      <c r="E4336" s="382">
        <v>1.1390065571626014</v>
      </c>
      <c r="F4336" s="382">
        <v>1.2493215100031752</v>
      </c>
      <c r="G4336" s="382">
        <v>1.3362869377253785</v>
      </c>
      <c r="H4336" s="382">
        <v>1.4006903782779203</v>
      </c>
      <c r="M4336" s="386">
        <v>0.86599999999999999</v>
      </c>
    </row>
    <row r="4337" spans="1:13" ht="11.65" customHeight="1">
      <c r="A4337" s="372">
        <v>4331</v>
      </c>
      <c r="B4337" s="381">
        <v>1896.9926895457111</v>
      </c>
      <c r="C4337" s="381">
        <v>2729.7088167056681</v>
      </c>
      <c r="D4337" s="382">
        <v>1.0162410018457464</v>
      </c>
      <c r="E4337" s="382">
        <v>1.1390411498842063</v>
      </c>
      <c r="F4337" s="382">
        <v>1.2493288263450659</v>
      </c>
      <c r="G4337" s="382">
        <v>1.3363087119312864</v>
      </c>
      <c r="H4337" s="382">
        <v>1.4007259124021818</v>
      </c>
      <c r="M4337" s="386">
        <v>0.86619999999999997</v>
      </c>
    </row>
    <row r="4338" spans="1:13" ht="11.65" customHeight="1">
      <c r="A4338" s="372">
        <v>4332</v>
      </c>
      <c r="B4338" s="381">
        <v>1897.1495521982215</v>
      </c>
      <c r="C4338" s="381">
        <v>2730.630571127489</v>
      </c>
      <c r="D4338" s="382">
        <v>1.0162597642814779</v>
      </c>
      <c r="E4338" s="382">
        <v>1.1390481089870805</v>
      </c>
      <c r="F4338" s="382">
        <v>1.249391756645698</v>
      </c>
      <c r="G4338" s="382">
        <v>1.3363089537376529</v>
      </c>
      <c r="H4338" s="382">
        <v>1.4007310910157669</v>
      </c>
      <c r="M4338" s="386">
        <v>0.86639999999999995</v>
      </c>
    </row>
    <row r="4339" spans="1:13" ht="11.65" customHeight="1">
      <c r="A4339" s="372">
        <v>4333</v>
      </c>
      <c r="B4339" s="381">
        <v>1897.974145469756</v>
      </c>
      <c r="C4339" s="381">
        <v>2732.4382603145932</v>
      </c>
      <c r="D4339" s="382">
        <v>1.0162735362671058</v>
      </c>
      <c r="E4339" s="382">
        <v>1.1390758270426875</v>
      </c>
      <c r="F4339" s="382">
        <v>1.2494461989063528</v>
      </c>
      <c r="G4339" s="382">
        <v>1.3364717753358761</v>
      </c>
      <c r="H4339" s="382">
        <v>1.400776136435288</v>
      </c>
      <c r="M4339" s="386">
        <v>0.86660000000000004</v>
      </c>
    </row>
    <row r="4340" spans="1:13" ht="11.65" customHeight="1">
      <c r="A4340" s="372">
        <v>4334</v>
      </c>
      <c r="B4340" s="381">
        <v>1898.4892343439333</v>
      </c>
      <c r="C4340" s="381">
        <v>2734.8453133417988</v>
      </c>
      <c r="D4340" s="382">
        <v>1.0163225984846689</v>
      </c>
      <c r="E4340" s="382">
        <v>1.1391094669770172</v>
      </c>
      <c r="F4340" s="382">
        <v>1.2494473753180244</v>
      </c>
      <c r="G4340" s="382">
        <v>1.3365282464422314</v>
      </c>
      <c r="H4340" s="382">
        <v>1.4008067886408142</v>
      </c>
      <c r="M4340" s="386">
        <v>0.86680000000000001</v>
      </c>
    </row>
    <row r="4341" spans="1:13" ht="11.65" customHeight="1">
      <c r="A4341" s="372">
        <v>4335</v>
      </c>
      <c r="B4341" s="381">
        <v>1898.6360020841503</v>
      </c>
      <c r="C4341" s="381">
        <v>2734.9046192724072</v>
      </c>
      <c r="D4341" s="382">
        <v>1.0163234771963214</v>
      </c>
      <c r="E4341" s="382">
        <v>1.1391380869006937</v>
      </c>
      <c r="F4341" s="382">
        <v>1.2494990011512512</v>
      </c>
      <c r="G4341" s="382">
        <v>1.3365542865012685</v>
      </c>
      <c r="H4341" s="382">
        <v>1.4008135412080838</v>
      </c>
      <c r="M4341" s="386">
        <v>0.86699999999999999</v>
      </c>
    </row>
    <row r="4342" spans="1:13" ht="11.65" customHeight="1">
      <c r="A4342" s="372">
        <v>4336</v>
      </c>
      <c r="B4342" s="381">
        <v>1898.9330258104592</v>
      </c>
      <c r="C4342" s="381">
        <v>2735.0396265583659</v>
      </c>
      <c r="D4342" s="382">
        <v>1.0163711292896218</v>
      </c>
      <c r="E4342" s="382">
        <v>1.1391513341394011</v>
      </c>
      <c r="F4342" s="382">
        <v>1.249530227205693</v>
      </c>
      <c r="G4342" s="382">
        <v>1.336638833183406</v>
      </c>
      <c r="H4342" s="382">
        <v>1.4009338072349817</v>
      </c>
      <c r="M4342" s="386">
        <v>0.86719999999999997</v>
      </c>
    </row>
    <row r="4343" spans="1:13" ht="11.65" customHeight="1">
      <c r="A4343" s="372">
        <v>4337</v>
      </c>
      <c r="B4343" s="381">
        <v>1899.5178018873685</v>
      </c>
      <c r="C4343" s="381">
        <v>2737.1803397947315</v>
      </c>
      <c r="D4343" s="382">
        <v>1.0163951267014162</v>
      </c>
      <c r="E4343" s="382">
        <v>1.1391520354288431</v>
      </c>
      <c r="F4343" s="382">
        <v>1.2495321742980028</v>
      </c>
      <c r="G4343" s="382">
        <v>1.3366524512203941</v>
      </c>
      <c r="H4343" s="382">
        <v>1.401049527068756</v>
      </c>
      <c r="M4343" s="386">
        <v>0.86739999999999995</v>
      </c>
    </row>
    <row r="4344" spans="1:13" ht="11.65" customHeight="1">
      <c r="A4344" s="372">
        <v>4338</v>
      </c>
      <c r="B4344" s="381">
        <v>1901.3508491888215</v>
      </c>
      <c r="C4344" s="381">
        <v>2738.3582618208984</v>
      </c>
      <c r="D4344" s="382">
        <v>1.0164049886565092</v>
      </c>
      <c r="E4344" s="382">
        <v>1.1391743011884268</v>
      </c>
      <c r="F4344" s="382">
        <v>1.2495525983791711</v>
      </c>
      <c r="G4344" s="382">
        <v>1.3367155656662781</v>
      </c>
      <c r="H4344" s="382">
        <v>1.4010530114713429</v>
      </c>
      <c r="M4344" s="386">
        <v>0.86760000000000004</v>
      </c>
    </row>
    <row r="4345" spans="1:13" ht="11.65" customHeight="1">
      <c r="A4345" s="372">
        <v>4339</v>
      </c>
      <c r="B4345" s="381">
        <v>1902.2971443777014</v>
      </c>
      <c r="C4345" s="381">
        <v>2739.044613190501</v>
      </c>
      <c r="D4345" s="382">
        <v>1.0164390994817831</v>
      </c>
      <c r="E4345" s="382">
        <v>1.1391819343563285</v>
      </c>
      <c r="F4345" s="382">
        <v>1.2496112612934438</v>
      </c>
      <c r="G4345" s="382">
        <v>1.3367221141432224</v>
      </c>
      <c r="H4345" s="382">
        <v>1.4011093636839433</v>
      </c>
      <c r="M4345" s="386">
        <v>0.86780000000000002</v>
      </c>
    </row>
    <row r="4346" spans="1:13" ht="11.65" customHeight="1">
      <c r="A4346" s="372">
        <v>4340</v>
      </c>
      <c r="B4346" s="381">
        <v>1902.8921232371131</v>
      </c>
      <c r="C4346" s="381">
        <v>2739.7007056550774</v>
      </c>
      <c r="D4346" s="382">
        <v>1.0164818212126725</v>
      </c>
      <c r="E4346" s="382">
        <v>1.1392676342294572</v>
      </c>
      <c r="F4346" s="382">
        <v>1.2496216382053229</v>
      </c>
      <c r="G4346" s="382">
        <v>1.3367330160099589</v>
      </c>
      <c r="H4346" s="382">
        <v>1.4011995690205499</v>
      </c>
      <c r="M4346" s="386">
        <v>0.86799999999999999</v>
      </c>
    </row>
    <row r="4347" spans="1:13" ht="11.65" customHeight="1">
      <c r="A4347" s="372">
        <v>4341</v>
      </c>
      <c r="B4347" s="381">
        <v>1903.1745252987503</v>
      </c>
      <c r="C4347" s="381">
        <v>2740.0112384132844</v>
      </c>
      <c r="D4347" s="382">
        <v>1.0164861829017005</v>
      </c>
      <c r="E4347" s="382">
        <v>1.1392784901027018</v>
      </c>
      <c r="F4347" s="382">
        <v>1.249637066181025</v>
      </c>
      <c r="G4347" s="382">
        <v>1.33681398736838</v>
      </c>
      <c r="H4347" s="382">
        <v>1.4012119294464835</v>
      </c>
      <c r="M4347" s="386">
        <v>0.86819999999999997</v>
      </c>
    </row>
    <row r="4348" spans="1:13" ht="11.65" customHeight="1">
      <c r="A4348" s="372">
        <v>4342</v>
      </c>
      <c r="B4348" s="381">
        <v>1903.7669270161441</v>
      </c>
      <c r="C4348" s="381">
        <v>2740.020990317611</v>
      </c>
      <c r="D4348" s="382">
        <v>1.0165477447784905</v>
      </c>
      <c r="E4348" s="382">
        <v>1.1393918089327011</v>
      </c>
      <c r="F4348" s="382">
        <v>1.2498731735192716</v>
      </c>
      <c r="G4348" s="382">
        <v>1.3368180104151248</v>
      </c>
      <c r="H4348" s="382">
        <v>1.4012236458153406</v>
      </c>
      <c r="M4348" s="386">
        <v>0.86839999999999995</v>
      </c>
    </row>
    <row r="4349" spans="1:13" ht="11.65" customHeight="1">
      <c r="A4349" s="372">
        <v>4343</v>
      </c>
      <c r="B4349" s="381">
        <v>1904.321020032</v>
      </c>
      <c r="C4349" s="381">
        <v>2740.4791333211833</v>
      </c>
      <c r="D4349" s="382">
        <v>1.0165585585427612</v>
      </c>
      <c r="E4349" s="382">
        <v>1.1393976395572321</v>
      </c>
      <c r="F4349" s="382">
        <v>1.2499651765119857</v>
      </c>
      <c r="G4349" s="382">
        <v>1.3368273750306383</v>
      </c>
      <c r="H4349" s="382">
        <v>1.4012269404641644</v>
      </c>
      <c r="M4349" s="386">
        <v>0.86860000000000004</v>
      </c>
    </row>
    <row r="4350" spans="1:13" ht="11.65" customHeight="1">
      <c r="A4350" s="372">
        <v>4344</v>
      </c>
      <c r="B4350" s="381">
        <v>1904.5700776286567</v>
      </c>
      <c r="C4350" s="381">
        <v>2740.6983193120032</v>
      </c>
      <c r="D4350" s="382">
        <v>1.0165587244193506</v>
      </c>
      <c r="E4350" s="382">
        <v>1.1394227665221297</v>
      </c>
      <c r="F4350" s="382">
        <v>1.2500015721864832</v>
      </c>
      <c r="G4350" s="382">
        <v>1.3368535240164938</v>
      </c>
      <c r="H4350" s="382">
        <v>1.4012791054787341</v>
      </c>
      <c r="M4350" s="386">
        <v>0.86880000000000002</v>
      </c>
    </row>
    <row r="4351" spans="1:13" ht="11.65" customHeight="1">
      <c r="A4351" s="372">
        <v>4345</v>
      </c>
      <c r="B4351" s="381">
        <v>1904.9817758448253</v>
      </c>
      <c r="C4351" s="381">
        <v>2740.8675094730424</v>
      </c>
      <c r="D4351" s="382">
        <v>1.0166168434902056</v>
      </c>
      <c r="E4351" s="382">
        <v>1.139442906350983</v>
      </c>
      <c r="F4351" s="382">
        <v>1.2500661533127009</v>
      </c>
      <c r="G4351" s="382">
        <v>1.3369343166242478</v>
      </c>
      <c r="H4351" s="382">
        <v>1.4014427708493169</v>
      </c>
      <c r="M4351" s="386">
        <v>0.86899999999999999</v>
      </c>
    </row>
    <row r="4352" spans="1:13" ht="11.65" customHeight="1">
      <c r="A4352" s="372">
        <v>4346</v>
      </c>
      <c r="B4352" s="381">
        <v>1907.8139855433747</v>
      </c>
      <c r="C4352" s="381">
        <v>2740.9824683424449</v>
      </c>
      <c r="D4352" s="382">
        <v>1.016730381363558</v>
      </c>
      <c r="E4352" s="382">
        <v>1.1395080622126268</v>
      </c>
      <c r="F4352" s="382">
        <v>1.2500844272269829</v>
      </c>
      <c r="G4352" s="382">
        <v>1.3369727899255699</v>
      </c>
      <c r="H4352" s="382">
        <v>1.4014599471072711</v>
      </c>
      <c r="M4352" s="386">
        <v>0.86919999999999997</v>
      </c>
    </row>
    <row r="4353" spans="1:13" ht="11.65" customHeight="1">
      <c r="A4353" s="372">
        <v>4347</v>
      </c>
      <c r="B4353" s="381">
        <v>1907.9570251825971</v>
      </c>
      <c r="C4353" s="381">
        <v>2741.5553745573907</v>
      </c>
      <c r="D4353" s="382">
        <v>1.0167500680697754</v>
      </c>
      <c r="E4353" s="382">
        <v>1.1395092881540725</v>
      </c>
      <c r="F4353" s="382">
        <v>1.2501208829666408</v>
      </c>
      <c r="G4353" s="382">
        <v>1.3370229628046988</v>
      </c>
      <c r="H4353" s="382">
        <v>1.4015536398627471</v>
      </c>
      <c r="M4353" s="386">
        <v>0.86939999999999995</v>
      </c>
    </row>
    <row r="4354" spans="1:13" ht="11.65" customHeight="1">
      <c r="A4354" s="372">
        <v>4348</v>
      </c>
      <c r="B4354" s="381">
        <v>1908.7883135767588</v>
      </c>
      <c r="C4354" s="381">
        <v>2743.3462383109709</v>
      </c>
      <c r="D4354" s="382">
        <v>1.0167504046382652</v>
      </c>
      <c r="E4354" s="382">
        <v>1.1396201942293473</v>
      </c>
      <c r="F4354" s="382">
        <v>1.2501632953374928</v>
      </c>
      <c r="G4354" s="382">
        <v>1.3370283711310142</v>
      </c>
      <c r="H4354" s="382">
        <v>1.4015575755450755</v>
      </c>
      <c r="M4354" s="386">
        <v>0.86960000000000004</v>
      </c>
    </row>
    <row r="4355" spans="1:13" ht="11.65" customHeight="1">
      <c r="A4355" s="372">
        <v>4349</v>
      </c>
      <c r="B4355" s="381">
        <v>1909.1796489986482</v>
      </c>
      <c r="C4355" s="381">
        <v>2743.5694569934531</v>
      </c>
      <c r="D4355" s="382">
        <v>1.0168913944036795</v>
      </c>
      <c r="E4355" s="382">
        <v>1.1396229835869447</v>
      </c>
      <c r="F4355" s="382">
        <v>1.2502895648556809</v>
      </c>
      <c r="G4355" s="382">
        <v>1.337071748558706</v>
      </c>
      <c r="H4355" s="382">
        <v>1.4015580843835398</v>
      </c>
      <c r="M4355" s="386">
        <v>0.86980000000000002</v>
      </c>
    </row>
    <row r="4356" spans="1:13" ht="11.65" customHeight="1">
      <c r="A4356" s="372">
        <v>4350</v>
      </c>
      <c r="B4356" s="381">
        <v>1909.4479322474954</v>
      </c>
      <c r="C4356" s="381">
        <v>2746.3101172311017</v>
      </c>
      <c r="D4356" s="382">
        <v>1.0168916014956257</v>
      </c>
      <c r="E4356" s="382">
        <v>1.1396407046971528</v>
      </c>
      <c r="F4356" s="382">
        <v>1.2503068918436531</v>
      </c>
      <c r="G4356" s="382">
        <v>1.337139216594383</v>
      </c>
      <c r="H4356" s="382">
        <v>1.4016013756949783</v>
      </c>
      <c r="M4356" s="386">
        <v>0.87</v>
      </c>
    </row>
    <row r="4357" spans="1:13" ht="11.65" customHeight="1">
      <c r="A4357" s="372">
        <v>4351</v>
      </c>
      <c r="B4357" s="381">
        <v>1909.681199187351</v>
      </c>
      <c r="C4357" s="381">
        <v>2746.5873396205097</v>
      </c>
      <c r="D4357" s="382">
        <v>1.0169136245513051</v>
      </c>
      <c r="E4357" s="382">
        <v>1.1396612733849656</v>
      </c>
      <c r="F4357" s="382">
        <v>1.2503306028510879</v>
      </c>
      <c r="G4357" s="382">
        <v>1.3371544405839677</v>
      </c>
      <c r="H4357" s="382">
        <v>1.4016312044717172</v>
      </c>
      <c r="M4357" s="386">
        <v>0.87019999999999997</v>
      </c>
    </row>
    <row r="4358" spans="1:13" ht="11.65" customHeight="1">
      <c r="A4358" s="372">
        <v>4352</v>
      </c>
      <c r="B4358" s="381">
        <v>1911.3371408505036</v>
      </c>
      <c r="C4358" s="381">
        <v>2747.8159789389756</v>
      </c>
      <c r="D4358" s="382">
        <v>1.0169326413484654</v>
      </c>
      <c r="E4358" s="382">
        <v>1.1396729503916823</v>
      </c>
      <c r="F4358" s="382">
        <v>1.2503659340840925</v>
      </c>
      <c r="G4358" s="382">
        <v>1.3371834572137877</v>
      </c>
      <c r="H4358" s="382">
        <v>1.401692704943664</v>
      </c>
      <c r="M4358" s="386">
        <v>0.87039999999999995</v>
      </c>
    </row>
    <row r="4359" spans="1:13" ht="11.65" customHeight="1">
      <c r="A4359" s="372">
        <v>4353</v>
      </c>
      <c r="B4359" s="381">
        <v>1912.9868617262209</v>
      </c>
      <c r="C4359" s="381">
        <v>2748.0122032364343</v>
      </c>
      <c r="D4359" s="382">
        <v>1.0169605229012131</v>
      </c>
      <c r="E4359" s="382">
        <v>1.1396859378678716</v>
      </c>
      <c r="F4359" s="382">
        <v>1.250414100729708</v>
      </c>
      <c r="G4359" s="382">
        <v>1.3371876007263914</v>
      </c>
      <c r="H4359" s="382">
        <v>1.4017514541890452</v>
      </c>
      <c r="M4359" s="386">
        <v>0.87060000000000004</v>
      </c>
    </row>
    <row r="4360" spans="1:13" ht="11.65" customHeight="1">
      <c r="A4360" s="372">
        <v>4354</v>
      </c>
      <c r="B4360" s="381">
        <v>1913.740938963424</v>
      </c>
      <c r="C4360" s="381">
        <v>2749.112494104771</v>
      </c>
      <c r="D4360" s="382">
        <v>1.0169606136462748</v>
      </c>
      <c r="E4360" s="382">
        <v>1.1398657593394435</v>
      </c>
      <c r="F4360" s="382">
        <v>1.2504153449019235</v>
      </c>
      <c r="G4360" s="382">
        <v>1.3372230136073271</v>
      </c>
      <c r="H4360" s="382">
        <v>1.4017738722201072</v>
      </c>
      <c r="M4360" s="386">
        <v>0.87080000000000002</v>
      </c>
    </row>
    <row r="4361" spans="1:13" ht="11.65" customHeight="1">
      <c r="A4361" s="372">
        <v>4355</v>
      </c>
      <c r="B4361" s="381">
        <v>1916.5863670183508</v>
      </c>
      <c r="C4361" s="381">
        <v>2749.6145182081109</v>
      </c>
      <c r="D4361" s="382">
        <v>1.0170793814371648</v>
      </c>
      <c r="E4361" s="382">
        <v>1.1398869855915637</v>
      </c>
      <c r="F4361" s="382">
        <v>1.2504159197995119</v>
      </c>
      <c r="G4361" s="382">
        <v>1.3372234037408635</v>
      </c>
      <c r="H4361" s="382">
        <v>1.4017785560977711</v>
      </c>
      <c r="M4361" s="386">
        <v>0.871</v>
      </c>
    </row>
    <row r="4362" spans="1:13" ht="11.65" customHeight="1">
      <c r="A4362" s="372">
        <v>4356</v>
      </c>
      <c r="B4362" s="381">
        <v>1916.7541186351955</v>
      </c>
      <c r="C4362" s="381">
        <v>2750.2677446035541</v>
      </c>
      <c r="D4362" s="382">
        <v>1.0171227453230152</v>
      </c>
      <c r="E4362" s="382">
        <v>1.1399300649366506</v>
      </c>
      <c r="F4362" s="382">
        <v>1.2504169368692846</v>
      </c>
      <c r="G4362" s="382">
        <v>1.3373123418635446</v>
      </c>
      <c r="H4362" s="382">
        <v>1.4018862222853496</v>
      </c>
      <c r="M4362" s="386">
        <v>0.87119999999999997</v>
      </c>
    </row>
    <row r="4363" spans="1:13" ht="11.65" customHeight="1">
      <c r="A4363" s="372">
        <v>4357</v>
      </c>
      <c r="B4363" s="381">
        <v>1916.8108188352453</v>
      </c>
      <c r="C4363" s="381">
        <v>2750.3006534664346</v>
      </c>
      <c r="D4363" s="382">
        <v>1.0171818464860125</v>
      </c>
      <c r="E4363" s="382">
        <v>1.1399517760223832</v>
      </c>
      <c r="F4363" s="382">
        <v>1.250434296623014</v>
      </c>
      <c r="G4363" s="382">
        <v>1.3373373462527254</v>
      </c>
      <c r="H4363" s="382">
        <v>1.4018914902347546</v>
      </c>
      <c r="M4363" s="386">
        <v>0.87139999999999995</v>
      </c>
    </row>
    <row r="4364" spans="1:13" ht="11.65" customHeight="1">
      <c r="A4364" s="372">
        <v>4358</v>
      </c>
      <c r="B4364" s="381">
        <v>1917.2381400343356</v>
      </c>
      <c r="C4364" s="381">
        <v>2750.4550449967264</v>
      </c>
      <c r="D4364" s="382">
        <v>1.0172151096184709</v>
      </c>
      <c r="E4364" s="382">
        <v>1.1399887884786941</v>
      </c>
      <c r="F4364" s="382">
        <v>1.2504404117123775</v>
      </c>
      <c r="G4364" s="382">
        <v>1.3373575779465665</v>
      </c>
      <c r="H4364" s="382">
        <v>1.4018975935518587</v>
      </c>
      <c r="M4364" s="386">
        <v>0.87160000000000004</v>
      </c>
    </row>
    <row r="4365" spans="1:13" ht="11.65" customHeight="1">
      <c r="A4365" s="372">
        <v>4359</v>
      </c>
      <c r="B4365" s="381">
        <v>1917.7805974183048</v>
      </c>
      <c r="C4365" s="381">
        <v>2751.0490447596731</v>
      </c>
      <c r="D4365" s="382">
        <v>1.0172186935523384</v>
      </c>
      <c r="E4365" s="382">
        <v>1.1399905203259499</v>
      </c>
      <c r="F4365" s="382">
        <v>1.2505024487237766</v>
      </c>
      <c r="G4365" s="382">
        <v>1.3374529261842345</v>
      </c>
      <c r="H4365" s="382">
        <v>1.4019488456376741</v>
      </c>
      <c r="M4365" s="386">
        <v>0.87180000000000002</v>
      </c>
    </row>
    <row r="4366" spans="1:13" ht="11.65" customHeight="1">
      <c r="A4366" s="372">
        <v>4360</v>
      </c>
      <c r="B4366" s="381">
        <v>1918.0162870226141</v>
      </c>
      <c r="C4366" s="381">
        <v>2751.1014732662225</v>
      </c>
      <c r="D4366" s="382">
        <v>1.0172376753994175</v>
      </c>
      <c r="E4366" s="382">
        <v>1.1400924741728833</v>
      </c>
      <c r="F4366" s="382">
        <v>1.2506535123118205</v>
      </c>
      <c r="G4366" s="382">
        <v>1.3374556222814704</v>
      </c>
      <c r="H4366" s="382">
        <v>1.4020789107445832</v>
      </c>
      <c r="M4366" s="386">
        <v>0.872</v>
      </c>
    </row>
    <row r="4367" spans="1:13" ht="11.65" customHeight="1">
      <c r="A4367" s="372">
        <v>4361</v>
      </c>
      <c r="B4367" s="381">
        <v>1920.3956537601043</v>
      </c>
      <c r="C4367" s="381">
        <v>2751.3271869515684</v>
      </c>
      <c r="D4367" s="382">
        <v>1.0173285702612653</v>
      </c>
      <c r="E4367" s="382">
        <v>1.1401181955787538</v>
      </c>
      <c r="F4367" s="382">
        <v>1.2506979685522104</v>
      </c>
      <c r="G4367" s="382">
        <v>1.3374711780693929</v>
      </c>
      <c r="H4367" s="382">
        <v>1.4021269693475538</v>
      </c>
      <c r="M4367" s="386">
        <v>0.87219999999999998</v>
      </c>
    </row>
    <row r="4368" spans="1:13" ht="11.65" customHeight="1">
      <c r="A4368" s="372">
        <v>4362</v>
      </c>
      <c r="B4368" s="381">
        <v>1921.6704426772294</v>
      </c>
      <c r="C4368" s="381">
        <v>2751.9753909701467</v>
      </c>
      <c r="D4368" s="382">
        <v>1.0173953389795187</v>
      </c>
      <c r="E4368" s="382">
        <v>1.1401551417647642</v>
      </c>
      <c r="F4368" s="382">
        <v>1.2508546287985598</v>
      </c>
      <c r="G4368" s="382">
        <v>1.337487795289005</v>
      </c>
      <c r="H4368" s="382">
        <v>1.4022242182069498</v>
      </c>
      <c r="M4368" s="386">
        <v>0.87239999999999995</v>
      </c>
    </row>
    <row r="4369" spans="1:13" ht="11.65" customHeight="1">
      <c r="A4369" s="372">
        <v>4363</v>
      </c>
      <c r="B4369" s="381">
        <v>1922.1004551387996</v>
      </c>
      <c r="C4369" s="381">
        <v>2752.1653224442707</v>
      </c>
      <c r="D4369" s="382">
        <v>1.0173989314510394</v>
      </c>
      <c r="E4369" s="382">
        <v>1.1401732834419145</v>
      </c>
      <c r="F4369" s="382">
        <v>1.2508828956185809</v>
      </c>
      <c r="G4369" s="382">
        <v>1.3375531436906847</v>
      </c>
      <c r="H4369" s="382">
        <v>1.4022902033249209</v>
      </c>
      <c r="M4369" s="386">
        <v>0.87260000000000004</v>
      </c>
    </row>
    <row r="4370" spans="1:13" ht="11.65" customHeight="1">
      <c r="A4370" s="372">
        <v>4364</v>
      </c>
      <c r="B4370" s="381">
        <v>1922.1444186612553</v>
      </c>
      <c r="C4370" s="381">
        <v>2754.7402170592832</v>
      </c>
      <c r="D4370" s="382">
        <v>1.0174033077378031</v>
      </c>
      <c r="E4370" s="382">
        <v>1.1402515836282205</v>
      </c>
      <c r="F4370" s="382">
        <v>1.2509324046022297</v>
      </c>
      <c r="G4370" s="382">
        <v>1.3376009731415877</v>
      </c>
      <c r="H4370" s="382">
        <v>1.4023281978556377</v>
      </c>
      <c r="M4370" s="386">
        <v>0.87280000000000002</v>
      </c>
    </row>
    <row r="4371" spans="1:13" ht="11.65" customHeight="1">
      <c r="A4371" s="372">
        <v>4365</v>
      </c>
      <c r="B4371" s="381">
        <v>1923.2770536714461</v>
      </c>
      <c r="C4371" s="381">
        <v>2757.6225970508385</v>
      </c>
      <c r="D4371" s="382">
        <v>1.0174041317853859</v>
      </c>
      <c r="E4371" s="382">
        <v>1.1404596303898964</v>
      </c>
      <c r="F4371" s="382">
        <v>1.2509943361868767</v>
      </c>
      <c r="G4371" s="382">
        <v>1.337638971679346</v>
      </c>
      <c r="H4371" s="382">
        <v>1.4023943801196361</v>
      </c>
      <c r="M4371" s="386">
        <v>0.873</v>
      </c>
    </row>
    <row r="4372" spans="1:13" ht="11.65" customHeight="1">
      <c r="A4372" s="372">
        <v>4366</v>
      </c>
      <c r="B4372" s="381">
        <v>1924.7956689997654</v>
      </c>
      <c r="C4372" s="381">
        <v>2758.0431618279581</v>
      </c>
      <c r="D4372" s="382">
        <v>1.0174700178867229</v>
      </c>
      <c r="E4372" s="382">
        <v>1.1404739841538434</v>
      </c>
      <c r="F4372" s="382">
        <v>1.2510933411579088</v>
      </c>
      <c r="G4372" s="382">
        <v>1.3376512425985418</v>
      </c>
      <c r="H4372" s="382">
        <v>1.402429654775381</v>
      </c>
      <c r="M4372" s="386">
        <v>0.87319999999999998</v>
      </c>
    </row>
    <row r="4373" spans="1:13" ht="11.65" customHeight="1">
      <c r="A4373" s="372">
        <v>4367</v>
      </c>
      <c r="B4373" s="381">
        <v>1924.8700273810173</v>
      </c>
      <c r="C4373" s="381">
        <v>2758.8130581529822</v>
      </c>
      <c r="D4373" s="382">
        <v>1.0175246102525797</v>
      </c>
      <c r="E4373" s="382">
        <v>1.1404756803886482</v>
      </c>
      <c r="F4373" s="382">
        <v>1.2511253663342392</v>
      </c>
      <c r="G4373" s="382">
        <v>1.337658303137045</v>
      </c>
      <c r="H4373" s="382">
        <v>1.4024545468462979</v>
      </c>
      <c r="M4373" s="386">
        <v>0.87339999999999995</v>
      </c>
    </row>
    <row r="4374" spans="1:13" ht="11.65" customHeight="1">
      <c r="A4374" s="372">
        <v>4368</v>
      </c>
      <c r="B4374" s="381">
        <v>1925.535206525893</v>
      </c>
      <c r="C4374" s="381">
        <v>2759.4153158226127</v>
      </c>
      <c r="D4374" s="382">
        <v>1.0175588061162331</v>
      </c>
      <c r="E4374" s="382">
        <v>1.1405040091425083</v>
      </c>
      <c r="F4374" s="382">
        <v>1.2511712778878952</v>
      </c>
      <c r="G4374" s="382">
        <v>1.3377530010796155</v>
      </c>
      <c r="H4374" s="382">
        <v>1.4025038601721198</v>
      </c>
      <c r="M4374" s="386">
        <v>0.87360000000000004</v>
      </c>
    </row>
    <row r="4375" spans="1:13" ht="11.65" customHeight="1">
      <c r="A4375" s="372">
        <v>4369</v>
      </c>
      <c r="B4375" s="381">
        <v>1925.6257345491986</v>
      </c>
      <c r="C4375" s="381">
        <v>2759.5852256569742</v>
      </c>
      <c r="D4375" s="382">
        <v>1.0175603365636015</v>
      </c>
      <c r="E4375" s="382">
        <v>1.1405312064400992</v>
      </c>
      <c r="F4375" s="382">
        <v>1.2511726783861463</v>
      </c>
      <c r="G4375" s="382">
        <v>1.3377746748761401</v>
      </c>
      <c r="H4375" s="382">
        <v>1.4025878212085867</v>
      </c>
      <c r="M4375" s="386">
        <v>0.87380000000000002</v>
      </c>
    </row>
    <row r="4376" spans="1:13" ht="11.65" customHeight="1">
      <c r="A4376" s="372">
        <v>4370</v>
      </c>
      <c r="B4376" s="381">
        <v>1925.8539508098074</v>
      </c>
      <c r="C4376" s="381">
        <v>2760.4065407707931</v>
      </c>
      <c r="D4376" s="382">
        <v>1.0176440332297458</v>
      </c>
      <c r="E4376" s="382">
        <v>1.140540625892865</v>
      </c>
      <c r="F4376" s="382">
        <v>1.2511986223451752</v>
      </c>
      <c r="G4376" s="382">
        <v>1.3377840343751879</v>
      </c>
      <c r="H4376" s="382">
        <v>1.4026422262784679</v>
      </c>
      <c r="M4376" s="386">
        <v>0.874</v>
      </c>
    </row>
    <row r="4377" spans="1:13" ht="11.65" customHeight="1">
      <c r="A4377" s="372">
        <v>4371</v>
      </c>
      <c r="B4377" s="381">
        <v>1926.5879808581185</v>
      </c>
      <c r="C4377" s="381">
        <v>2762.9305526980079</v>
      </c>
      <c r="D4377" s="382">
        <v>1.0176530923424083</v>
      </c>
      <c r="E4377" s="382">
        <v>1.1405424512537734</v>
      </c>
      <c r="F4377" s="382">
        <v>1.2512130399320174</v>
      </c>
      <c r="G4377" s="382">
        <v>1.3378113379639154</v>
      </c>
      <c r="H4377" s="382">
        <v>1.4027101108682916</v>
      </c>
      <c r="M4377" s="386">
        <v>0.87419999999999998</v>
      </c>
    </row>
    <row r="4378" spans="1:13" ht="11.65" customHeight="1">
      <c r="A4378" s="372">
        <v>4372</v>
      </c>
      <c r="B4378" s="381">
        <v>1928.2090837751002</v>
      </c>
      <c r="C4378" s="381">
        <v>2763.5432090061913</v>
      </c>
      <c r="D4378" s="382">
        <v>1.017664616683926</v>
      </c>
      <c r="E4378" s="382">
        <v>1.1405625755013626</v>
      </c>
      <c r="F4378" s="382">
        <v>1.251233821035022</v>
      </c>
      <c r="G4378" s="382">
        <v>1.3380400462490973</v>
      </c>
      <c r="H4378" s="382">
        <v>1.402721948200252</v>
      </c>
      <c r="M4378" s="386">
        <v>0.87439999999999996</v>
      </c>
    </row>
    <row r="4379" spans="1:13" ht="11.65" customHeight="1">
      <c r="A4379" s="372">
        <v>4373</v>
      </c>
      <c r="B4379" s="381">
        <v>1929.4152490548031</v>
      </c>
      <c r="C4379" s="381">
        <v>2763.6597251353051</v>
      </c>
      <c r="D4379" s="382">
        <v>1.0176871539608856</v>
      </c>
      <c r="E4379" s="382">
        <v>1.1405708539858901</v>
      </c>
      <c r="F4379" s="382">
        <v>1.251302075914275</v>
      </c>
      <c r="G4379" s="382">
        <v>1.3380873590238962</v>
      </c>
      <c r="H4379" s="382">
        <v>1.4027337450770023</v>
      </c>
      <c r="M4379" s="386">
        <v>0.87460000000000004</v>
      </c>
    </row>
    <row r="4380" spans="1:13" ht="11.65" customHeight="1">
      <c r="A4380" s="372">
        <v>4374</v>
      </c>
      <c r="B4380" s="381">
        <v>1929.4519696748721</v>
      </c>
      <c r="C4380" s="381">
        <v>2765.6683846840024</v>
      </c>
      <c r="D4380" s="382">
        <v>1.0177262015764499</v>
      </c>
      <c r="E4380" s="382">
        <v>1.1405864328810418</v>
      </c>
      <c r="F4380" s="382">
        <v>1.251314158701778</v>
      </c>
      <c r="G4380" s="382">
        <v>1.3381176650828654</v>
      </c>
      <c r="H4380" s="382">
        <v>1.4027649615287205</v>
      </c>
      <c r="M4380" s="386">
        <v>0.87480000000000002</v>
      </c>
    </row>
    <row r="4381" spans="1:13" ht="11.65" customHeight="1">
      <c r="A4381" s="372">
        <v>4375</v>
      </c>
      <c r="B4381" s="381">
        <v>1929.5469869782019</v>
      </c>
      <c r="C4381" s="381">
        <v>2766.0951667293539</v>
      </c>
      <c r="D4381" s="382">
        <v>1.0177408846023654</v>
      </c>
      <c r="E4381" s="382">
        <v>1.1405871473903308</v>
      </c>
      <c r="F4381" s="382">
        <v>1.2513183762633429</v>
      </c>
      <c r="G4381" s="382">
        <v>1.3381304386197059</v>
      </c>
      <c r="H4381" s="382">
        <v>1.4027794037012411</v>
      </c>
      <c r="M4381" s="386">
        <v>0.875</v>
      </c>
    </row>
    <row r="4382" spans="1:13" ht="11.65" customHeight="1">
      <c r="A4382" s="372">
        <v>4376</v>
      </c>
      <c r="B4382" s="381">
        <v>1930.1472524213177</v>
      </c>
      <c r="C4382" s="381">
        <v>2767.4984435230672</v>
      </c>
      <c r="D4382" s="382">
        <v>1.0178026618252041</v>
      </c>
      <c r="E4382" s="382">
        <v>1.1406037920373193</v>
      </c>
      <c r="F4382" s="382">
        <v>1.2513215447668717</v>
      </c>
      <c r="G4382" s="382">
        <v>1.3381966236284979</v>
      </c>
      <c r="H4382" s="382">
        <v>1.4027900541365976</v>
      </c>
      <c r="M4382" s="386">
        <v>0.87519999999999998</v>
      </c>
    </row>
    <row r="4383" spans="1:13" ht="11.65" customHeight="1">
      <c r="A4383" s="372">
        <v>4377</v>
      </c>
      <c r="B4383" s="381">
        <v>1930.27430028451</v>
      </c>
      <c r="C4383" s="381">
        <v>2767.5790276756543</v>
      </c>
      <c r="D4383" s="382">
        <v>1.0178062008343138</v>
      </c>
      <c r="E4383" s="382">
        <v>1.1406300331339907</v>
      </c>
      <c r="F4383" s="382">
        <v>1.2513991694389888</v>
      </c>
      <c r="G4383" s="382">
        <v>1.3382292940232656</v>
      </c>
      <c r="H4383" s="382">
        <v>1.402829266632424</v>
      </c>
      <c r="M4383" s="386">
        <v>0.87539999999999996</v>
      </c>
    </row>
    <row r="4384" spans="1:13" ht="11.65" customHeight="1">
      <c r="A4384" s="372">
        <v>4378</v>
      </c>
      <c r="B4384" s="381">
        <v>1931.2435537340352</v>
      </c>
      <c r="C4384" s="381">
        <v>2767.8252883236819</v>
      </c>
      <c r="D4384" s="382">
        <v>1.0178113361741703</v>
      </c>
      <c r="E4384" s="382">
        <v>1.1406791889925412</v>
      </c>
      <c r="F4384" s="382">
        <v>1.2514440870699246</v>
      </c>
      <c r="G4384" s="382">
        <v>1.3384288940145752</v>
      </c>
      <c r="H4384" s="382">
        <v>1.4028810022110787</v>
      </c>
      <c r="M4384" s="386">
        <v>0.87560000000000004</v>
      </c>
    </row>
    <row r="4385" spans="1:13" ht="11.65" customHeight="1">
      <c r="A4385" s="372">
        <v>4379</v>
      </c>
      <c r="B4385" s="381">
        <v>1931.2797355856073</v>
      </c>
      <c r="C4385" s="381">
        <v>2768.4630176031478</v>
      </c>
      <c r="D4385" s="382">
        <v>1.0178597836724488</v>
      </c>
      <c r="E4385" s="382">
        <v>1.1407015387888835</v>
      </c>
      <c r="F4385" s="382">
        <v>1.2514678419589536</v>
      </c>
      <c r="G4385" s="382">
        <v>1.3385072220447995</v>
      </c>
      <c r="H4385" s="382">
        <v>1.4028830148366283</v>
      </c>
      <c r="M4385" s="386">
        <v>0.87580000000000002</v>
      </c>
    </row>
    <row r="4386" spans="1:13" ht="11.65" customHeight="1">
      <c r="A4386" s="372">
        <v>4380</v>
      </c>
      <c r="B4386" s="381">
        <v>1931.3787271659721</v>
      </c>
      <c r="C4386" s="381">
        <v>2769.2145153340771</v>
      </c>
      <c r="D4386" s="382">
        <v>1.0179042333633337</v>
      </c>
      <c r="E4386" s="382">
        <v>1.1408097224773732</v>
      </c>
      <c r="F4386" s="382">
        <v>1.2515553796696572</v>
      </c>
      <c r="G4386" s="382">
        <v>1.3385349808791362</v>
      </c>
      <c r="H4386" s="382">
        <v>1.4030858069830607</v>
      </c>
      <c r="M4386" s="386">
        <v>0.876</v>
      </c>
    </row>
    <row r="4387" spans="1:13" ht="11.65" customHeight="1">
      <c r="A4387" s="372">
        <v>4381</v>
      </c>
      <c r="B4387" s="381">
        <v>1932.8156591202796</v>
      </c>
      <c r="C4387" s="381">
        <v>2771.2698892460048</v>
      </c>
      <c r="D4387" s="382">
        <v>1.0179266097859796</v>
      </c>
      <c r="E4387" s="382">
        <v>1.1408347514600101</v>
      </c>
      <c r="F4387" s="382">
        <v>1.251617253690722</v>
      </c>
      <c r="G4387" s="382">
        <v>1.3385751061158218</v>
      </c>
      <c r="H4387" s="382">
        <v>1.4030929308939144</v>
      </c>
      <c r="M4387" s="386">
        <v>0.87619999999999998</v>
      </c>
    </row>
    <row r="4388" spans="1:13" ht="11.65" customHeight="1">
      <c r="A4388" s="372">
        <v>4382</v>
      </c>
      <c r="B4388" s="381">
        <v>1936.457270765005</v>
      </c>
      <c r="C4388" s="381">
        <v>2772.8852460980979</v>
      </c>
      <c r="D4388" s="382">
        <v>1.0179562754866225</v>
      </c>
      <c r="E4388" s="382">
        <v>1.1408652263162076</v>
      </c>
      <c r="F4388" s="382">
        <v>1.2516735373743197</v>
      </c>
      <c r="G4388" s="382">
        <v>1.3386560146036344</v>
      </c>
      <c r="H4388" s="382">
        <v>1.4031234257490626</v>
      </c>
      <c r="M4388" s="386">
        <v>0.87639999999999996</v>
      </c>
    </row>
    <row r="4389" spans="1:13" ht="11.65" customHeight="1">
      <c r="A4389" s="372">
        <v>4383</v>
      </c>
      <c r="B4389" s="381">
        <v>1937.1170441088634</v>
      </c>
      <c r="C4389" s="381">
        <v>2773.3092562215134</v>
      </c>
      <c r="D4389" s="382">
        <v>1.0179596465954142</v>
      </c>
      <c r="E4389" s="382">
        <v>1.1408955607890183</v>
      </c>
      <c r="F4389" s="382">
        <v>1.251697284545745</v>
      </c>
      <c r="G4389" s="382">
        <v>1.3387130195380383</v>
      </c>
      <c r="H4389" s="382">
        <v>1.4031517472967865</v>
      </c>
      <c r="M4389" s="386">
        <v>0.87660000000000005</v>
      </c>
    </row>
    <row r="4390" spans="1:13" ht="11.65" customHeight="1">
      <c r="A4390" s="372">
        <v>4384</v>
      </c>
      <c r="B4390" s="381">
        <v>1939.4429596942518</v>
      </c>
      <c r="C4390" s="381">
        <v>2775.2401277478584</v>
      </c>
      <c r="D4390" s="382">
        <v>1.0180034456100051</v>
      </c>
      <c r="E4390" s="382">
        <v>1.140979712304856</v>
      </c>
      <c r="F4390" s="382">
        <v>1.2518617964464018</v>
      </c>
      <c r="G4390" s="382">
        <v>1.338797229534145</v>
      </c>
      <c r="H4390" s="382">
        <v>1.4035206417955426</v>
      </c>
      <c r="M4390" s="386">
        <v>0.87680000000000002</v>
      </c>
    </row>
    <row r="4391" spans="1:13" ht="11.65" customHeight="1">
      <c r="A4391" s="372">
        <v>4385</v>
      </c>
      <c r="B4391" s="381">
        <v>1940.4064474166453</v>
      </c>
      <c r="C4391" s="381">
        <v>2775.4368140939241</v>
      </c>
      <c r="D4391" s="382">
        <v>1.0180140150881576</v>
      </c>
      <c r="E4391" s="382">
        <v>1.1410493313826564</v>
      </c>
      <c r="F4391" s="382">
        <v>1.2518628050187668</v>
      </c>
      <c r="G4391" s="382">
        <v>1.338807315673112</v>
      </c>
      <c r="H4391" s="382">
        <v>1.4035366244238676</v>
      </c>
      <c r="M4391" s="386">
        <v>0.877</v>
      </c>
    </row>
    <row r="4392" spans="1:13" ht="11.65" customHeight="1">
      <c r="A4392" s="372">
        <v>4386</v>
      </c>
      <c r="B4392" s="381">
        <v>1940.58042993237</v>
      </c>
      <c r="C4392" s="381">
        <v>2775.6041038374551</v>
      </c>
      <c r="D4392" s="382">
        <v>1.0180297112939691</v>
      </c>
      <c r="E4392" s="382">
        <v>1.1411714580707413</v>
      </c>
      <c r="F4392" s="382">
        <v>1.2519041012904277</v>
      </c>
      <c r="G4392" s="382">
        <v>1.3388893287563945</v>
      </c>
      <c r="H4392" s="382">
        <v>1.403603309118036</v>
      </c>
      <c r="M4392" s="386">
        <v>0.87719999999999998</v>
      </c>
    </row>
    <row r="4393" spans="1:13" ht="11.65" customHeight="1">
      <c r="A4393" s="372">
        <v>4387</v>
      </c>
      <c r="B4393" s="381">
        <v>1942.2909222776261</v>
      </c>
      <c r="C4393" s="381">
        <v>2776.4208486204043</v>
      </c>
      <c r="D4393" s="382">
        <v>1.0180451501759402</v>
      </c>
      <c r="E4393" s="382">
        <v>1.1411944630308308</v>
      </c>
      <c r="F4393" s="382">
        <v>1.2519585270273128</v>
      </c>
      <c r="G4393" s="382">
        <v>1.3389710187502428</v>
      </c>
      <c r="H4393" s="382">
        <v>1.4036950979278209</v>
      </c>
      <c r="M4393" s="386">
        <v>0.87739999999999996</v>
      </c>
    </row>
    <row r="4394" spans="1:13" ht="11.65" customHeight="1">
      <c r="A4394" s="372">
        <v>4388</v>
      </c>
      <c r="B4394" s="381">
        <v>1942.5403289933847</v>
      </c>
      <c r="C4394" s="381">
        <v>2778.8861631640175</v>
      </c>
      <c r="D4394" s="382">
        <v>1.0180916773507478</v>
      </c>
      <c r="E4394" s="382">
        <v>1.1412080055459233</v>
      </c>
      <c r="F4394" s="382">
        <v>1.2520428984836118</v>
      </c>
      <c r="G4394" s="382">
        <v>1.3389907716959075</v>
      </c>
      <c r="H4394" s="382">
        <v>1.4037369603771264</v>
      </c>
      <c r="M4394" s="386">
        <v>0.87760000000000005</v>
      </c>
    </row>
    <row r="4395" spans="1:13" ht="11.65" customHeight="1">
      <c r="A4395" s="372">
        <v>4389</v>
      </c>
      <c r="B4395" s="381">
        <v>1943.0051788469254</v>
      </c>
      <c r="C4395" s="381">
        <v>2780.2252907976363</v>
      </c>
      <c r="D4395" s="382">
        <v>1.0180949395359846</v>
      </c>
      <c r="E4395" s="382">
        <v>1.1414677601512877</v>
      </c>
      <c r="F4395" s="382">
        <v>1.2521272690133383</v>
      </c>
      <c r="G4395" s="382">
        <v>1.3389917887155942</v>
      </c>
      <c r="H4395" s="382">
        <v>1.4038447878647835</v>
      </c>
      <c r="M4395" s="386">
        <v>0.87780000000000002</v>
      </c>
    </row>
    <row r="4396" spans="1:13" ht="11.65" customHeight="1">
      <c r="A4396" s="372">
        <v>4390</v>
      </c>
      <c r="B4396" s="381">
        <v>1943.472138026048</v>
      </c>
      <c r="C4396" s="381">
        <v>2780.3316012847827</v>
      </c>
      <c r="D4396" s="382">
        <v>1.0181028137233461</v>
      </c>
      <c r="E4396" s="382">
        <v>1.1415632194461494</v>
      </c>
      <c r="F4396" s="382">
        <v>1.2521481936632068</v>
      </c>
      <c r="G4396" s="382">
        <v>1.3390482355933466</v>
      </c>
      <c r="H4396" s="382">
        <v>1.4038463081808641</v>
      </c>
      <c r="M4396" s="386">
        <v>0.878</v>
      </c>
    </row>
    <row r="4397" spans="1:13" ht="11.65" customHeight="1">
      <c r="A4397" s="372">
        <v>4391</v>
      </c>
      <c r="B4397" s="381">
        <v>1945.9317007234749</v>
      </c>
      <c r="C4397" s="381">
        <v>2780.4064348707889</v>
      </c>
      <c r="D4397" s="382">
        <v>1.0181035272029351</v>
      </c>
      <c r="E4397" s="382">
        <v>1.1415671427744731</v>
      </c>
      <c r="F4397" s="382">
        <v>1.2521609378703507</v>
      </c>
      <c r="G4397" s="382">
        <v>1.3391136354779241</v>
      </c>
      <c r="H4397" s="382">
        <v>1.403846600689505</v>
      </c>
      <c r="M4397" s="386">
        <v>0.87819999999999998</v>
      </c>
    </row>
    <row r="4398" spans="1:13" ht="11.65" customHeight="1">
      <c r="A4398" s="372">
        <v>4392</v>
      </c>
      <c r="B4398" s="381">
        <v>1945.9709060987261</v>
      </c>
      <c r="C4398" s="381">
        <v>2780.7194480614089</v>
      </c>
      <c r="D4398" s="382">
        <v>1.0181429220672693</v>
      </c>
      <c r="E4398" s="382">
        <v>1.1416185445700509</v>
      </c>
      <c r="F4398" s="382">
        <v>1.2521873199312021</v>
      </c>
      <c r="G4398" s="382">
        <v>1.3391285161565785</v>
      </c>
      <c r="H4398" s="382">
        <v>1.403901735348682</v>
      </c>
      <c r="M4398" s="386">
        <v>0.87839999999999996</v>
      </c>
    </row>
    <row r="4399" spans="1:13" ht="11.65" customHeight="1">
      <c r="A4399" s="372">
        <v>4393</v>
      </c>
      <c r="B4399" s="381">
        <v>1946.2099384071016</v>
      </c>
      <c r="C4399" s="381">
        <v>2782.3291654728491</v>
      </c>
      <c r="D4399" s="382">
        <v>1.0181516001927173</v>
      </c>
      <c r="E4399" s="382">
        <v>1.1416314573097774</v>
      </c>
      <c r="F4399" s="382">
        <v>1.2521995924790326</v>
      </c>
      <c r="G4399" s="382">
        <v>1.3393224184447641</v>
      </c>
      <c r="H4399" s="382">
        <v>1.4039039299275287</v>
      </c>
      <c r="M4399" s="386">
        <v>0.87860000000000005</v>
      </c>
    </row>
    <row r="4400" spans="1:13" ht="11.65" customHeight="1">
      <c r="A4400" s="372">
        <v>4394</v>
      </c>
      <c r="B4400" s="381">
        <v>1946.6556985054567</v>
      </c>
      <c r="C4400" s="381">
        <v>2782.3509686715261</v>
      </c>
      <c r="D4400" s="382">
        <v>1.0182111737692614</v>
      </c>
      <c r="E4400" s="382">
        <v>1.1416592720968275</v>
      </c>
      <c r="F4400" s="382">
        <v>1.2522301352588185</v>
      </c>
      <c r="G4400" s="382">
        <v>1.3394106730774689</v>
      </c>
      <c r="H4400" s="382">
        <v>1.4039043893680045</v>
      </c>
      <c r="M4400" s="386">
        <v>0.87880000000000003</v>
      </c>
    </row>
    <row r="4401" spans="1:13" ht="11.65" customHeight="1">
      <c r="A4401" s="372">
        <v>4395</v>
      </c>
      <c r="B4401" s="381">
        <v>1946.8587773185664</v>
      </c>
      <c r="C4401" s="381">
        <v>2782.9015790262383</v>
      </c>
      <c r="D4401" s="382">
        <v>1.018226436561197</v>
      </c>
      <c r="E4401" s="382">
        <v>1.1416671453555074</v>
      </c>
      <c r="F4401" s="382">
        <v>1.2522951228197874</v>
      </c>
      <c r="G4401" s="382">
        <v>1.3394136581073073</v>
      </c>
      <c r="H4401" s="382">
        <v>1.4039981484012789</v>
      </c>
      <c r="M4401" s="386">
        <v>0.879</v>
      </c>
    </row>
    <row r="4402" spans="1:13" ht="11.65" customHeight="1">
      <c r="A4402" s="372">
        <v>4396</v>
      </c>
      <c r="B4402" s="381">
        <v>1947.3166333068921</v>
      </c>
      <c r="C4402" s="381">
        <v>2783.1071639322527</v>
      </c>
      <c r="D4402" s="382">
        <v>1.0182332028811352</v>
      </c>
      <c r="E4402" s="382">
        <v>1.141680333853057</v>
      </c>
      <c r="F4402" s="382">
        <v>1.2523477826171956</v>
      </c>
      <c r="G4402" s="382">
        <v>1.3395372751127923</v>
      </c>
      <c r="H4402" s="382">
        <v>1.4040501476901974</v>
      </c>
      <c r="M4402" s="386">
        <v>0.87919999999999998</v>
      </c>
    </row>
    <row r="4403" spans="1:13" ht="11.65" customHeight="1">
      <c r="A4403" s="372">
        <v>4397</v>
      </c>
      <c r="B4403" s="381">
        <v>1948.3400709495081</v>
      </c>
      <c r="C4403" s="381">
        <v>2783.5863480523913</v>
      </c>
      <c r="D4403" s="382">
        <v>1.0182586984145159</v>
      </c>
      <c r="E4403" s="382">
        <v>1.1416894575038909</v>
      </c>
      <c r="F4403" s="382">
        <v>1.252395600757356</v>
      </c>
      <c r="G4403" s="382">
        <v>1.3396460099621996</v>
      </c>
      <c r="H4403" s="382">
        <v>1.4040924333510427</v>
      </c>
      <c r="M4403" s="386">
        <v>0.87939999999999996</v>
      </c>
    </row>
    <row r="4404" spans="1:13" ht="11.65" customHeight="1">
      <c r="A4404" s="372">
        <v>4398</v>
      </c>
      <c r="B4404" s="381">
        <v>1948.7163299829372</v>
      </c>
      <c r="C4404" s="381">
        <v>2783.8945124769944</v>
      </c>
      <c r="D4404" s="382">
        <v>1.0182671380549637</v>
      </c>
      <c r="E4404" s="382">
        <v>1.141694585772431</v>
      </c>
      <c r="F4404" s="382">
        <v>1.2524906754996077</v>
      </c>
      <c r="G4404" s="382">
        <v>1.3397784186477004</v>
      </c>
      <c r="H4404" s="382">
        <v>1.4041217366046115</v>
      </c>
      <c r="M4404" s="386">
        <v>0.87960000000000005</v>
      </c>
    </row>
    <row r="4405" spans="1:13" ht="11.65" customHeight="1">
      <c r="A4405" s="372">
        <v>4399</v>
      </c>
      <c r="B4405" s="381">
        <v>1948.8358527799701</v>
      </c>
      <c r="C4405" s="381">
        <v>2784.8753227105262</v>
      </c>
      <c r="D4405" s="382">
        <v>1.0183078999365947</v>
      </c>
      <c r="E4405" s="382">
        <v>1.1417184455546086</v>
      </c>
      <c r="F4405" s="382">
        <v>1.2525554082382799</v>
      </c>
      <c r="G4405" s="382">
        <v>1.3397823747417377</v>
      </c>
      <c r="H4405" s="382">
        <v>1.4042267899107135</v>
      </c>
      <c r="M4405" s="386">
        <v>0.87980000000000003</v>
      </c>
    </row>
    <row r="4406" spans="1:13" ht="11.65" customHeight="1">
      <c r="A4406" s="372">
        <v>4400</v>
      </c>
      <c r="B4406" s="381">
        <v>1950.2841389665227</v>
      </c>
      <c r="C4406" s="381">
        <v>2785.5953537597488</v>
      </c>
      <c r="D4406" s="382">
        <v>1.0183133611564295</v>
      </c>
      <c r="E4406" s="382">
        <v>1.1417611186308629</v>
      </c>
      <c r="F4406" s="382">
        <v>1.252558735606607</v>
      </c>
      <c r="G4406" s="382">
        <v>1.3397933546956933</v>
      </c>
      <c r="H4406" s="382">
        <v>1.404262392815834</v>
      </c>
      <c r="M4406" s="386">
        <v>0.88</v>
      </c>
    </row>
    <row r="4407" spans="1:13" ht="11.65" customHeight="1">
      <c r="A4407" s="372">
        <v>4401</v>
      </c>
      <c r="B4407" s="381">
        <v>1950.4395320637268</v>
      </c>
      <c r="C4407" s="381">
        <v>2785.8326824344567</v>
      </c>
      <c r="D4407" s="382">
        <v>1.0183185740832659</v>
      </c>
      <c r="E4407" s="382">
        <v>1.141874074420099</v>
      </c>
      <c r="F4407" s="382">
        <v>1.2526063466356649</v>
      </c>
      <c r="G4407" s="382">
        <v>1.3398255142311803</v>
      </c>
      <c r="H4407" s="382">
        <v>1.4043076059248887</v>
      </c>
      <c r="M4407" s="386">
        <v>0.88019999999999998</v>
      </c>
    </row>
    <row r="4408" spans="1:13" ht="11.65" customHeight="1">
      <c r="A4408" s="372">
        <v>4402</v>
      </c>
      <c r="B4408" s="381">
        <v>1950.8323716683853</v>
      </c>
      <c r="C4408" s="381">
        <v>2785.9803151578417</v>
      </c>
      <c r="D4408" s="382">
        <v>1.0183793734117998</v>
      </c>
      <c r="E4408" s="382">
        <v>1.1418900814127024</v>
      </c>
      <c r="F4408" s="382">
        <v>1.2527412289621804</v>
      </c>
      <c r="G4408" s="382">
        <v>1.339874778995702</v>
      </c>
      <c r="H4408" s="382">
        <v>1.4043958673933306</v>
      </c>
      <c r="M4408" s="386">
        <v>0.88039999999999996</v>
      </c>
    </row>
    <row r="4409" spans="1:13" ht="11.65" customHeight="1">
      <c r="A4409" s="372">
        <v>4403</v>
      </c>
      <c r="B4409" s="381">
        <v>1951.6303903178559</v>
      </c>
      <c r="C4409" s="381">
        <v>2786.2279087521165</v>
      </c>
      <c r="D4409" s="382">
        <v>1.0183828749364492</v>
      </c>
      <c r="E4409" s="382">
        <v>1.1419162495376118</v>
      </c>
      <c r="F4409" s="382">
        <v>1.2528829801635109</v>
      </c>
      <c r="G4409" s="382">
        <v>1.3399498414410265</v>
      </c>
      <c r="H4409" s="382">
        <v>1.4044028667243578</v>
      </c>
      <c r="M4409" s="386">
        <v>0.88060000000000005</v>
      </c>
    </row>
    <row r="4410" spans="1:13" ht="11.65" customHeight="1">
      <c r="A4410" s="372">
        <v>4404</v>
      </c>
      <c r="B4410" s="381">
        <v>1953.4200841875427</v>
      </c>
      <c r="C4410" s="381">
        <v>2786.6102012472202</v>
      </c>
      <c r="D4410" s="382">
        <v>1.0184092228864734</v>
      </c>
      <c r="E4410" s="382">
        <v>1.1419212072517333</v>
      </c>
      <c r="F4410" s="382">
        <v>1.252908425500971</v>
      </c>
      <c r="G4410" s="382">
        <v>1.3400081744822521</v>
      </c>
      <c r="H4410" s="382">
        <v>1.4044762986312143</v>
      </c>
      <c r="M4410" s="386">
        <v>0.88080000000000003</v>
      </c>
    </row>
    <row r="4411" spans="1:13" ht="11.65" customHeight="1">
      <c r="A4411" s="372">
        <v>4405</v>
      </c>
      <c r="B4411" s="381">
        <v>1954.6287592290428</v>
      </c>
      <c r="C4411" s="381">
        <v>2787.280796283927</v>
      </c>
      <c r="D4411" s="382">
        <v>1.0184243214055284</v>
      </c>
      <c r="E4411" s="382">
        <v>1.1419373885790809</v>
      </c>
      <c r="F4411" s="382">
        <v>1.2529283198008143</v>
      </c>
      <c r="G4411" s="382">
        <v>1.3400346387502091</v>
      </c>
      <c r="H4411" s="382">
        <v>1.4047788798726639</v>
      </c>
      <c r="M4411" s="386">
        <v>0.88100000000000001</v>
      </c>
    </row>
    <row r="4412" spans="1:13" ht="11.65" customHeight="1">
      <c r="A4412" s="372">
        <v>4406</v>
      </c>
      <c r="B4412" s="381">
        <v>1955.6590241036884</v>
      </c>
      <c r="C4412" s="381">
        <v>2788.0861343134002</v>
      </c>
      <c r="D4412" s="382">
        <v>1.0184503159102032</v>
      </c>
      <c r="E4412" s="382">
        <v>1.1419413858197442</v>
      </c>
      <c r="F4412" s="382">
        <v>1.2530408600871292</v>
      </c>
      <c r="G4412" s="382">
        <v>1.3401364980999373</v>
      </c>
      <c r="H4412" s="382">
        <v>1.4048124971084612</v>
      </c>
      <c r="M4412" s="386">
        <v>0.88119999999999998</v>
      </c>
    </row>
    <row r="4413" spans="1:13" ht="11.65" customHeight="1">
      <c r="A4413" s="372">
        <v>4407</v>
      </c>
      <c r="B4413" s="381">
        <v>1955.758462664935</v>
      </c>
      <c r="C4413" s="381">
        <v>2788.3457617007662</v>
      </c>
      <c r="D4413" s="382">
        <v>1.0184734301969585</v>
      </c>
      <c r="E4413" s="382">
        <v>1.1419938308724007</v>
      </c>
      <c r="F4413" s="382">
        <v>1.253105366805082</v>
      </c>
      <c r="G4413" s="382">
        <v>1.3401802126175302</v>
      </c>
      <c r="H4413" s="382">
        <v>1.4048902510039973</v>
      </c>
      <c r="M4413" s="386">
        <v>0.88139999999999996</v>
      </c>
    </row>
    <row r="4414" spans="1:13" ht="11.65" customHeight="1">
      <c r="A4414" s="372">
        <v>4408</v>
      </c>
      <c r="B4414" s="381">
        <v>1956.027463449218</v>
      </c>
      <c r="C4414" s="381">
        <v>2788.5946637463549</v>
      </c>
      <c r="D4414" s="382">
        <v>1.0185009761949755</v>
      </c>
      <c r="E4414" s="382">
        <v>1.1419995072741074</v>
      </c>
      <c r="F4414" s="382">
        <v>1.2531409684641486</v>
      </c>
      <c r="G4414" s="382">
        <v>1.3402339211446548</v>
      </c>
      <c r="H4414" s="382">
        <v>1.4048934941749878</v>
      </c>
      <c r="M4414" s="386">
        <v>0.88160000000000005</v>
      </c>
    </row>
    <row r="4415" spans="1:13" ht="11.65" customHeight="1">
      <c r="A4415" s="372">
        <v>4409</v>
      </c>
      <c r="B4415" s="381">
        <v>1956.2852651207468</v>
      </c>
      <c r="C4415" s="381">
        <v>2791.4111359768704</v>
      </c>
      <c r="D4415" s="382">
        <v>1.0185582671674887</v>
      </c>
      <c r="E4415" s="382">
        <v>1.1420319927490923</v>
      </c>
      <c r="F4415" s="382">
        <v>1.2531756027024314</v>
      </c>
      <c r="G4415" s="382">
        <v>1.3402681619091141</v>
      </c>
      <c r="H4415" s="382">
        <v>1.4049428282465741</v>
      </c>
      <c r="M4415" s="386">
        <v>0.88180000000000003</v>
      </c>
    </row>
    <row r="4416" spans="1:13" ht="11.65" customHeight="1">
      <c r="A4416" s="372">
        <v>4410</v>
      </c>
      <c r="B4416" s="381">
        <v>1956.7678196001089</v>
      </c>
      <c r="C4416" s="381">
        <v>2791.6984470157586</v>
      </c>
      <c r="D4416" s="382">
        <v>1.0186205581580019</v>
      </c>
      <c r="E4416" s="382">
        <v>1.1420631568648625</v>
      </c>
      <c r="F4416" s="382">
        <v>1.2531833941116144</v>
      </c>
      <c r="G4416" s="382">
        <v>1.3403304787052879</v>
      </c>
      <c r="H4416" s="382">
        <v>1.4049925190980863</v>
      </c>
      <c r="M4416" s="386">
        <v>0.88200000000000001</v>
      </c>
    </row>
    <row r="4417" spans="1:13" ht="11.65" customHeight="1">
      <c r="A4417" s="372">
        <v>4411</v>
      </c>
      <c r="B4417" s="381">
        <v>1956.9684465897699</v>
      </c>
      <c r="C4417" s="381">
        <v>2794.1865549327649</v>
      </c>
      <c r="D4417" s="382">
        <v>1.0186372806504853</v>
      </c>
      <c r="E4417" s="382">
        <v>1.1421214117780785</v>
      </c>
      <c r="F4417" s="382">
        <v>1.2534005870534135</v>
      </c>
      <c r="G4417" s="382">
        <v>1.3403654050243428</v>
      </c>
      <c r="H4417" s="382">
        <v>1.4050122879072291</v>
      </c>
      <c r="M4417" s="386">
        <v>0.88219999999999998</v>
      </c>
    </row>
    <row r="4418" spans="1:13" ht="11.65" customHeight="1">
      <c r="A4418" s="372">
        <v>4412</v>
      </c>
      <c r="B4418" s="381">
        <v>1957.028818263836</v>
      </c>
      <c r="C4418" s="381">
        <v>2796.6431934068769</v>
      </c>
      <c r="D4418" s="382">
        <v>1.0186613102321458</v>
      </c>
      <c r="E4418" s="382">
        <v>1.1421264495975889</v>
      </c>
      <c r="F4418" s="382">
        <v>1.2535065396806375</v>
      </c>
      <c r="G4418" s="382">
        <v>1.3404153267454826</v>
      </c>
      <c r="H4418" s="382">
        <v>1.4050338079073892</v>
      </c>
      <c r="M4418" s="386">
        <v>0.88239999999999996</v>
      </c>
    </row>
    <row r="4419" spans="1:13" ht="11.65" customHeight="1">
      <c r="A4419" s="372">
        <v>4413</v>
      </c>
      <c r="B4419" s="381">
        <v>1957.3916139260782</v>
      </c>
      <c r="C4419" s="381">
        <v>2796.9044938564257</v>
      </c>
      <c r="D4419" s="382">
        <v>1.0187735234477742</v>
      </c>
      <c r="E4419" s="382">
        <v>1.142296317179013</v>
      </c>
      <c r="F4419" s="382">
        <v>1.2535389518319695</v>
      </c>
      <c r="G4419" s="382">
        <v>1.340429895848956</v>
      </c>
      <c r="H4419" s="382">
        <v>1.4052335282793682</v>
      </c>
      <c r="M4419" s="386">
        <v>0.88260000000000005</v>
      </c>
    </row>
    <row r="4420" spans="1:13" ht="11.65" customHeight="1">
      <c r="A4420" s="372">
        <v>4414</v>
      </c>
      <c r="B4420" s="381">
        <v>1957.956611466655</v>
      </c>
      <c r="C4420" s="381">
        <v>2799.6752439382453</v>
      </c>
      <c r="D4420" s="382">
        <v>1.0187801898935915</v>
      </c>
      <c r="E4420" s="382">
        <v>1.1423162212804194</v>
      </c>
      <c r="F4420" s="382">
        <v>1.2535589516427976</v>
      </c>
      <c r="G4420" s="382">
        <v>1.3404695782178742</v>
      </c>
      <c r="H4420" s="382">
        <v>1.4052629536202659</v>
      </c>
      <c r="M4420" s="386">
        <v>0.88280000000000003</v>
      </c>
    </row>
    <row r="4421" spans="1:13" ht="11.65" customHeight="1">
      <c r="A4421" s="372">
        <v>4415</v>
      </c>
      <c r="B4421" s="381">
        <v>1957.9711032316145</v>
      </c>
      <c r="C4421" s="381">
        <v>2800.2677775416432</v>
      </c>
      <c r="D4421" s="382">
        <v>1.0187922713154003</v>
      </c>
      <c r="E4421" s="382">
        <v>1.1423257014824553</v>
      </c>
      <c r="F4421" s="382">
        <v>1.2535932990955063</v>
      </c>
      <c r="G4421" s="382">
        <v>1.3404766500285488</v>
      </c>
      <c r="H4421" s="382">
        <v>1.4054549716241702</v>
      </c>
      <c r="M4421" s="386">
        <v>0.88300000000000001</v>
      </c>
    </row>
    <row r="4422" spans="1:13" ht="11.65" customHeight="1">
      <c r="A4422" s="372">
        <v>4416</v>
      </c>
      <c r="B4422" s="381">
        <v>1958.1684916525983</v>
      </c>
      <c r="C4422" s="381">
        <v>2801.0108877514558</v>
      </c>
      <c r="D4422" s="382">
        <v>1.0188176572216709</v>
      </c>
      <c r="E4422" s="382">
        <v>1.1423811288851167</v>
      </c>
      <c r="F4422" s="382">
        <v>1.2536754687748886</v>
      </c>
      <c r="G4422" s="382">
        <v>1.3405975433624326</v>
      </c>
      <c r="H4422" s="382">
        <v>1.4054587369227127</v>
      </c>
      <c r="M4422" s="386">
        <v>0.88319999999999999</v>
      </c>
    </row>
    <row r="4423" spans="1:13" ht="11.65" customHeight="1">
      <c r="A4423" s="372">
        <v>4417</v>
      </c>
      <c r="B4423" s="381">
        <v>1958.9356872836215</v>
      </c>
      <c r="C4423" s="381">
        <v>2801.4724769170243</v>
      </c>
      <c r="D4423" s="382">
        <v>1.0188250888237604</v>
      </c>
      <c r="E4423" s="382">
        <v>1.1423943621160928</v>
      </c>
      <c r="F4423" s="382">
        <v>1.2537608752571434</v>
      </c>
      <c r="G4423" s="382">
        <v>1.3406377849612563</v>
      </c>
      <c r="H4423" s="382">
        <v>1.4056160810346026</v>
      </c>
      <c r="M4423" s="386">
        <v>0.88339999999999996</v>
      </c>
    </row>
    <row r="4424" spans="1:13" ht="11.65" customHeight="1">
      <c r="A4424" s="372">
        <v>4418</v>
      </c>
      <c r="B4424" s="381">
        <v>1959.4028269600567</v>
      </c>
      <c r="C4424" s="381">
        <v>2801.7675456167781</v>
      </c>
      <c r="D4424" s="382">
        <v>1.0188359504501148</v>
      </c>
      <c r="E4424" s="382">
        <v>1.1424189344382858</v>
      </c>
      <c r="F4424" s="382">
        <v>1.2537644747844767</v>
      </c>
      <c r="G4424" s="382">
        <v>1.3407227443399059</v>
      </c>
      <c r="H4424" s="382">
        <v>1.4056256149104696</v>
      </c>
      <c r="M4424" s="386">
        <v>0.88360000000000005</v>
      </c>
    </row>
    <row r="4425" spans="1:13" ht="11.65" customHeight="1">
      <c r="A4425" s="372">
        <v>4419</v>
      </c>
      <c r="B4425" s="381">
        <v>1959.4171642665733</v>
      </c>
      <c r="C4425" s="381">
        <v>2801.9587358221415</v>
      </c>
      <c r="D4425" s="382">
        <v>1.0188706164925394</v>
      </c>
      <c r="E4425" s="382">
        <v>1.1424412814069957</v>
      </c>
      <c r="F4425" s="382">
        <v>1.2537689031660999</v>
      </c>
      <c r="G4425" s="382">
        <v>1.3407797023114392</v>
      </c>
      <c r="H4425" s="382">
        <v>1.4058289466675504</v>
      </c>
      <c r="M4425" s="386">
        <v>0.88380000000000003</v>
      </c>
    </row>
    <row r="4426" spans="1:13" ht="11.65" customHeight="1">
      <c r="A4426" s="372">
        <v>4420</v>
      </c>
      <c r="B4426" s="381">
        <v>1960.3793209833084</v>
      </c>
      <c r="C4426" s="381">
        <v>2802.3242463195747</v>
      </c>
      <c r="D4426" s="382">
        <v>1.0188709777818279</v>
      </c>
      <c r="E4426" s="382">
        <v>1.1424680178543249</v>
      </c>
      <c r="F4426" s="382">
        <v>1.2537792990018803</v>
      </c>
      <c r="G4426" s="382">
        <v>1.3408075142959233</v>
      </c>
      <c r="H4426" s="382">
        <v>1.4058420838473924</v>
      </c>
      <c r="M4426" s="386">
        <v>0.88400000000000001</v>
      </c>
    </row>
    <row r="4427" spans="1:13" ht="11.65" customHeight="1">
      <c r="A4427" s="372">
        <v>4421</v>
      </c>
      <c r="B4427" s="381">
        <v>1960.6757690909608</v>
      </c>
      <c r="C4427" s="381">
        <v>2803.0120431933738</v>
      </c>
      <c r="D4427" s="382">
        <v>1.0188967407650811</v>
      </c>
      <c r="E4427" s="382">
        <v>1.1425834186687576</v>
      </c>
      <c r="F4427" s="382">
        <v>1.2537886113933239</v>
      </c>
      <c r="G4427" s="382">
        <v>1.3408075825877217</v>
      </c>
      <c r="H4427" s="382">
        <v>1.4060028356106964</v>
      </c>
      <c r="M4427" s="386">
        <v>0.88419999999999999</v>
      </c>
    </row>
    <row r="4428" spans="1:13" ht="11.65" customHeight="1">
      <c r="A4428" s="372">
        <v>4422</v>
      </c>
      <c r="B4428" s="381">
        <v>1961.9095307972357</v>
      </c>
      <c r="C4428" s="381">
        <v>2803.7698303785273</v>
      </c>
      <c r="D4428" s="382">
        <v>1.0189018905829912</v>
      </c>
      <c r="E4428" s="382">
        <v>1.1426167491891994</v>
      </c>
      <c r="F4428" s="382">
        <v>1.2538832720908768</v>
      </c>
      <c r="G4428" s="382">
        <v>1.3408513113370906</v>
      </c>
      <c r="H4428" s="382">
        <v>1.4061227091421007</v>
      </c>
      <c r="M4428" s="386">
        <v>0.88439999999999996</v>
      </c>
    </row>
    <row r="4429" spans="1:13" ht="11.65" customHeight="1">
      <c r="A4429" s="372">
        <v>4423</v>
      </c>
      <c r="B4429" s="381">
        <v>1962.5993257347045</v>
      </c>
      <c r="C4429" s="381">
        <v>2803.8460342784965</v>
      </c>
      <c r="D4429" s="382">
        <v>1.0189186226857516</v>
      </c>
      <c r="E4429" s="382">
        <v>1.1426336325099986</v>
      </c>
      <c r="F4429" s="382">
        <v>1.2539973584914348</v>
      </c>
      <c r="G4429" s="382">
        <v>1.3409155082776341</v>
      </c>
      <c r="H4429" s="382">
        <v>1.4061274052468673</v>
      </c>
      <c r="M4429" s="386">
        <v>0.88460000000000005</v>
      </c>
    </row>
    <row r="4430" spans="1:13" ht="11.65" customHeight="1">
      <c r="A4430" s="372">
        <v>4424</v>
      </c>
      <c r="B4430" s="381">
        <v>1962.9030457386243</v>
      </c>
      <c r="C4430" s="381">
        <v>2806.4455433938001</v>
      </c>
      <c r="D4430" s="382">
        <v>1.0189519172146999</v>
      </c>
      <c r="E4430" s="382">
        <v>1.1426543873217108</v>
      </c>
      <c r="F4430" s="382">
        <v>1.2540644334111868</v>
      </c>
      <c r="G4430" s="382">
        <v>1.3409188647357182</v>
      </c>
      <c r="H4430" s="382">
        <v>1.406143661501764</v>
      </c>
      <c r="M4430" s="386">
        <v>0.88480000000000003</v>
      </c>
    </row>
    <row r="4431" spans="1:13" ht="11.65" customHeight="1">
      <c r="A4431" s="372">
        <v>4425</v>
      </c>
      <c r="B4431" s="381">
        <v>1964.1413881516273</v>
      </c>
      <c r="C4431" s="381">
        <v>2806.4915282789952</v>
      </c>
      <c r="D4431" s="382">
        <v>1.0189600471980689</v>
      </c>
      <c r="E4431" s="382">
        <v>1.1426621134318788</v>
      </c>
      <c r="F4431" s="382">
        <v>1.2540736411675359</v>
      </c>
      <c r="G4431" s="382">
        <v>1.341078054398025</v>
      </c>
      <c r="H4431" s="382">
        <v>1.4062570875313143</v>
      </c>
      <c r="M4431" s="386">
        <v>0.88500000000000001</v>
      </c>
    </row>
    <row r="4432" spans="1:13" ht="11.65" customHeight="1">
      <c r="A4432" s="372">
        <v>4426</v>
      </c>
      <c r="B4432" s="381">
        <v>1964.4348278009775</v>
      </c>
      <c r="C4432" s="381">
        <v>2806.8361746763858</v>
      </c>
      <c r="D4432" s="382">
        <v>1.0189846519767687</v>
      </c>
      <c r="E4432" s="382">
        <v>1.142700901142335</v>
      </c>
      <c r="F4432" s="382">
        <v>1.2541585374089927</v>
      </c>
      <c r="G4432" s="382">
        <v>1.3411926997451062</v>
      </c>
      <c r="H4432" s="382">
        <v>1.4063278592161286</v>
      </c>
      <c r="M4432" s="386">
        <v>0.88519999999999999</v>
      </c>
    </row>
    <row r="4433" spans="1:13" ht="11.65" customHeight="1">
      <c r="A4433" s="372">
        <v>4427</v>
      </c>
      <c r="B4433" s="381">
        <v>1964.7002256859587</v>
      </c>
      <c r="C4433" s="381">
        <v>2806.8725141065861</v>
      </c>
      <c r="D4433" s="382">
        <v>1.0190076521051825</v>
      </c>
      <c r="E4433" s="382">
        <v>1.1427316826973724</v>
      </c>
      <c r="F4433" s="382">
        <v>1.2541884466828426</v>
      </c>
      <c r="G4433" s="382">
        <v>1.3412384921133853</v>
      </c>
      <c r="H4433" s="382">
        <v>1.4064189143597705</v>
      </c>
      <c r="M4433" s="386">
        <v>0.88539999999999996</v>
      </c>
    </row>
    <row r="4434" spans="1:13" ht="11.65" customHeight="1">
      <c r="A4434" s="372">
        <v>4428</v>
      </c>
      <c r="B4434" s="381">
        <v>1965.195189356692</v>
      </c>
      <c r="C4434" s="381">
        <v>2807.5417472660392</v>
      </c>
      <c r="D4434" s="382">
        <v>1.0190194384482181</v>
      </c>
      <c r="E4434" s="382">
        <v>1.1427453790959015</v>
      </c>
      <c r="F4434" s="382">
        <v>1.2542037655646132</v>
      </c>
      <c r="G4434" s="382">
        <v>1.3412606586099183</v>
      </c>
      <c r="H4434" s="382">
        <v>1.4065270620069923</v>
      </c>
      <c r="M4434" s="386">
        <v>0.88560000000000005</v>
      </c>
    </row>
    <row r="4435" spans="1:13" ht="11.65" customHeight="1">
      <c r="A4435" s="372">
        <v>4429</v>
      </c>
      <c r="B4435" s="381">
        <v>1965.6670042783871</v>
      </c>
      <c r="C4435" s="381">
        <v>2807.9872270674568</v>
      </c>
      <c r="D4435" s="382">
        <v>1.0190263885124935</v>
      </c>
      <c r="E4435" s="382">
        <v>1.142821321987908</v>
      </c>
      <c r="F4435" s="382">
        <v>1.2542466230595795</v>
      </c>
      <c r="G4435" s="382">
        <v>1.3413818774369519</v>
      </c>
      <c r="H4435" s="382">
        <v>1.4066502190189079</v>
      </c>
      <c r="M4435" s="386">
        <v>0.88580000000000003</v>
      </c>
    </row>
    <row r="4436" spans="1:13" ht="11.65" customHeight="1">
      <c r="A4436" s="372">
        <v>4430</v>
      </c>
      <c r="B4436" s="381">
        <v>1965.8795371728584</v>
      </c>
      <c r="C4436" s="381">
        <v>2808.3917610027002</v>
      </c>
      <c r="D4436" s="382">
        <v>1.0190457811005131</v>
      </c>
      <c r="E4436" s="382">
        <v>1.1428330913186888</v>
      </c>
      <c r="F4436" s="382">
        <v>1.2543167705937799</v>
      </c>
      <c r="G4436" s="382">
        <v>1.3415608042352547</v>
      </c>
      <c r="H4436" s="382">
        <v>1.4066815486416988</v>
      </c>
      <c r="M4436" s="386">
        <v>0.88600000000000001</v>
      </c>
    </row>
    <row r="4437" spans="1:13" ht="11.65" customHeight="1">
      <c r="A4437" s="372">
        <v>4431</v>
      </c>
      <c r="B4437" s="381">
        <v>1966.1220989387975</v>
      </c>
      <c r="C4437" s="381">
        <v>2809.5482343021522</v>
      </c>
      <c r="D4437" s="382">
        <v>1.0191113051194183</v>
      </c>
      <c r="E4437" s="382">
        <v>1.1428540752095615</v>
      </c>
      <c r="F4437" s="382">
        <v>1.2543756351400353</v>
      </c>
      <c r="G4437" s="382">
        <v>1.3416527120493176</v>
      </c>
      <c r="H4437" s="382">
        <v>1.4068617816439104</v>
      </c>
      <c r="M4437" s="386">
        <v>0.88619999999999999</v>
      </c>
    </row>
    <row r="4438" spans="1:13" ht="11.65" customHeight="1">
      <c r="A4438" s="372">
        <v>4432</v>
      </c>
      <c r="B4438" s="381">
        <v>1966.5709052608845</v>
      </c>
      <c r="C4438" s="381">
        <v>2809.8187802177563</v>
      </c>
      <c r="D4438" s="382">
        <v>1.0192093681857737</v>
      </c>
      <c r="E4438" s="382">
        <v>1.1428829812281267</v>
      </c>
      <c r="F4438" s="382">
        <v>1.2543888971490365</v>
      </c>
      <c r="G4438" s="382">
        <v>1.3416643374909079</v>
      </c>
      <c r="H4438" s="382">
        <v>1.4069376677645764</v>
      </c>
      <c r="M4438" s="386">
        <v>0.88639999999999997</v>
      </c>
    </row>
    <row r="4439" spans="1:13" ht="11.65" customHeight="1">
      <c r="A4439" s="372">
        <v>4433</v>
      </c>
      <c r="B4439" s="381">
        <v>1966.7085324258724</v>
      </c>
      <c r="C4439" s="381">
        <v>2810.7761638645625</v>
      </c>
      <c r="D4439" s="382">
        <v>1.019221717710703</v>
      </c>
      <c r="E4439" s="382">
        <v>1.1429106435092844</v>
      </c>
      <c r="F4439" s="382">
        <v>1.2544072466111116</v>
      </c>
      <c r="G4439" s="382">
        <v>1.3416943921228408</v>
      </c>
      <c r="H4439" s="382">
        <v>1.4069538208150787</v>
      </c>
      <c r="M4439" s="386">
        <v>0.88660000000000005</v>
      </c>
    </row>
    <row r="4440" spans="1:13" ht="11.65" customHeight="1">
      <c r="A4440" s="372">
        <v>4434</v>
      </c>
      <c r="B4440" s="381">
        <v>1966.7958337094415</v>
      </c>
      <c r="C4440" s="381">
        <v>2810.9945194109314</v>
      </c>
      <c r="D4440" s="382">
        <v>1.0192572462446667</v>
      </c>
      <c r="E4440" s="382">
        <v>1.1429542476274996</v>
      </c>
      <c r="F4440" s="382">
        <v>1.2544901528342935</v>
      </c>
      <c r="G4440" s="382">
        <v>1.341698323986553</v>
      </c>
      <c r="H4440" s="382">
        <v>1.4069747417665086</v>
      </c>
      <c r="M4440" s="386">
        <v>0.88680000000000003</v>
      </c>
    </row>
    <row r="4441" spans="1:13" ht="11.65" customHeight="1">
      <c r="A4441" s="372">
        <v>4435</v>
      </c>
      <c r="B4441" s="381">
        <v>1967.6478180505701</v>
      </c>
      <c r="C4441" s="381">
        <v>2813.9943254650207</v>
      </c>
      <c r="D4441" s="382">
        <v>1.0193192494478609</v>
      </c>
      <c r="E4441" s="382">
        <v>1.142987472309563</v>
      </c>
      <c r="F4441" s="382">
        <v>1.254522869623049</v>
      </c>
      <c r="G4441" s="382">
        <v>1.3417280064983359</v>
      </c>
      <c r="H4441" s="382">
        <v>1.4069973934391617</v>
      </c>
      <c r="M4441" s="386">
        <v>0.88700000000000001</v>
      </c>
    </row>
    <row r="4442" spans="1:13" ht="11.65" customHeight="1">
      <c r="A4442" s="372">
        <v>4436</v>
      </c>
      <c r="B4442" s="381">
        <v>1967.6709661188061</v>
      </c>
      <c r="C4442" s="381">
        <v>2814.087622490053</v>
      </c>
      <c r="D4442" s="382">
        <v>1.0193840685675244</v>
      </c>
      <c r="E4442" s="382">
        <v>1.143006349101334</v>
      </c>
      <c r="F4442" s="382">
        <v>1.2545239902235592</v>
      </c>
      <c r="G4442" s="382">
        <v>1.3417625030280875</v>
      </c>
      <c r="H4442" s="382">
        <v>1.4070957611405281</v>
      </c>
      <c r="M4442" s="386">
        <v>0.88719999999999999</v>
      </c>
    </row>
    <row r="4443" spans="1:13" ht="11.65" customHeight="1">
      <c r="A4443" s="372">
        <v>4437</v>
      </c>
      <c r="B4443" s="381">
        <v>1967.8495435089144</v>
      </c>
      <c r="C4443" s="381">
        <v>2814.6780855459365</v>
      </c>
      <c r="D4443" s="382">
        <v>1.0193966682534017</v>
      </c>
      <c r="E4443" s="382">
        <v>1.1430122036043096</v>
      </c>
      <c r="F4443" s="382">
        <v>1.2546860440330274</v>
      </c>
      <c r="G4443" s="382">
        <v>1.3418046357418505</v>
      </c>
      <c r="H4443" s="382">
        <v>1.4072295215619168</v>
      </c>
      <c r="M4443" s="386">
        <v>0.88739999999999997</v>
      </c>
    </row>
    <row r="4444" spans="1:13" ht="11.65" customHeight="1">
      <c r="A4444" s="372">
        <v>4438</v>
      </c>
      <c r="B4444" s="381">
        <v>1968.8085129732799</v>
      </c>
      <c r="C4444" s="381">
        <v>2814.7220743773323</v>
      </c>
      <c r="D4444" s="382">
        <v>1.0194044304318137</v>
      </c>
      <c r="E4444" s="382">
        <v>1.14301514486241</v>
      </c>
      <c r="F4444" s="382">
        <v>1.2547149760026179</v>
      </c>
      <c r="G4444" s="382">
        <v>1.3419439541598404</v>
      </c>
      <c r="H4444" s="382">
        <v>1.4072695724366751</v>
      </c>
      <c r="M4444" s="386">
        <v>0.88759999999999994</v>
      </c>
    </row>
    <row r="4445" spans="1:13" ht="11.65" customHeight="1">
      <c r="A4445" s="372">
        <v>4439</v>
      </c>
      <c r="B4445" s="381">
        <v>1968.8522964334143</v>
      </c>
      <c r="C4445" s="381">
        <v>2815.664004779399</v>
      </c>
      <c r="D4445" s="382">
        <v>1.0194121269869123</v>
      </c>
      <c r="E4445" s="382">
        <v>1.1430715756633605</v>
      </c>
      <c r="F4445" s="382">
        <v>1.2547352824513145</v>
      </c>
      <c r="G4445" s="382">
        <v>1.3420897214110739</v>
      </c>
      <c r="H4445" s="382">
        <v>1.4073314571059838</v>
      </c>
      <c r="M4445" s="386">
        <v>0.88780000000000003</v>
      </c>
    </row>
    <row r="4446" spans="1:13" ht="11.65" customHeight="1">
      <c r="A4446" s="372">
        <v>4440</v>
      </c>
      <c r="B4446" s="381">
        <v>1969.4726882678506</v>
      </c>
      <c r="C4446" s="381">
        <v>2816.4845309647862</v>
      </c>
      <c r="D4446" s="382">
        <v>1.019421834345253</v>
      </c>
      <c r="E4446" s="382">
        <v>1.1430935239526847</v>
      </c>
      <c r="F4446" s="382">
        <v>1.2547759760780846</v>
      </c>
      <c r="G4446" s="382">
        <v>1.3421768709723969</v>
      </c>
      <c r="H4446" s="382">
        <v>1.4073724248463344</v>
      </c>
      <c r="M4446" s="386">
        <v>0.88800000000000001</v>
      </c>
    </row>
    <row r="4447" spans="1:13" ht="11.65" customHeight="1">
      <c r="A4447" s="372">
        <v>4441</v>
      </c>
      <c r="B4447" s="381">
        <v>1970.5395792810659</v>
      </c>
      <c r="C4447" s="381">
        <v>2817.5173193552255</v>
      </c>
      <c r="D4447" s="382">
        <v>1.0194855289557032</v>
      </c>
      <c r="E4447" s="382">
        <v>1.143123040195877</v>
      </c>
      <c r="F4447" s="382">
        <v>1.2549400731903446</v>
      </c>
      <c r="G4447" s="382">
        <v>1.3421984135068024</v>
      </c>
      <c r="H4447" s="382">
        <v>1.4074083626598179</v>
      </c>
      <c r="M4447" s="386">
        <v>0.88819999999999999</v>
      </c>
    </row>
    <row r="4448" spans="1:13" ht="11.65" customHeight="1">
      <c r="A4448" s="372">
        <v>4442</v>
      </c>
      <c r="B4448" s="381">
        <v>1970.9878232054616</v>
      </c>
      <c r="C4448" s="381">
        <v>2820.7880887328829</v>
      </c>
      <c r="D4448" s="382">
        <v>1.0194925334444127</v>
      </c>
      <c r="E4448" s="382">
        <v>1.1432147444529928</v>
      </c>
      <c r="F4448" s="382">
        <v>1.254983634702773</v>
      </c>
      <c r="G4448" s="382">
        <v>1.3422080103888485</v>
      </c>
      <c r="H4448" s="382">
        <v>1.407461750412548</v>
      </c>
      <c r="M4448" s="386">
        <v>0.88839999999999997</v>
      </c>
    </row>
    <row r="4449" spans="1:13" ht="11.65" customHeight="1">
      <c r="A4449" s="372">
        <v>4443</v>
      </c>
      <c r="B4449" s="381">
        <v>1971.3454541680658</v>
      </c>
      <c r="C4449" s="381">
        <v>2822.0981947434957</v>
      </c>
      <c r="D4449" s="382">
        <v>1.0195316198381201</v>
      </c>
      <c r="E4449" s="382">
        <v>1.1432176738281163</v>
      </c>
      <c r="F4449" s="382">
        <v>1.2550115620233528</v>
      </c>
      <c r="G4449" s="382">
        <v>1.3422595944326225</v>
      </c>
      <c r="H4449" s="382">
        <v>1.4075232696272661</v>
      </c>
      <c r="M4449" s="386">
        <v>0.88859999999999995</v>
      </c>
    </row>
    <row r="4450" spans="1:13" ht="11.65" customHeight="1">
      <c r="A4450" s="372">
        <v>4444</v>
      </c>
      <c r="B4450" s="381">
        <v>1972.2957816231192</v>
      </c>
      <c r="C4450" s="381">
        <v>2823.1717034339399</v>
      </c>
      <c r="D4450" s="382">
        <v>1.0195445821151778</v>
      </c>
      <c r="E4450" s="382">
        <v>1.1432599682460651</v>
      </c>
      <c r="F4450" s="382">
        <v>1.2550510314406724</v>
      </c>
      <c r="G4450" s="382">
        <v>1.3422692331225725</v>
      </c>
      <c r="H4450" s="382">
        <v>1.4075326840794293</v>
      </c>
      <c r="M4450" s="386">
        <v>0.88880000000000003</v>
      </c>
    </row>
    <row r="4451" spans="1:13" ht="11.65" customHeight="1">
      <c r="A4451" s="372">
        <v>4445</v>
      </c>
      <c r="B4451" s="381">
        <v>1972.7949146647561</v>
      </c>
      <c r="C4451" s="381">
        <v>2823.3224076085717</v>
      </c>
      <c r="D4451" s="382">
        <v>1.0196303870718024</v>
      </c>
      <c r="E4451" s="382">
        <v>1.1433205974403529</v>
      </c>
      <c r="F4451" s="382">
        <v>1.2550513088250204</v>
      </c>
      <c r="G4451" s="382">
        <v>1.3422829123688469</v>
      </c>
      <c r="H4451" s="382">
        <v>1.4077169050821059</v>
      </c>
      <c r="M4451" s="386">
        <v>0.88900000000000001</v>
      </c>
    </row>
    <row r="4452" spans="1:13" ht="11.65" customHeight="1">
      <c r="A4452" s="372">
        <v>4446</v>
      </c>
      <c r="B4452" s="381">
        <v>1974.7881749676135</v>
      </c>
      <c r="C4452" s="381">
        <v>2823.3514537354549</v>
      </c>
      <c r="D4452" s="382">
        <v>1.0196382789814047</v>
      </c>
      <c r="E4452" s="382">
        <v>1.1433453094261647</v>
      </c>
      <c r="F4452" s="382">
        <v>1.2551211702259051</v>
      </c>
      <c r="G4452" s="382">
        <v>1.3422950775572593</v>
      </c>
      <c r="H4452" s="382">
        <v>1.4077797565952797</v>
      </c>
      <c r="M4452" s="386">
        <v>0.88919999999999999</v>
      </c>
    </row>
    <row r="4453" spans="1:13" ht="11.65" customHeight="1">
      <c r="A4453" s="372">
        <v>4447</v>
      </c>
      <c r="B4453" s="381">
        <v>1976.0422386577602</v>
      </c>
      <c r="C4453" s="381">
        <v>2824.5602576854999</v>
      </c>
      <c r="D4453" s="382">
        <v>1.0196415632656501</v>
      </c>
      <c r="E4453" s="382">
        <v>1.1433961208590258</v>
      </c>
      <c r="F4453" s="382">
        <v>1.2551311517048878</v>
      </c>
      <c r="G4453" s="382">
        <v>1.3423719918698931</v>
      </c>
      <c r="H4453" s="382">
        <v>1.4078988693349812</v>
      </c>
      <c r="M4453" s="386">
        <v>0.88939999999999997</v>
      </c>
    </row>
    <row r="4454" spans="1:13" ht="11.65" customHeight="1">
      <c r="A4454" s="372">
        <v>4448</v>
      </c>
      <c r="B4454" s="381">
        <v>1976.2609544800625</v>
      </c>
      <c r="C4454" s="381">
        <v>2824.6247426346836</v>
      </c>
      <c r="D4454" s="382">
        <v>1.01966514906796</v>
      </c>
      <c r="E4454" s="382">
        <v>1.1434590371573041</v>
      </c>
      <c r="F4454" s="382">
        <v>1.2552583167629223</v>
      </c>
      <c r="G4454" s="382">
        <v>1.3423992442701633</v>
      </c>
      <c r="H4454" s="382">
        <v>1.4079544040639531</v>
      </c>
      <c r="M4454" s="386">
        <v>0.88959999999999995</v>
      </c>
    </row>
    <row r="4455" spans="1:13" ht="11.65" customHeight="1">
      <c r="A4455" s="372">
        <v>4449</v>
      </c>
      <c r="B4455" s="381">
        <v>1977.3238800122908</v>
      </c>
      <c r="C4455" s="381">
        <v>2825.8272651137358</v>
      </c>
      <c r="D4455" s="382">
        <v>1.0196654021615901</v>
      </c>
      <c r="E4455" s="382">
        <v>1.1435284015260962</v>
      </c>
      <c r="F4455" s="382">
        <v>1.255291430159108</v>
      </c>
      <c r="G4455" s="382">
        <v>1.3425195018416132</v>
      </c>
      <c r="H4455" s="382">
        <v>1.4079724156371249</v>
      </c>
      <c r="M4455" s="386">
        <v>0.88980000000000004</v>
      </c>
    </row>
    <row r="4456" spans="1:13" ht="11.65" customHeight="1">
      <c r="A4456" s="372">
        <v>4450</v>
      </c>
      <c r="B4456" s="381">
        <v>1978.5214123564629</v>
      </c>
      <c r="C4456" s="381">
        <v>2826.1149148652403</v>
      </c>
      <c r="D4456" s="382">
        <v>1.0196672677981311</v>
      </c>
      <c r="E4456" s="382">
        <v>1.1435716507270444</v>
      </c>
      <c r="F4456" s="382">
        <v>1.2552981698633561</v>
      </c>
      <c r="G4456" s="382">
        <v>1.3425605641790586</v>
      </c>
      <c r="H4456" s="382">
        <v>1.4080099143109821</v>
      </c>
      <c r="M4456" s="386">
        <v>0.89</v>
      </c>
    </row>
    <row r="4457" spans="1:13" ht="11.65" customHeight="1">
      <c r="A4457" s="372">
        <v>4451</v>
      </c>
      <c r="B4457" s="381">
        <v>1978.6362685741678</v>
      </c>
      <c r="C4457" s="381">
        <v>2826.2879802874013</v>
      </c>
      <c r="D4457" s="382">
        <v>1.0196900756685454</v>
      </c>
      <c r="E4457" s="382">
        <v>1.1435950085636486</v>
      </c>
      <c r="F4457" s="382">
        <v>1.2553019159431955</v>
      </c>
      <c r="G4457" s="382">
        <v>1.3425682770103984</v>
      </c>
      <c r="H4457" s="382">
        <v>1.408034396852532</v>
      </c>
      <c r="M4457" s="386">
        <v>0.89019999999999999</v>
      </c>
    </row>
    <row r="4458" spans="1:13" ht="11.65" customHeight="1">
      <c r="A4458" s="372">
        <v>4452</v>
      </c>
      <c r="B4458" s="381">
        <v>1978.6856780832459</v>
      </c>
      <c r="C4458" s="381">
        <v>2826.8765814384187</v>
      </c>
      <c r="D4458" s="382">
        <v>1.0197129190996563</v>
      </c>
      <c r="E4458" s="382">
        <v>1.143600820700478</v>
      </c>
      <c r="F4458" s="382">
        <v>1.2553066356480362</v>
      </c>
      <c r="G4458" s="382">
        <v>1.3426744102375852</v>
      </c>
      <c r="H4458" s="382">
        <v>1.4081723706984399</v>
      </c>
      <c r="M4458" s="386">
        <v>0.89039999999999997</v>
      </c>
    </row>
    <row r="4459" spans="1:13" ht="11.65" customHeight="1">
      <c r="A4459" s="372">
        <v>4453</v>
      </c>
      <c r="B4459" s="381">
        <v>1978.9614523069886</v>
      </c>
      <c r="C4459" s="381">
        <v>2827.7022206670827</v>
      </c>
      <c r="D4459" s="382">
        <v>1.0197432622593863</v>
      </c>
      <c r="E4459" s="382">
        <v>1.1436440443554174</v>
      </c>
      <c r="F4459" s="382">
        <v>1.2553103118588222</v>
      </c>
      <c r="G4459" s="382">
        <v>1.3427082757084015</v>
      </c>
      <c r="H4459" s="382">
        <v>1.4082400953342298</v>
      </c>
      <c r="M4459" s="386">
        <v>0.89059999999999995</v>
      </c>
    </row>
    <row r="4460" spans="1:13" ht="11.65" customHeight="1">
      <c r="A4460" s="372">
        <v>4454</v>
      </c>
      <c r="B4460" s="381">
        <v>1979.1742298798054</v>
      </c>
      <c r="C4460" s="381">
        <v>2827.7346158686523</v>
      </c>
      <c r="D4460" s="382">
        <v>1.0197565054198168</v>
      </c>
      <c r="E4460" s="382">
        <v>1.1436567866906266</v>
      </c>
      <c r="F4460" s="382">
        <v>1.2555792204548746</v>
      </c>
      <c r="G4460" s="382">
        <v>1.3427570836910907</v>
      </c>
      <c r="H4460" s="382">
        <v>1.4083341019341522</v>
      </c>
      <c r="M4460" s="386">
        <v>0.89080000000000004</v>
      </c>
    </row>
    <row r="4461" spans="1:13" ht="11.65" customHeight="1">
      <c r="A4461" s="372">
        <v>4455</v>
      </c>
      <c r="B4461" s="381">
        <v>1980.7674027531912</v>
      </c>
      <c r="C4461" s="381">
        <v>2827.9118381975059</v>
      </c>
      <c r="D4461" s="382">
        <v>1.0197779520007182</v>
      </c>
      <c r="E4461" s="382">
        <v>1.1437325710787674</v>
      </c>
      <c r="F4461" s="382">
        <v>1.2555973854541296</v>
      </c>
      <c r="G4461" s="382">
        <v>1.3428140085518645</v>
      </c>
      <c r="H4461" s="382">
        <v>1.4083776109105874</v>
      </c>
      <c r="M4461" s="386">
        <v>0.89100000000000001</v>
      </c>
    </row>
    <row r="4462" spans="1:13" ht="11.65" customHeight="1">
      <c r="A4462" s="372">
        <v>4456</v>
      </c>
      <c r="B4462" s="381">
        <v>1981.5349032399417</v>
      </c>
      <c r="C4462" s="381">
        <v>2829.4452785258927</v>
      </c>
      <c r="D4462" s="382">
        <v>1.0197863036723767</v>
      </c>
      <c r="E4462" s="382">
        <v>1.1437844438184732</v>
      </c>
      <c r="F4462" s="382">
        <v>1.2556210317422671</v>
      </c>
      <c r="G4462" s="382">
        <v>1.3428912693636974</v>
      </c>
      <c r="H4462" s="382">
        <v>1.4084816483654101</v>
      </c>
      <c r="M4462" s="386">
        <v>0.89119999999999999</v>
      </c>
    </row>
    <row r="4463" spans="1:13" ht="11.65" customHeight="1">
      <c r="A4463" s="372">
        <v>4457</v>
      </c>
      <c r="B4463" s="381">
        <v>1981.9310470826194</v>
      </c>
      <c r="C4463" s="381">
        <v>2829.7184580910853</v>
      </c>
      <c r="D4463" s="382">
        <v>1.0197878524810211</v>
      </c>
      <c r="E4463" s="382">
        <v>1.1437967085237957</v>
      </c>
      <c r="F4463" s="382">
        <v>1.2556347644103494</v>
      </c>
      <c r="G4463" s="382">
        <v>1.3429227800375054</v>
      </c>
      <c r="H4463" s="382">
        <v>1.4085030462119335</v>
      </c>
      <c r="M4463" s="386">
        <v>0.89139999999999997</v>
      </c>
    </row>
    <row r="4464" spans="1:13" ht="11.65" customHeight="1">
      <c r="A4464" s="372">
        <v>4458</v>
      </c>
      <c r="B4464" s="381">
        <v>1982.3619596559774</v>
      </c>
      <c r="C4464" s="381">
        <v>2829.7222261423976</v>
      </c>
      <c r="D4464" s="382">
        <v>1.0197992067884112</v>
      </c>
      <c r="E4464" s="382">
        <v>1.1438001157254225</v>
      </c>
      <c r="F4464" s="382">
        <v>1.2557113263694681</v>
      </c>
      <c r="G4464" s="382">
        <v>1.343016637249282</v>
      </c>
      <c r="H4464" s="382">
        <v>1.4086246750666023</v>
      </c>
      <c r="M4464" s="386">
        <v>0.89159999999999995</v>
      </c>
    </row>
    <row r="4465" spans="1:13" ht="11.65" customHeight="1">
      <c r="A4465" s="372">
        <v>4459</v>
      </c>
      <c r="B4465" s="381">
        <v>1982.8642345398366</v>
      </c>
      <c r="C4465" s="381">
        <v>2829.8314735666172</v>
      </c>
      <c r="D4465" s="382">
        <v>1.0198091460423842</v>
      </c>
      <c r="E4465" s="382">
        <v>1.1438107913348554</v>
      </c>
      <c r="F4465" s="382">
        <v>1.255758990912071</v>
      </c>
      <c r="G4465" s="382">
        <v>1.3430829351751274</v>
      </c>
      <c r="H4465" s="382">
        <v>1.4086427871934508</v>
      </c>
      <c r="M4465" s="386">
        <v>0.89180000000000004</v>
      </c>
    </row>
    <row r="4466" spans="1:13" ht="11.65" customHeight="1">
      <c r="A4466" s="372">
        <v>4460</v>
      </c>
      <c r="B4466" s="381">
        <v>1983.1218359913582</v>
      </c>
      <c r="C4466" s="381">
        <v>2830.1859197193662</v>
      </c>
      <c r="D4466" s="382">
        <v>1.0198104699471817</v>
      </c>
      <c r="E4466" s="382">
        <v>1.1438464745056434</v>
      </c>
      <c r="F4466" s="382">
        <v>1.2558051939702823</v>
      </c>
      <c r="G4466" s="382">
        <v>1.3431169817250088</v>
      </c>
      <c r="H4466" s="382">
        <v>1.4087658325530639</v>
      </c>
      <c r="M4466" s="386">
        <v>0.89200000000000002</v>
      </c>
    </row>
    <row r="4467" spans="1:13" ht="11.65" customHeight="1">
      <c r="A4467" s="372">
        <v>4461</v>
      </c>
      <c r="B4467" s="381">
        <v>1983.6059595868928</v>
      </c>
      <c r="C4467" s="381">
        <v>2830.2321973408198</v>
      </c>
      <c r="D4467" s="382">
        <v>1.0198247648146699</v>
      </c>
      <c r="E4467" s="382">
        <v>1.1438524818018452</v>
      </c>
      <c r="F4467" s="382">
        <v>1.2559029014516563</v>
      </c>
      <c r="G4467" s="382">
        <v>1.3431943488053262</v>
      </c>
      <c r="H4467" s="382">
        <v>1.4089028051672177</v>
      </c>
      <c r="M4467" s="386">
        <v>0.89219999999999999</v>
      </c>
    </row>
    <row r="4468" spans="1:13" ht="11.65" customHeight="1">
      <c r="A4468" s="372">
        <v>4462</v>
      </c>
      <c r="B4468" s="381">
        <v>1983.7724328537752</v>
      </c>
      <c r="C4468" s="381">
        <v>2832.7557893018529</v>
      </c>
      <c r="D4468" s="382">
        <v>1.0198801350641931</v>
      </c>
      <c r="E4468" s="382">
        <v>1.1438546206015223</v>
      </c>
      <c r="F4468" s="382">
        <v>1.2559232436050005</v>
      </c>
      <c r="G4468" s="382">
        <v>1.3432119700393528</v>
      </c>
      <c r="H4468" s="382">
        <v>1.4089526430821444</v>
      </c>
      <c r="M4468" s="386">
        <v>0.89239999999999997</v>
      </c>
    </row>
    <row r="4469" spans="1:13" ht="11.65" customHeight="1">
      <c r="A4469" s="372">
        <v>4463</v>
      </c>
      <c r="B4469" s="381">
        <v>1984.1159305719066</v>
      </c>
      <c r="C4469" s="381">
        <v>2834.3749333825672</v>
      </c>
      <c r="D4469" s="382">
        <v>1.0199422129235136</v>
      </c>
      <c r="E4469" s="382">
        <v>1.143903149223036</v>
      </c>
      <c r="F4469" s="382">
        <v>1.2559566293396545</v>
      </c>
      <c r="G4469" s="382">
        <v>1.3432938371324492</v>
      </c>
      <c r="H4469" s="382">
        <v>1.4089867292288922</v>
      </c>
      <c r="M4469" s="386">
        <v>0.89259999999999995</v>
      </c>
    </row>
    <row r="4470" spans="1:13" ht="11.65" customHeight="1">
      <c r="A4470" s="372">
        <v>4464</v>
      </c>
      <c r="B4470" s="381">
        <v>1985.8098620618439</v>
      </c>
      <c r="C4470" s="381">
        <v>2834.8214120972061</v>
      </c>
      <c r="D4470" s="382">
        <v>1.0199428880493648</v>
      </c>
      <c r="E4470" s="382">
        <v>1.1440191806117976</v>
      </c>
      <c r="F4470" s="382">
        <v>1.255958924828303</v>
      </c>
      <c r="G4470" s="382">
        <v>1.3434208853420175</v>
      </c>
      <c r="H4470" s="382">
        <v>1.409022271842806</v>
      </c>
      <c r="M4470" s="386">
        <v>0.89280000000000004</v>
      </c>
    </row>
    <row r="4471" spans="1:13" ht="11.65" customHeight="1">
      <c r="A4471" s="372">
        <v>4465</v>
      </c>
      <c r="B4471" s="381">
        <v>1985.9177470514778</v>
      </c>
      <c r="C4471" s="381">
        <v>2835.7800468843398</v>
      </c>
      <c r="D4471" s="382">
        <v>1.0199792991261771</v>
      </c>
      <c r="E4471" s="382">
        <v>1.1441230240377094</v>
      </c>
      <c r="F4471" s="382">
        <v>1.2559761441189008</v>
      </c>
      <c r="G4471" s="382">
        <v>1.3434339889018445</v>
      </c>
      <c r="H4471" s="382">
        <v>1.4090361943117422</v>
      </c>
      <c r="M4471" s="386">
        <v>0.89300000000000002</v>
      </c>
    </row>
    <row r="4472" spans="1:13" ht="11.65" customHeight="1">
      <c r="A4472" s="372">
        <v>4466</v>
      </c>
      <c r="B4472" s="381">
        <v>1987.6793783974699</v>
      </c>
      <c r="C4472" s="381">
        <v>2836.1362481388005</v>
      </c>
      <c r="D4472" s="382">
        <v>1.0199832434146321</v>
      </c>
      <c r="E4472" s="382">
        <v>1.1444085576103791</v>
      </c>
      <c r="F4472" s="382">
        <v>1.2559943118269663</v>
      </c>
      <c r="G4472" s="382">
        <v>1.3436113684235289</v>
      </c>
      <c r="H4472" s="382">
        <v>1.4090793472471392</v>
      </c>
      <c r="M4472" s="386">
        <v>0.89319999999999999</v>
      </c>
    </row>
    <row r="4473" spans="1:13" ht="11.65" customHeight="1">
      <c r="A4473" s="372">
        <v>4467</v>
      </c>
      <c r="B4473" s="381">
        <v>1988.1914221762263</v>
      </c>
      <c r="C4473" s="381">
        <v>2837.1173441030351</v>
      </c>
      <c r="D4473" s="382">
        <v>1.0200087661876314</v>
      </c>
      <c r="E4473" s="382">
        <v>1.1446396732579271</v>
      </c>
      <c r="F4473" s="382">
        <v>1.2560114675513543</v>
      </c>
      <c r="G4473" s="382">
        <v>1.3437888590245672</v>
      </c>
      <c r="H4473" s="382">
        <v>1.4091775041526777</v>
      </c>
      <c r="M4473" s="386">
        <v>0.89339999999999997</v>
      </c>
    </row>
    <row r="4474" spans="1:13" ht="11.65" customHeight="1">
      <c r="A4474" s="372">
        <v>4468</v>
      </c>
      <c r="B4474" s="381">
        <v>1989.2440384614711</v>
      </c>
      <c r="C4474" s="381">
        <v>2837.1719540241411</v>
      </c>
      <c r="D4474" s="382">
        <v>1.020040295239576</v>
      </c>
      <c r="E4474" s="382">
        <v>1.1446955494295241</v>
      </c>
      <c r="F4474" s="382">
        <v>1.2560457052674379</v>
      </c>
      <c r="G4474" s="382">
        <v>1.3438572903621957</v>
      </c>
      <c r="H4474" s="382">
        <v>1.4091873856866617</v>
      </c>
      <c r="M4474" s="386">
        <v>0.89359999999999995</v>
      </c>
    </row>
    <row r="4475" spans="1:13" ht="11.65" customHeight="1">
      <c r="A4475" s="372">
        <v>4469</v>
      </c>
      <c r="B4475" s="381">
        <v>1990.655257093621</v>
      </c>
      <c r="C4475" s="381">
        <v>2838.1027157808076</v>
      </c>
      <c r="D4475" s="382">
        <v>1.0200446518814887</v>
      </c>
      <c r="E4475" s="382">
        <v>1.1447274263739047</v>
      </c>
      <c r="F4475" s="382">
        <v>1.2560883195612373</v>
      </c>
      <c r="G4475" s="382">
        <v>1.3439236465283129</v>
      </c>
      <c r="H4475" s="382">
        <v>1.4092243760971417</v>
      </c>
      <c r="M4475" s="386">
        <v>0.89380000000000004</v>
      </c>
    </row>
    <row r="4476" spans="1:13" ht="11.65" customHeight="1">
      <c r="A4476" s="372">
        <v>4470</v>
      </c>
      <c r="B4476" s="381">
        <v>1991.2345806683479</v>
      </c>
      <c r="C4476" s="381">
        <v>2840.0114934775702</v>
      </c>
      <c r="D4476" s="382">
        <v>1.0200506861738527</v>
      </c>
      <c r="E4476" s="382">
        <v>1.144770818179853</v>
      </c>
      <c r="F4476" s="382">
        <v>1.256131508853604</v>
      </c>
      <c r="G4476" s="382">
        <v>1.3439342048660587</v>
      </c>
      <c r="H4476" s="382">
        <v>1.4093934049908641</v>
      </c>
      <c r="M4476" s="386">
        <v>0.89400000000000002</v>
      </c>
    </row>
    <row r="4477" spans="1:13" ht="11.65" customHeight="1">
      <c r="A4477" s="372">
        <v>4471</v>
      </c>
      <c r="B4477" s="381">
        <v>1991.4408253738684</v>
      </c>
      <c r="C4477" s="381">
        <v>2840.6510100490414</v>
      </c>
      <c r="D4477" s="382">
        <v>1.0200791212800775</v>
      </c>
      <c r="E4477" s="382">
        <v>1.1447852819398519</v>
      </c>
      <c r="F4477" s="382">
        <v>1.2563109681560427</v>
      </c>
      <c r="G4477" s="382">
        <v>1.3439817875406594</v>
      </c>
      <c r="H4477" s="382">
        <v>1.4095502439102017</v>
      </c>
      <c r="M4477" s="386">
        <v>0.89419999999999999</v>
      </c>
    </row>
    <row r="4478" spans="1:13" ht="11.65" customHeight="1">
      <c r="A4478" s="372">
        <v>4472</v>
      </c>
      <c r="B4478" s="381">
        <v>1992.2024307047295</v>
      </c>
      <c r="C4478" s="381">
        <v>2841.9822402736463</v>
      </c>
      <c r="D4478" s="382">
        <v>1.0200884664271026</v>
      </c>
      <c r="E4478" s="382">
        <v>1.144826122336343</v>
      </c>
      <c r="F4478" s="382">
        <v>1.2564479638275232</v>
      </c>
      <c r="G4478" s="382">
        <v>1.3441591283309098</v>
      </c>
      <c r="H4478" s="382">
        <v>1.4095835789149687</v>
      </c>
      <c r="M4478" s="386">
        <v>0.89439999999999997</v>
      </c>
    </row>
    <row r="4479" spans="1:13" ht="11.65" customHeight="1">
      <c r="A4479" s="372">
        <v>4473</v>
      </c>
      <c r="B4479" s="381">
        <v>1993.8686421902057</v>
      </c>
      <c r="C4479" s="381">
        <v>2842.7270444579553</v>
      </c>
      <c r="D4479" s="382">
        <v>1.0200907312704857</v>
      </c>
      <c r="E4479" s="382">
        <v>1.1448501696969704</v>
      </c>
      <c r="F4479" s="382">
        <v>1.2566249692474467</v>
      </c>
      <c r="G4479" s="382">
        <v>1.3443424797630845</v>
      </c>
      <c r="H4479" s="382">
        <v>1.4096837221449952</v>
      </c>
      <c r="M4479" s="386">
        <v>0.89459999999999995</v>
      </c>
    </row>
    <row r="4480" spans="1:13" ht="11.65" customHeight="1">
      <c r="A4480" s="372">
        <v>4474</v>
      </c>
      <c r="B4480" s="381">
        <v>1993.9457108091974</v>
      </c>
      <c r="C4480" s="381">
        <v>2843.5013317830853</v>
      </c>
      <c r="D4480" s="382">
        <v>1.0200948133579966</v>
      </c>
      <c r="E4480" s="382">
        <v>1.144858977321348</v>
      </c>
      <c r="F4480" s="382">
        <v>1.2566586621755917</v>
      </c>
      <c r="G4480" s="382">
        <v>1.3444683820805332</v>
      </c>
      <c r="H4480" s="382">
        <v>1.4098176548837604</v>
      </c>
      <c r="M4480" s="386">
        <v>0.89480000000000004</v>
      </c>
    </row>
    <row r="4481" spans="1:13" ht="11.65" customHeight="1">
      <c r="A4481" s="372">
        <v>4475</v>
      </c>
      <c r="B4481" s="381">
        <v>1994.2223432568817</v>
      </c>
      <c r="C4481" s="381">
        <v>2845.5548345233183</v>
      </c>
      <c r="D4481" s="382">
        <v>1.0201013498078118</v>
      </c>
      <c r="E4481" s="382">
        <v>1.145200089701907</v>
      </c>
      <c r="F4481" s="382">
        <v>1.2568616604759819</v>
      </c>
      <c r="G4481" s="382">
        <v>1.3445366949329594</v>
      </c>
      <c r="H4481" s="382">
        <v>1.409903424753044</v>
      </c>
      <c r="M4481" s="386">
        <v>0.89500000000000002</v>
      </c>
    </row>
    <row r="4482" spans="1:13" ht="11.65" customHeight="1">
      <c r="A4482" s="372">
        <v>4476</v>
      </c>
      <c r="B4482" s="381">
        <v>1997.4736302259107</v>
      </c>
      <c r="C4482" s="381">
        <v>2846.2395226070312</v>
      </c>
      <c r="D4482" s="382">
        <v>1.0201342187143156</v>
      </c>
      <c r="E4482" s="382">
        <v>1.1452282037901163</v>
      </c>
      <c r="F4482" s="382">
        <v>1.2569049611069518</v>
      </c>
      <c r="G4482" s="382">
        <v>1.3445919249294613</v>
      </c>
      <c r="H4482" s="382">
        <v>1.4099807636133972</v>
      </c>
      <c r="M4482" s="386">
        <v>0.8952</v>
      </c>
    </row>
    <row r="4483" spans="1:13" ht="11.65" customHeight="1">
      <c r="A4483" s="372">
        <v>4477</v>
      </c>
      <c r="B4483" s="381">
        <v>1998.5874807404789</v>
      </c>
      <c r="C4483" s="381">
        <v>2847.5014277548144</v>
      </c>
      <c r="D4483" s="382">
        <v>1.0201408335985682</v>
      </c>
      <c r="E4483" s="382">
        <v>1.1452988100782466</v>
      </c>
      <c r="F4483" s="382">
        <v>1.2569719277754692</v>
      </c>
      <c r="G4483" s="382">
        <v>1.3446319574897041</v>
      </c>
      <c r="H4483" s="382">
        <v>1.4101113391301912</v>
      </c>
      <c r="M4483" s="386">
        <v>0.89539999999999997</v>
      </c>
    </row>
    <row r="4484" spans="1:13" ht="11.65" customHeight="1">
      <c r="A4484" s="372">
        <v>4478</v>
      </c>
      <c r="B4484" s="381">
        <v>1999.5832654480619</v>
      </c>
      <c r="C4484" s="381">
        <v>2848.3681263318231</v>
      </c>
      <c r="D4484" s="382">
        <v>1.0202291775008359</v>
      </c>
      <c r="E4484" s="382">
        <v>1.1453024031281029</v>
      </c>
      <c r="F4484" s="382">
        <v>1.2569785721974231</v>
      </c>
      <c r="G4484" s="382">
        <v>1.3446947269983132</v>
      </c>
      <c r="H4484" s="382">
        <v>1.4101132853933553</v>
      </c>
      <c r="M4484" s="386">
        <v>0.89559999999999995</v>
      </c>
    </row>
    <row r="4485" spans="1:13" ht="11.65" customHeight="1">
      <c r="A4485" s="372">
        <v>4479</v>
      </c>
      <c r="B4485" s="381">
        <v>1999.8698930042119</v>
      </c>
      <c r="C4485" s="381">
        <v>2848.8044028010063</v>
      </c>
      <c r="D4485" s="382">
        <v>1.0202715911805249</v>
      </c>
      <c r="E4485" s="382">
        <v>1.1454675179257594</v>
      </c>
      <c r="F4485" s="382">
        <v>1.2570102295624681</v>
      </c>
      <c r="G4485" s="382">
        <v>1.3447347087101904</v>
      </c>
      <c r="H4485" s="382">
        <v>1.4102301978013869</v>
      </c>
      <c r="M4485" s="386">
        <v>0.89580000000000004</v>
      </c>
    </row>
    <row r="4486" spans="1:13" ht="11.65" customHeight="1">
      <c r="A4486" s="372">
        <v>4480</v>
      </c>
      <c r="B4486" s="381">
        <v>1999.9213652751123</v>
      </c>
      <c r="C4486" s="381">
        <v>2850.9316894852782</v>
      </c>
      <c r="D4486" s="382">
        <v>1.020309161606767</v>
      </c>
      <c r="E4486" s="382">
        <v>1.1455338704762694</v>
      </c>
      <c r="F4486" s="382">
        <v>1.2570774275365997</v>
      </c>
      <c r="G4486" s="382">
        <v>1.3448211515994164</v>
      </c>
      <c r="H4486" s="382">
        <v>1.4103015136760755</v>
      </c>
      <c r="M4486" s="386">
        <v>0.89600000000000002</v>
      </c>
    </row>
    <row r="4487" spans="1:13" ht="11.65" customHeight="1">
      <c r="A4487" s="372">
        <v>4481</v>
      </c>
      <c r="B4487" s="381">
        <v>2000.0532648947137</v>
      </c>
      <c r="C4487" s="381">
        <v>2850.9553426060647</v>
      </c>
      <c r="D4487" s="382">
        <v>1.0203105674320325</v>
      </c>
      <c r="E4487" s="382">
        <v>1.1455677461754876</v>
      </c>
      <c r="F4487" s="382">
        <v>1.257082302172891</v>
      </c>
      <c r="G4487" s="382">
        <v>1.3448759120982643</v>
      </c>
      <c r="H4487" s="382">
        <v>1.4103018035739565</v>
      </c>
      <c r="M4487" s="386">
        <v>0.8962</v>
      </c>
    </row>
    <row r="4488" spans="1:13" ht="11.65" customHeight="1">
      <c r="A4488" s="372">
        <v>4482</v>
      </c>
      <c r="B4488" s="381">
        <v>2000.0544778293233</v>
      </c>
      <c r="C4488" s="381">
        <v>2851.563057219013</v>
      </c>
      <c r="D4488" s="382">
        <v>1.0203377764748114</v>
      </c>
      <c r="E4488" s="382">
        <v>1.1455979073971392</v>
      </c>
      <c r="F4488" s="382">
        <v>1.2571415197549702</v>
      </c>
      <c r="G4488" s="382">
        <v>1.3449359781090835</v>
      </c>
      <c r="H4488" s="382">
        <v>1.4103069210884385</v>
      </c>
      <c r="M4488" s="386">
        <v>0.89639999999999997</v>
      </c>
    </row>
    <row r="4489" spans="1:13" ht="11.65" customHeight="1">
      <c r="A4489" s="372">
        <v>4483</v>
      </c>
      <c r="B4489" s="381">
        <v>2001.5686943149522</v>
      </c>
      <c r="C4489" s="381">
        <v>2851.6727785579133</v>
      </c>
      <c r="D4489" s="382">
        <v>1.0203883006342471</v>
      </c>
      <c r="E4489" s="382">
        <v>1.1456173300722927</v>
      </c>
      <c r="F4489" s="382">
        <v>1.2572439737157559</v>
      </c>
      <c r="G4489" s="382">
        <v>1.3450352852352168</v>
      </c>
      <c r="H4489" s="382">
        <v>1.4103739768983712</v>
      </c>
      <c r="M4489" s="386">
        <v>0.89659999999999995</v>
      </c>
    </row>
    <row r="4490" spans="1:13" ht="11.65" customHeight="1">
      <c r="A4490" s="372">
        <v>4484</v>
      </c>
      <c r="B4490" s="381">
        <v>2003.4898745177579</v>
      </c>
      <c r="C4490" s="381">
        <v>2853.2815493973685</v>
      </c>
      <c r="D4490" s="382">
        <v>1.0203933036041395</v>
      </c>
      <c r="E4490" s="382">
        <v>1.1456488766336139</v>
      </c>
      <c r="F4490" s="382">
        <v>1.257274254523878</v>
      </c>
      <c r="G4490" s="382">
        <v>1.345040457923246</v>
      </c>
      <c r="H4490" s="382">
        <v>1.4103955153094943</v>
      </c>
      <c r="M4490" s="386">
        <v>0.89680000000000004</v>
      </c>
    </row>
    <row r="4491" spans="1:13" ht="11.65" customHeight="1">
      <c r="A4491" s="372">
        <v>4485</v>
      </c>
      <c r="B4491" s="381">
        <v>2005.4987966505323</v>
      </c>
      <c r="C4491" s="381">
        <v>2853.5436413835359</v>
      </c>
      <c r="D4491" s="382">
        <v>1.0203997849278361</v>
      </c>
      <c r="E4491" s="382">
        <v>1.1457897648353115</v>
      </c>
      <c r="F4491" s="382">
        <v>1.2574087968213239</v>
      </c>
      <c r="G4491" s="382">
        <v>1.3450736194116168</v>
      </c>
      <c r="H4491" s="382">
        <v>1.4104438314343448</v>
      </c>
      <c r="M4491" s="386">
        <v>0.89700000000000002</v>
      </c>
    </row>
    <row r="4492" spans="1:13" ht="11.65" customHeight="1">
      <c r="A4492" s="372">
        <v>4486</v>
      </c>
      <c r="B4492" s="381">
        <v>2005.909079695758</v>
      </c>
      <c r="C4492" s="381">
        <v>2854.0208718581835</v>
      </c>
      <c r="D4492" s="382">
        <v>1.0204125862021027</v>
      </c>
      <c r="E4492" s="382">
        <v>1.1458055885967309</v>
      </c>
      <c r="F4492" s="382">
        <v>1.2574820876949899</v>
      </c>
      <c r="G4492" s="382">
        <v>1.3451869936228327</v>
      </c>
      <c r="H4492" s="382">
        <v>1.4104723089712818</v>
      </c>
      <c r="M4492" s="386">
        <v>0.8972</v>
      </c>
    </row>
    <row r="4493" spans="1:13" ht="11.65" customHeight="1">
      <c r="A4493" s="372">
        <v>4487</v>
      </c>
      <c r="B4493" s="381">
        <v>2005.9862849334977</v>
      </c>
      <c r="C4493" s="381">
        <v>2855.0685667476646</v>
      </c>
      <c r="D4493" s="382">
        <v>1.0204513531639974</v>
      </c>
      <c r="E4493" s="382">
        <v>1.145963649055795</v>
      </c>
      <c r="F4493" s="382">
        <v>1.257591455654145</v>
      </c>
      <c r="G4493" s="382">
        <v>1.3453206663032686</v>
      </c>
      <c r="H4493" s="382">
        <v>1.4104968678782825</v>
      </c>
      <c r="M4493" s="386">
        <v>0.89739999999999998</v>
      </c>
    </row>
    <row r="4494" spans="1:13" ht="11.65" customHeight="1">
      <c r="A4494" s="372">
        <v>4488</v>
      </c>
      <c r="B4494" s="381">
        <v>2006.3525600772755</v>
      </c>
      <c r="C4494" s="381">
        <v>2856.4361232077354</v>
      </c>
      <c r="D4494" s="382">
        <v>1.0205272296367911</v>
      </c>
      <c r="E4494" s="382">
        <v>1.1459682984563122</v>
      </c>
      <c r="F4494" s="382">
        <v>1.2576033225259078</v>
      </c>
      <c r="G4494" s="382">
        <v>1.3454186113579401</v>
      </c>
      <c r="H4494" s="382">
        <v>1.4105035102498746</v>
      </c>
      <c r="M4494" s="386">
        <v>0.89759999999999995</v>
      </c>
    </row>
    <row r="4495" spans="1:13" ht="11.65" customHeight="1">
      <c r="A4495" s="372">
        <v>4489</v>
      </c>
      <c r="B4495" s="381">
        <v>2009.188202740741</v>
      </c>
      <c r="C4495" s="381">
        <v>2857.1234541301928</v>
      </c>
      <c r="D4495" s="382">
        <v>1.0205533008140391</v>
      </c>
      <c r="E4495" s="382">
        <v>1.1460961143605626</v>
      </c>
      <c r="F4495" s="382">
        <v>1.2579022369418862</v>
      </c>
      <c r="G4495" s="382">
        <v>1.3454334653297841</v>
      </c>
      <c r="H4495" s="382">
        <v>1.410514414972925</v>
      </c>
      <c r="M4495" s="386">
        <v>0.89780000000000004</v>
      </c>
    </row>
    <row r="4496" spans="1:13" ht="11.65" customHeight="1">
      <c r="A4496" s="372">
        <v>4490</v>
      </c>
      <c r="B4496" s="381">
        <v>2009.6305217290164</v>
      </c>
      <c r="C4496" s="381">
        <v>2857.2712247890177</v>
      </c>
      <c r="D4496" s="382">
        <v>1.020573039707805</v>
      </c>
      <c r="E4496" s="382">
        <v>1.1461253188828218</v>
      </c>
      <c r="F4496" s="382">
        <v>1.2579155250033247</v>
      </c>
      <c r="G4496" s="382">
        <v>1.3455214346379891</v>
      </c>
      <c r="H4496" s="382">
        <v>1.4106072175776967</v>
      </c>
      <c r="M4496" s="386">
        <v>0.89800000000000002</v>
      </c>
    </row>
    <row r="4497" spans="1:13" ht="11.65" customHeight="1">
      <c r="A4497" s="372">
        <v>4491</v>
      </c>
      <c r="B4497" s="381">
        <v>2009.8358652699535</v>
      </c>
      <c r="C4497" s="381">
        <v>2857.3811009958754</v>
      </c>
      <c r="D4497" s="382">
        <v>1.0205930641066996</v>
      </c>
      <c r="E4497" s="382">
        <v>1.1461506522070393</v>
      </c>
      <c r="F4497" s="382">
        <v>1.2579598107178596</v>
      </c>
      <c r="G4497" s="382">
        <v>1.3455960963512577</v>
      </c>
      <c r="H4497" s="382">
        <v>1.4106093841960037</v>
      </c>
      <c r="M4497" s="386">
        <v>0.8982</v>
      </c>
    </row>
    <row r="4498" spans="1:13" ht="11.65" customHeight="1">
      <c r="A4498" s="372">
        <v>4492</v>
      </c>
      <c r="B4498" s="381">
        <v>2010.559065949159</v>
      </c>
      <c r="C4498" s="381">
        <v>2859.4862600147098</v>
      </c>
      <c r="D4498" s="382">
        <v>1.0206095345033743</v>
      </c>
      <c r="E4498" s="382">
        <v>1.1461790752553445</v>
      </c>
      <c r="F4498" s="382">
        <v>1.2580052197940899</v>
      </c>
      <c r="G4498" s="382">
        <v>1.3456537058622531</v>
      </c>
      <c r="H4498" s="382">
        <v>1.4106184999594422</v>
      </c>
      <c r="M4498" s="386">
        <v>0.89839999999999998</v>
      </c>
    </row>
    <row r="4499" spans="1:13" ht="11.65" customHeight="1">
      <c r="A4499" s="372">
        <v>4493</v>
      </c>
      <c r="B4499" s="381">
        <v>2011.7687604657813</v>
      </c>
      <c r="C4499" s="381">
        <v>2860.0272723840735</v>
      </c>
      <c r="D4499" s="382">
        <v>1.0206861113599233</v>
      </c>
      <c r="E4499" s="382">
        <v>1.1461819606637427</v>
      </c>
      <c r="F4499" s="382">
        <v>1.2580161434210348</v>
      </c>
      <c r="G4499" s="382">
        <v>1.3456763069249793</v>
      </c>
      <c r="H4499" s="382">
        <v>1.4106736674018947</v>
      </c>
      <c r="M4499" s="386">
        <v>0.89859999999999995</v>
      </c>
    </row>
    <row r="4500" spans="1:13" ht="11.65" customHeight="1">
      <c r="A4500" s="372">
        <v>4494</v>
      </c>
      <c r="B4500" s="381">
        <v>2011.884396982311</v>
      </c>
      <c r="C4500" s="381">
        <v>2860.4837431879641</v>
      </c>
      <c r="D4500" s="382">
        <v>1.0206952848109128</v>
      </c>
      <c r="E4500" s="382">
        <v>1.1462196330286867</v>
      </c>
      <c r="F4500" s="382">
        <v>1.2581376717995103</v>
      </c>
      <c r="G4500" s="382">
        <v>1.3456934227522388</v>
      </c>
      <c r="H4500" s="382">
        <v>1.4107771872043755</v>
      </c>
      <c r="M4500" s="386">
        <v>0.89880000000000004</v>
      </c>
    </row>
    <row r="4501" spans="1:13" ht="11.65" customHeight="1">
      <c r="A4501" s="372">
        <v>4495</v>
      </c>
      <c r="B4501" s="381">
        <v>2011.9501028652248</v>
      </c>
      <c r="C4501" s="381">
        <v>2860.7654647220024</v>
      </c>
      <c r="D4501" s="382">
        <v>1.0207808209632283</v>
      </c>
      <c r="E4501" s="382">
        <v>1.146230455342256</v>
      </c>
      <c r="F4501" s="382">
        <v>1.2581486614584305</v>
      </c>
      <c r="G4501" s="382">
        <v>1.3457208906642295</v>
      </c>
      <c r="H4501" s="382">
        <v>1.4109363289184269</v>
      </c>
      <c r="M4501" s="386">
        <v>0.89900000000000002</v>
      </c>
    </row>
    <row r="4502" spans="1:13" ht="11.65" customHeight="1">
      <c r="A4502" s="372">
        <v>4496</v>
      </c>
      <c r="B4502" s="381">
        <v>2014.085630294534</v>
      </c>
      <c r="C4502" s="381">
        <v>2861.0601132147167</v>
      </c>
      <c r="D4502" s="382">
        <v>1.0207816891911348</v>
      </c>
      <c r="E4502" s="382">
        <v>1.1462348668140856</v>
      </c>
      <c r="F4502" s="382">
        <v>1.2581728801730225</v>
      </c>
      <c r="G4502" s="382">
        <v>1.3457316096609895</v>
      </c>
      <c r="H4502" s="382">
        <v>1.4109895187342869</v>
      </c>
      <c r="M4502" s="386">
        <v>0.8992</v>
      </c>
    </row>
    <row r="4503" spans="1:13" ht="11.65" customHeight="1">
      <c r="A4503" s="372">
        <v>4497</v>
      </c>
      <c r="B4503" s="381">
        <v>2014.365289509883</v>
      </c>
      <c r="C4503" s="381">
        <v>2862.1990445813954</v>
      </c>
      <c r="D4503" s="382">
        <v>1.0208151606657858</v>
      </c>
      <c r="E4503" s="382">
        <v>1.1462448490034172</v>
      </c>
      <c r="F4503" s="382">
        <v>1.2581924981764676</v>
      </c>
      <c r="G4503" s="382">
        <v>1.3457868218398394</v>
      </c>
      <c r="H4503" s="382">
        <v>1.4111288055150835</v>
      </c>
      <c r="M4503" s="386">
        <v>0.89939999999999998</v>
      </c>
    </row>
    <row r="4504" spans="1:13" ht="11.65" customHeight="1">
      <c r="A4504" s="372">
        <v>4498</v>
      </c>
      <c r="B4504" s="381">
        <v>2017.2391792273702</v>
      </c>
      <c r="C4504" s="381">
        <v>2862.415195280737</v>
      </c>
      <c r="D4504" s="382">
        <v>1.0208199758894234</v>
      </c>
      <c r="E4504" s="382">
        <v>1.1462475741165628</v>
      </c>
      <c r="F4504" s="382">
        <v>1.2582155080618374</v>
      </c>
      <c r="G4504" s="382">
        <v>1.3458137648555502</v>
      </c>
      <c r="H4504" s="382">
        <v>1.4111793951901006</v>
      </c>
      <c r="M4504" s="386">
        <v>0.89959999999999996</v>
      </c>
    </row>
    <row r="4505" spans="1:13" ht="11.65" customHeight="1">
      <c r="A4505" s="372">
        <v>4499</v>
      </c>
      <c r="B4505" s="381">
        <v>2017.989906225489</v>
      </c>
      <c r="C4505" s="381">
        <v>2862.6573379342572</v>
      </c>
      <c r="D4505" s="382">
        <v>1.0208268592521488</v>
      </c>
      <c r="E4505" s="382">
        <v>1.1462842850344948</v>
      </c>
      <c r="F4505" s="382">
        <v>1.2583392168728829</v>
      </c>
      <c r="G4505" s="382">
        <v>1.3458774413204944</v>
      </c>
      <c r="H4505" s="382">
        <v>1.4112037920728977</v>
      </c>
      <c r="M4505" s="386">
        <v>0.89980000000000004</v>
      </c>
    </row>
    <row r="4506" spans="1:13" ht="11.65" customHeight="1">
      <c r="A4506" s="372">
        <v>4500</v>
      </c>
      <c r="B4506" s="381">
        <v>2018.1705842321171</v>
      </c>
      <c r="C4506" s="381">
        <v>2862.735486420459</v>
      </c>
      <c r="D4506" s="382">
        <v>1.0208611712384321</v>
      </c>
      <c r="E4506" s="382">
        <v>1.1463607527602524</v>
      </c>
      <c r="F4506" s="382">
        <v>1.2584306547542767</v>
      </c>
      <c r="G4506" s="382">
        <v>1.3460608113195347</v>
      </c>
      <c r="H4506" s="382">
        <v>1.4112356709687144</v>
      </c>
      <c r="M4506" s="386">
        <v>0.9</v>
      </c>
    </row>
    <row r="4507" spans="1:13" ht="11.65" customHeight="1">
      <c r="A4507" s="372">
        <v>4501</v>
      </c>
      <c r="B4507" s="381">
        <v>2018.3544062131341</v>
      </c>
      <c r="C4507" s="381">
        <v>2862.842896140668</v>
      </c>
      <c r="D4507" s="382">
        <v>1.020863472047175</v>
      </c>
      <c r="E4507" s="382">
        <v>1.1464664868126633</v>
      </c>
      <c r="F4507" s="382">
        <v>1.2584565672189243</v>
      </c>
      <c r="G4507" s="382">
        <v>1.346209142903019</v>
      </c>
      <c r="H4507" s="382">
        <v>1.4112621712494133</v>
      </c>
      <c r="M4507" s="386">
        <v>0.9002</v>
      </c>
    </row>
    <row r="4508" spans="1:13" ht="11.65" customHeight="1">
      <c r="A4508" s="372">
        <v>4502</v>
      </c>
      <c r="B4508" s="381">
        <v>2018.7389717932238</v>
      </c>
      <c r="C4508" s="381">
        <v>2867.8354561082888</v>
      </c>
      <c r="D4508" s="382">
        <v>1.0208710247933162</v>
      </c>
      <c r="E4508" s="382">
        <v>1.1464783788150112</v>
      </c>
      <c r="F4508" s="382">
        <v>1.258521319237732</v>
      </c>
      <c r="G4508" s="382">
        <v>1.3462371457201274</v>
      </c>
      <c r="H4508" s="382">
        <v>1.4114675923701698</v>
      </c>
      <c r="M4508" s="386">
        <v>0.90039999999999998</v>
      </c>
    </row>
    <row r="4509" spans="1:13" ht="11.65" customHeight="1">
      <c r="A4509" s="372">
        <v>4503</v>
      </c>
      <c r="B4509" s="381">
        <v>2019.2098937874798</v>
      </c>
      <c r="C4509" s="381">
        <v>2868.4128113211991</v>
      </c>
      <c r="D4509" s="382">
        <v>1.020921628845515</v>
      </c>
      <c r="E4509" s="382">
        <v>1.1464839371547548</v>
      </c>
      <c r="F4509" s="382">
        <v>1.2586077679386896</v>
      </c>
      <c r="G4509" s="382">
        <v>1.3462851302901728</v>
      </c>
      <c r="H4509" s="382">
        <v>1.4114696714832271</v>
      </c>
      <c r="M4509" s="386">
        <v>0.90059999999999996</v>
      </c>
    </row>
    <row r="4510" spans="1:13" ht="11.65" customHeight="1">
      <c r="A4510" s="372">
        <v>4504</v>
      </c>
      <c r="B4510" s="381">
        <v>2019.3537222722371</v>
      </c>
      <c r="C4510" s="381">
        <v>2869.7963556005197</v>
      </c>
      <c r="D4510" s="382">
        <v>1.0209710743694473</v>
      </c>
      <c r="E4510" s="382">
        <v>1.1466447731736182</v>
      </c>
      <c r="F4510" s="382">
        <v>1.2586326386119167</v>
      </c>
      <c r="G4510" s="382">
        <v>1.3462882418205158</v>
      </c>
      <c r="H4510" s="382">
        <v>1.411703532802677</v>
      </c>
      <c r="M4510" s="386">
        <v>0.90080000000000005</v>
      </c>
    </row>
    <row r="4511" spans="1:13" ht="11.65" customHeight="1">
      <c r="A4511" s="372">
        <v>4505</v>
      </c>
      <c r="B4511" s="381">
        <v>2019.5088314895083</v>
      </c>
      <c r="C4511" s="381">
        <v>2871.8738652034081</v>
      </c>
      <c r="D4511" s="382">
        <v>1.020975727062164</v>
      </c>
      <c r="E4511" s="382">
        <v>1.1466773358036735</v>
      </c>
      <c r="F4511" s="382">
        <v>1.2586947496588496</v>
      </c>
      <c r="G4511" s="382">
        <v>1.3463147296867586</v>
      </c>
      <c r="H4511" s="382">
        <v>1.4117422832993114</v>
      </c>
      <c r="M4511" s="386">
        <v>0.90100000000000002</v>
      </c>
    </row>
    <row r="4512" spans="1:13" ht="11.65" customHeight="1">
      <c r="A4512" s="372">
        <v>4506</v>
      </c>
      <c r="B4512" s="381">
        <v>2019.5810027889338</v>
      </c>
      <c r="C4512" s="381">
        <v>2874.2361305314844</v>
      </c>
      <c r="D4512" s="382">
        <v>1.0209771678330331</v>
      </c>
      <c r="E4512" s="382">
        <v>1.1467810444096387</v>
      </c>
      <c r="F4512" s="382">
        <v>1.2587128048455793</v>
      </c>
      <c r="G4512" s="382">
        <v>1.3463267000911523</v>
      </c>
      <c r="H4512" s="382">
        <v>1.4117974593762386</v>
      </c>
      <c r="M4512" s="386">
        <v>0.9012</v>
      </c>
    </row>
    <row r="4513" spans="1:13" ht="11.65" customHeight="1">
      <c r="A4513" s="372">
        <v>4507</v>
      </c>
      <c r="B4513" s="381">
        <v>2019.8298745004904</v>
      </c>
      <c r="C4513" s="381">
        <v>2875.0771288970445</v>
      </c>
      <c r="D4513" s="382">
        <v>1.0210253907571165</v>
      </c>
      <c r="E4513" s="382">
        <v>1.1467817606257309</v>
      </c>
      <c r="F4513" s="382">
        <v>1.2587751238063587</v>
      </c>
      <c r="G4513" s="382">
        <v>1.3464388671554699</v>
      </c>
      <c r="H4513" s="382">
        <v>1.4120042757051567</v>
      </c>
      <c r="M4513" s="386">
        <v>0.90139999999999998</v>
      </c>
    </row>
    <row r="4514" spans="1:13" ht="11.65" customHeight="1">
      <c r="A4514" s="372">
        <v>4508</v>
      </c>
      <c r="B4514" s="381">
        <v>2020.1868997417587</v>
      </c>
      <c r="C4514" s="381">
        <v>2875.1338190479582</v>
      </c>
      <c r="D4514" s="382">
        <v>1.0211627213076135</v>
      </c>
      <c r="E4514" s="382">
        <v>1.1468095851917144</v>
      </c>
      <c r="F4514" s="382">
        <v>1.2588318868545472</v>
      </c>
      <c r="G4514" s="382">
        <v>1.3464424726108872</v>
      </c>
      <c r="H4514" s="382">
        <v>1.4120919903657345</v>
      </c>
      <c r="M4514" s="386">
        <v>0.90159999999999996</v>
      </c>
    </row>
    <row r="4515" spans="1:13" ht="11.65" customHeight="1">
      <c r="A4515" s="372">
        <v>4509</v>
      </c>
      <c r="B4515" s="381">
        <v>2020.5883819553519</v>
      </c>
      <c r="C4515" s="381">
        <v>2875.1344734476534</v>
      </c>
      <c r="D4515" s="382">
        <v>1.021173463313976</v>
      </c>
      <c r="E4515" s="382">
        <v>1.1468443963502792</v>
      </c>
      <c r="F4515" s="382">
        <v>1.2589655213729511</v>
      </c>
      <c r="G4515" s="382">
        <v>1.3464477370051251</v>
      </c>
      <c r="H4515" s="382">
        <v>1.412203375762739</v>
      </c>
      <c r="M4515" s="386">
        <v>0.90180000000000005</v>
      </c>
    </row>
    <row r="4516" spans="1:13" ht="11.65" customHeight="1">
      <c r="A4516" s="372">
        <v>4510</v>
      </c>
      <c r="B4516" s="381">
        <v>2022.5774890201465</v>
      </c>
      <c r="C4516" s="381">
        <v>2875.5294010365142</v>
      </c>
      <c r="D4516" s="382">
        <v>1.0212599345031519</v>
      </c>
      <c r="E4516" s="382">
        <v>1.1468903118738289</v>
      </c>
      <c r="F4516" s="382">
        <v>1.2589690414256403</v>
      </c>
      <c r="G4516" s="382">
        <v>1.3464576439306373</v>
      </c>
      <c r="H4516" s="382">
        <v>1.4122850845494817</v>
      </c>
      <c r="M4516" s="386">
        <v>0.90200000000000002</v>
      </c>
    </row>
    <row r="4517" spans="1:13" ht="11.65" customHeight="1">
      <c r="A4517" s="372">
        <v>4511</v>
      </c>
      <c r="B4517" s="381">
        <v>2023.2709697683931</v>
      </c>
      <c r="C4517" s="381">
        <v>2875.6819743876767</v>
      </c>
      <c r="D4517" s="382">
        <v>1.0212863631960101</v>
      </c>
      <c r="E4517" s="382">
        <v>1.1469303678818912</v>
      </c>
      <c r="F4517" s="382">
        <v>1.2589893424825986</v>
      </c>
      <c r="G4517" s="382">
        <v>1.3464994250961437</v>
      </c>
      <c r="H4517" s="382">
        <v>1.4122946986967011</v>
      </c>
      <c r="M4517" s="386">
        <v>0.9022</v>
      </c>
    </row>
    <row r="4518" spans="1:13" ht="11.65" customHeight="1">
      <c r="A4518" s="372">
        <v>4512</v>
      </c>
      <c r="B4518" s="381">
        <v>2024.2091705366474</v>
      </c>
      <c r="C4518" s="381">
        <v>2877.5624517387314</v>
      </c>
      <c r="D4518" s="382">
        <v>1.0213080529372967</v>
      </c>
      <c r="E4518" s="382">
        <v>1.1470823944406652</v>
      </c>
      <c r="F4518" s="382">
        <v>1.2591271181654831</v>
      </c>
      <c r="G4518" s="382">
        <v>1.346536164093141</v>
      </c>
      <c r="H4518" s="382">
        <v>1.4123532944513315</v>
      </c>
      <c r="M4518" s="386">
        <v>0.90239999999999998</v>
      </c>
    </row>
    <row r="4519" spans="1:13" ht="11.65" customHeight="1">
      <c r="A4519" s="372">
        <v>4513</v>
      </c>
      <c r="B4519" s="381">
        <v>2024.7072292368348</v>
      </c>
      <c r="C4519" s="381">
        <v>2877.9008183247461</v>
      </c>
      <c r="D4519" s="382">
        <v>1.0213695518085628</v>
      </c>
      <c r="E4519" s="382">
        <v>1.1471196070318397</v>
      </c>
      <c r="F4519" s="382">
        <v>1.2591929465137164</v>
      </c>
      <c r="G4519" s="382">
        <v>1.3465778341484869</v>
      </c>
      <c r="H4519" s="382">
        <v>1.4124519575674721</v>
      </c>
      <c r="M4519" s="386">
        <v>0.90259999999999996</v>
      </c>
    </row>
    <row r="4520" spans="1:13" ht="11.65" customHeight="1">
      <c r="A4520" s="372">
        <v>4514</v>
      </c>
      <c r="B4520" s="381">
        <v>2026.8225964307348</v>
      </c>
      <c r="C4520" s="381">
        <v>2878.0098261921885</v>
      </c>
      <c r="D4520" s="382">
        <v>1.0214519606048178</v>
      </c>
      <c r="E4520" s="382">
        <v>1.1471697072977847</v>
      </c>
      <c r="F4520" s="382">
        <v>1.259202294955128</v>
      </c>
      <c r="G4520" s="382">
        <v>1.3466541489294113</v>
      </c>
      <c r="H4520" s="382">
        <v>1.41252006118935</v>
      </c>
      <c r="M4520" s="386">
        <v>0.90280000000000005</v>
      </c>
    </row>
    <row r="4521" spans="1:13" ht="11.65" customHeight="1">
      <c r="A4521" s="372">
        <v>4515</v>
      </c>
      <c r="B4521" s="381">
        <v>2027.9800113150477</v>
      </c>
      <c r="C4521" s="381">
        <v>2878.7549532382363</v>
      </c>
      <c r="D4521" s="382">
        <v>1.0214863209762293</v>
      </c>
      <c r="E4521" s="382">
        <v>1.1471698372371775</v>
      </c>
      <c r="F4521" s="382">
        <v>1.2592606618371009</v>
      </c>
      <c r="G4521" s="382">
        <v>1.3467494245855416</v>
      </c>
      <c r="H4521" s="382">
        <v>1.4125267178415635</v>
      </c>
      <c r="M4521" s="386">
        <v>0.90300000000000002</v>
      </c>
    </row>
    <row r="4522" spans="1:13" ht="11.65" customHeight="1">
      <c r="A4522" s="372">
        <v>4516</v>
      </c>
      <c r="B4522" s="381">
        <v>2029.7498953430077</v>
      </c>
      <c r="C4522" s="381">
        <v>2879.7745428981707</v>
      </c>
      <c r="D4522" s="382">
        <v>1.0215663783127598</v>
      </c>
      <c r="E4522" s="382">
        <v>1.1472998504736514</v>
      </c>
      <c r="F4522" s="382">
        <v>1.259277804820776</v>
      </c>
      <c r="G4522" s="382">
        <v>1.3469643165079674</v>
      </c>
      <c r="H4522" s="382">
        <v>1.4125367769951607</v>
      </c>
      <c r="M4522" s="386">
        <v>0.9032</v>
      </c>
    </row>
    <row r="4523" spans="1:13" ht="11.65" customHeight="1">
      <c r="A4523" s="372">
        <v>4517</v>
      </c>
      <c r="B4523" s="381">
        <v>2032.266609242899</v>
      </c>
      <c r="C4523" s="381">
        <v>2882.0256438816632</v>
      </c>
      <c r="D4523" s="382">
        <v>1.0215823877682371</v>
      </c>
      <c r="E4523" s="382">
        <v>1.1473303556990249</v>
      </c>
      <c r="F4523" s="382">
        <v>1.2592984488365382</v>
      </c>
      <c r="G4523" s="382">
        <v>1.3469739022257412</v>
      </c>
      <c r="H4523" s="382">
        <v>1.4125716261760528</v>
      </c>
      <c r="M4523" s="386">
        <v>0.90339999999999998</v>
      </c>
    </row>
    <row r="4524" spans="1:13" ht="11.65" customHeight="1">
      <c r="A4524" s="372">
        <v>4518</v>
      </c>
      <c r="B4524" s="381">
        <v>2033.7544653875984</v>
      </c>
      <c r="C4524" s="381">
        <v>2885.6140794110688</v>
      </c>
      <c r="D4524" s="382">
        <v>1.0215922618815798</v>
      </c>
      <c r="E4524" s="382">
        <v>1.1473830439316348</v>
      </c>
      <c r="F4524" s="382">
        <v>1.2593868677355897</v>
      </c>
      <c r="G4524" s="382">
        <v>1.3470951922954097</v>
      </c>
      <c r="H4524" s="382">
        <v>1.4125808456751858</v>
      </c>
      <c r="M4524" s="386">
        <v>0.90359999999999996</v>
      </c>
    </row>
    <row r="4525" spans="1:13" ht="11.65" customHeight="1">
      <c r="A4525" s="372">
        <v>4519</v>
      </c>
      <c r="B4525" s="381">
        <v>2034.5690445743139</v>
      </c>
      <c r="C4525" s="381">
        <v>2886.0016458014652</v>
      </c>
      <c r="D4525" s="382">
        <v>1.0216273930649507</v>
      </c>
      <c r="E4525" s="382">
        <v>1.147384633234021</v>
      </c>
      <c r="F4525" s="382">
        <v>1.2594218976772211</v>
      </c>
      <c r="G4525" s="382">
        <v>1.3471082586306748</v>
      </c>
      <c r="H4525" s="382">
        <v>1.4126426428421517</v>
      </c>
      <c r="M4525" s="386">
        <v>0.90380000000000005</v>
      </c>
    </row>
    <row r="4526" spans="1:13" ht="11.65" customHeight="1">
      <c r="A4526" s="372">
        <v>4520</v>
      </c>
      <c r="B4526" s="381">
        <v>2034.5814040900741</v>
      </c>
      <c r="C4526" s="381">
        <v>2887.1362331788114</v>
      </c>
      <c r="D4526" s="382">
        <v>1.0216467793953097</v>
      </c>
      <c r="E4526" s="382">
        <v>1.1474518511667606</v>
      </c>
      <c r="F4526" s="382">
        <v>1.2594485090635916</v>
      </c>
      <c r="G4526" s="382">
        <v>1.347108779116321</v>
      </c>
      <c r="H4526" s="382">
        <v>1.4127853353083661</v>
      </c>
      <c r="M4526" s="386">
        <v>0.90400000000000003</v>
      </c>
    </row>
    <row r="4527" spans="1:13" ht="11.65" customHeight="1">
      <c r="A4527" s="372">
        <v>4521</v>
      </c>
      <c r="B4527" s="381">
        <v>2034.6245977127737</v>
      </c>
      <c r="C4527" s="381">
        <v>2887.2942251975237</v>
      </c>
      <c r="D4527" s="382">
        <v>1.0216695016875119</v>
      </c>
      <c r="E4527" s="382">
        <v>1.1474527224622961</v>
      </c>
      <c r="F4527" s="382">
        <v>1.259488057771827</v>
      </c>
      <c r="G4527" s="382">
        <v>1.3472238174835587</v>
      </c>
      <c r="H4527" s="382">
        <v>1.4128074214792576</v>
      </c>
      <c r="M4527" s="386">
        <v>0.9042</v>
      </c>
    </row>
    <row r="4528" spans="1:13" ht="11.65" customHeight="1">
      <c r="A4528" s="372">
        <v>4522</v>
      </c>
      <c r="B4528" s="381">
        <v>2035.4860168599216</v>
      </c>
      <c r="C4528" s="381">
        <v>2887.8337764818625</v>
      </c>
      <c r="D4528" s="382">
        <v>1.0216968966693929</v>
      </c>
      <c r="E4528" s="382">
        <v>1.1474606047730571</v>
      </c>
      <c r="F4528" s="382">
        <v>1.2595127134706414</v>
      </c>
      <c r="G4528" s="382">
        <v>1.3472259930565786</v>
      </c>
      <c r="H4528" s="382">
        <v>1.4128115161264039</v>
      </c>
      <c r="M4528" s="386">
        <v>0.90439999999999998</v>
      </c>
    </row>
    <row r="4529" spans="1:13" ht="11.65" customHeight="1">
      <c r="A4529" s="372">
        <v>4523</v>
      </c>
      <c r="B4529" s="381">
        <v>2035.6292149263363</v>
      </c>
      <c r="C4529" s="381">
        <v>2888.9669612007583</v>
      </c>
      <c r="D4529" s="382">
        <v>1.0217585322275382</v>
      </c>
      <c r="E4529" s="382">
        <v>1.1475292928637344</v>
      </c>
      <c r="F4529" s="382">
        <v>1.2596560466710904</v>
      </c>
      <c r="G4529" s="382">
        <v>1.3472520739560729</v>
      </c>
      <c r="H4529" s="382">
        <v>1.412855417424012</v>
      </c>
      <c r="M4529" s="386">
        <v>0.90459999999999996</v>
      </c>
    </row>
    <row r="4530" spans="1:13" ht="11.65" customHeight="1">
      <c r="A4530" s="372">
        <v>4524</v>
      </c>
      <c r="B4530" s="381">
        <v>2036.425868757703</v>
      </c>
      <c r="C4530" s="381">
        <v>2890.6611198956798</v>
      </c>
      <c r="D4530" s="382">
        <v>1.0217676832792051</v>
      </c>
      <c r="E4530" s="382">
        <v>1.1475465307699166</v>
      </c>
      <c r="F4530" s="382">
        <v>1.2596584762640133</v>
      </c>
      <c r="G4530" s="382">
        <v>1.3474206592423681</v>
      </c>
      <c r="H4530" s="382">
        <v>1.4128703228436255</v>
      </c>
      <c r="M4530" s="386">
        <v>0.90480000000000005</v>
      </c>
    </row>
    <row r="4531" spans="1:13" ht="11.65" customHeight="1">
      <c r="A4531" s="372">
        <v>4525</v>
      </c>
      <c r="B4531" s="381">
        <v>2036.583229436329</v>
      </c>
      <c r="C4531" s="381">
        <v>2891.5620817098261</v>
      </c>
      <c r="D4531" s="382">
        <v>1.0218876275707449</v>
      </c>
      <c r="E4531" s="382">
        <v>1.1476322163870845</v>
      </c>
      <c r="F4531" s="382">
        <v>1.2597064737006958</v>
      </c>
      <c r="G4531" s="382">
        <v>1.3474370602434615</v>
      </c>
      <c r="H4531" s="382">
        <v>1.4128716384161237</v>
      </c>
      <c r="M4531" s="386">
        <v>0.90500000000000003</v>
      </c>
    </row>
    <row r="4532" spans="1:13" ht="11.65" customHeight="1">
      <c r="A4532" s="372">
        <v>4526</v>
      </c>
      <c r="B4532" s="381">
        <v>2036.7436317410693</v>
      </c>
      <c r="C4532" s="381">
        <v>2892.7630958780828</v>
      </c>
      <c r="D4532" s="382">
        <v>1.0219162604028205</v>
      </c>
      <c r="E4532" s="382">
        <v>1.1476806134354633</v>
      </c>
      <c r="F4532" s="382">
        <v>1.2597315547322456</v>
      </c>
      <c r="G4532" s="382">
        <v>1.3474422445519698</v>
      </c>
      <c r="H4532" s="382">
        <v>1.4128920236224212</v>
      </c>
      <c r="M4532" s="386">
        <v>0.9052</v>
      </c>
    </row>
    <row r="4533" spans="1:13" ht="11.65" customHeight="1">
      <c r="A4533" s="372">
        <v>4527</v>
      </c>
      <c r="B4533" s="381">
        <v>2037.704069750981</v>
      </c>
      <c r="C4533" s="381">
        <v>2893.2248383156493</v>
      </c>
      <c r="D4533" s="382">
        <v>1.0219179136676508</v>
      </c>
      <c r="E4533" s="382">
        <v>1.147728907749535</v>
      </c>
      <c r="F4533" s="382">
        <v>1.2597599194215756</v>
      </c>
      <c r="G4533" s="382">
        <v>1.3474445793290948</v>
      </c>
      <c r="H4533" s="382">
        <v>1.4129161619419972</v>
      </c>
      <c r="M4533" s="386">
        <v>0.90539999999999998</v>
      </c>
    </row>
    <row r="4534" spans="1:13" ht="11.65" customHeight="1">
      <c r="A4534" s="372">
        <v>4528</v>
      </c>
      <c r="B4534" s="381">
        <v>2039.9459634445466</v>
      </c>
      <c r="C4534" s="381">
        <v>2895.4855631238079</v>
      </c>
      <c r="D4534" s="382">
        <v>1.0219186213975435</v>
      </c>
      <c r="E4534" s="382">
        <v>1.1477831535263945</v>
      </c>
      <c r="F4534" s="382">
        <v>1.2598024153601306</v>
      </c>
      <c r="G4534" s="382">
        <v>1.3474491673447313</v>
      </c>
      <c r="H4534" s="382">
        <v>1.4129466083125564</v>
      </c>
      <c r="M4534" s="386">
        <v>0.90559999999999996</v>
      </c>
    </row>
    <row r="4535" spans="1:13" ht="11.65" customHeight="1">
      <c r="A4535" s="372">
        <v>4529</v>
      </c>
      <c r="B4535" s="381">
        <v>2041.9215184530703</v>
      </c>
      <c r="C4535" s="381">
        <v>2896.3296801780652</v>
      </c>
      <c r="D4535" s="382">
        <v>1.0219258358344878</v>
      </c>
      <c r="E4535" s="382">
        <v>1.1478987672046741</v>
      </c>
      <c r="F4535" s="382">
        <v>1.2598207573522022</v>
      </c>
      <c r="G4535" s="382">
        <v>1.3475484884867222</v>
      </c>
      <c r="H4535" s="382">
        <v>1.4129840580128099</v>
      </c>
      <c r="M4535" s="386">
        <v>0.90580000000000005</v>
      </c>
    </row>
    <row r="4536" spans="1:13" ht="11.65" customHeight="1">
      <c r="A4536" s="372">
        <v>4530</v>
      </c>
      <c r="B4536" s="381">
        <v>2043.0407978310141</v>
      </c>
      <c r="C4536" s="381">
        <v>2898.1999141766282</v>
      </c>
      <c r="D4536" s="382">
        <v>1.0219342382335637</v>
      </c>
      <c r="E4536" s="382">
        <v>1.1479201976112863</v>
      </c>
      <c r="F4536" s="382">
        <v>1.2598436233865358</v>
      </c>
      <c r="G4536" s="382">
        <v>1.3475715818019647</v>
      </c>
      <c r="H4536" s="382">
        <v>1.4130325224569358</v>
      </c>
      <c r="M4536" s="386">
        <v>0.90600000000000003</v>
      </c>
    </row>
    <row r="4537" spans="1:13" ht="11.65" customHeight="1">
      <c r="A4537" s="372">
        <v>4531</v>
      </c>
      <c r="B4537" s="381">
        <v>2044.1785143319394</v>
      </c>
      <c r="C4537" s="381">
        <v>2898.6204935076948</v>
      </c>
      <c r="D4537" s="382">
        <v>1.021946117911096</v>
      </c>
      <c r="E4537" s="382">
        <v>1.1479513415241855</v>
      </c>
      <c r="F4537" s="382">
        <v>1.2599099081067784</v>
      </c>
      <c r="G4537" s="382">
        <v>1.3475848404896293</v>
      </c>
      <c r="H4537" s="382">
        <v>1.4131369522928467</v>
      </c>
      <c r="M4537" s="386">
        <v>0.90620000000000001</v>
      </c>
    </row>
    <row r="4538" spans="1:13" ht="11.65" customHeight="1">
      <c r="A4538" s="372">
        <v>4532</v>
      </c>
      <c r="B4538" s="381">
        <v>2047.4665786620308</v>
      </c>
      <c r="C4538" s="381">
        <v>2899.3644872245368</v>
      </c>
      <c r="D4538" s="382">
        <v>1.0219520743076098</v>
      </c>
      <c r="E4538" s="382">
        <v>1.1480272824527737</v>
      </c>
      <c r="F4538" s="382">
        <v>1.2599512447393102</v>
      </c>
      <c r="G4538" s="382">
        <v>1.3475896861308583</v>
      </c>
      <c r="H4538" s="382">
        <v>1.4131756974877832</v>
      </c>
      <c r="M4538" s="386">
        <v>0.90639999999999998</v>
      </c>
    </row>
    <row r="4539" spans="1:13" ht="11.65" customHeight="1">
      <c r="A4539" s="372">
        <v>4533</v>
      </c>
      <c r="B4539" s="381">
        <v>2047.9961457982308</v>
      </c>
      <c r="C4539" s="381">
        <v>2900.201385239754</v>
      </c>
      <c r="D4539" s="382">
        <v>1.0220055130297827</v>
      </c>
      <c r="E4539" s="382">
        <v>1.1480711771313887</v>
      </c>
      <c r="F4539" s="382">
        <v>1.2599693387679591</v>
      </c>
      <c r="G4539" s="382">
        <v>1.347730023112611</v>
      </c>
      <c r="H4539" s="382">
        <v>1.4133336094855358</v>
      </c>
      <c r="M4539" s="386">
        <v>0.90659999999999996</v>
      </c>
    </row>
    <row r="4540" spans="1:13" ht="11.65" customHeight="1">
      <c r="A4540" s="372">
        <v>4534</v>
      </c>
      <c r="B4540" s="381">
        <v>2047.9992676738611</v>
      </c>
      <c r="C4540" s="381">
        <v>2900.9851126564445</v>
      </c>
      <c r="D4540" s="382">
        <v>1.0220513864308234</v>
      </c>
      <c r="E4540" s="382">
        <v>1.1481188486324803</v>
      </c>
      <c r="F4540" s="382">
        <v>1.2600236475702247</v>
      </c>
      <c r="G4540" s="382">
        <v>1.347820224557239</v>
      </c>
      <c r="H4540" s="382">
        <v>1.4133479256712262</v>
      </c>
      <c r="M4540" s="386">
        <v>0.90680000000000005</v>
      </c>
    </row>
    <row r="4541" spans="1:13" ht="11.65" customHeight="1">
      <c r="A4541" s="372">
        <v>4535</v>
      </c>
      <c r="B4541" s="381">
        <v>2051.1659578424315</v>
      </c>
      <c r="C4541" s="381">
        <v>2901.0716720373457</v>
      </c>
      <c r="D4541" s="382">
        <v>1.0221127226000142</v>
      </c>
      <c r="E4541" s="382">
        <v>1.1481272802037632</v>
      </c>
      <c r="F4541" s="382">
        <v>1.260114684192241</v>
      </c>
      <c r="G4541" s="382">
        <v>1.3478202437499114</v>
      </c>
      <c r="H4541" s="382">
        <v>1.4133645945616218</v>
      </c>
      <c r="M4541" s="386">
        <v>0.90700000000000003</v>
      </c>
    </row>
    <row r="4542" spans="1:13" ht="11.65" customHeight="1">
      <c r="A4542" s="372">
        <v>4536</v>
      </c>
      <c r="B4542" s="381">
        <v>2052.1433395147833</v>
      </c>
      <c r="C4542" s="381">
        <v>2903.782787198792</v>
      </c>
      <c r="D4542" s="382">
        <v>1.0221219197932276</v>
      </c>
      <c r="E4542" s="382">
        <v>1.1481340713126342</v>
      </c>
      <c r="F4542" s="382">
        <v>1.2601265130237647</v>
      </c>
      <c r="G4542" s="382">
        <v>1.3478294008388749</v>
      </c>
      <c r="H4542" s="382">
        <v>1.4135137460604756</v>
      </c>
      <c r="M4542" s="386">
        <v>0.90720000000000001</v>
      </c>
    </row>
    <row r="4543" spans="1:13" ht="11.65" customHeight="1">
      <c r="A4543" s="372">
        <v>4537</v>
      </c>
      <c r="B4543" s="381">
        <v>2053.2093818483445</v>
      </c>
      <c r="C4543" s="381">
        <v>2903.8237331184137</v>
      </c>
      <c r="D4543" s="382">
        <v>1.0221442088036035</v>
      </c>
      <c r="E4543" s="382">
        <v>1.148134977257607</v>
      </c>
      <c r="F4543" s="382">
        <v>1.2601634035214182</v>
      </c>
      <c r="G4543" s="382">
        <v>1.3480012366625485</v>
      </c>
      <c r="H4543" s="382">
        <v>1.4135513699298099</v>
      </c>
      <c r="M4543" s="386">
        <v>0.90739999999999998</v>
      </c>
    </row>
    <row r="4544" spans="1:13" ht="11.65" customHeight="1">
      <c r="A4544" s="372">
        <v>4538</v>
      </c>
      <c r="B4544" s="381">
        <v>2053.2976184514127</v>
      </c>
      <c r="C4544" s="381">
        <v>2903.9270675602202</v>
      </c>
      <c r="D4544" s="382">
        <v>1.0221615004707876</v>
      </c>
      <c r="E4544" s="382">
        <v>1.1481717343128044</v>
      </c>
      <c r="F4544" s="382">
        <v>1.260291324788247</v>
      </c>
      <c r="G4544" s="382">
        <v>1.3480141243650563</v>
      </c>
      <c r="H4544" s="382">
        <v>1.4135730937100068</v>
      </c>
      <c r="M4544" s="386">
        <v>0.90759999999999996</v>
      </c>
    </row>
    <row r="4545" spans="1:13" ht="11.65" customHeight="1">
      <c r="A4545" s="372">
        <v>4539</v>
      </c>
      <c r="B4545" s="381">
        <v>2054.7290464423959</v>
      </c>
      <c r="C4545" s="381">
        <v>2904.210601331537</v>
      </c>
      <c r="D4545" s="382">
        <v>1.0221716651634056</v>
      </c>
      <c r="E4545" s="382">
        <v>1.1483496494615029</v>
      </c>
      <c r="F4545" s="382">
        <v>1.2603019162544189</v>
      </c>
      <c r="G4545" s="382">
        <v>1.3481668112752161</v>
      </c>
      <c r="H4545" s="382">
        <v>1.4136128095404206</v>
      </c>
      <c r="M4545" s="386">
        <v>0.90780000000000005</v>
      </c>
    </row>
    <row r="4546" spans="1:13" ht="11.65" customHeight="1">
      <c r="A4546" s="372">
        <v>4540</v>
      </c>
      <c r="B4546" s="381">
        <v>2055.092494201489</v>
      </c>
      <c r="C4546" s="381">
        <v>2905.0452817205714</v>
      </c>
      <c r="D4546" s="382">
        <v>1.0222091210838999</v>
      </c>
      <c r="E4546" s="382">
        <v>1.1483800342639117</v>
      </c>
      <c r="F4546" s="382">
        <v>1.2604257858498848</v>
      </c>
      <c r="G4546" s="382">
        <v>1.3482777097675394</v>
      </c>
      <c r="H4546" s="382">
        <v>1.4136320924464432</v>
      </c>
      <c r="M4546" s="386">
        <v>0.90800000000000003</v>
      </c>
    </row>
    <row r="4547" spans="1:13" ht="11.65" customHeight="1">
      <c r="A4547" s="372">
        <v>4541</v>
      </c>
      <c r="B4547" s="381">
        <v>2055.8716890848809</v>
      </c>
      <c r="C4547" s="381">
        <v>2906.1469712730632</v>
      </c>
      <c r="D4547" s="382">
        <v>1.0222165426958603</v>
      </c>
      <c r="E4547" s="382">
        <v>1.1483977864439063</v>
      </c>
      <c r="F4547" s="382">
        <v>1.2604444506150676</v>
      </c>
      <c r="G4547" s="382">
        <v>1.3483554635348174</v>
      </c>
      <c r="H4547" s="382">
        <v>1.4136482439637579</v>
      </c>
      <c r="M4547" s="386">
        <v>0.90820000000000001</v>
      </c>
    </row>
    <row r="4548" spans="1:13" ht="11.65" customHeight="1">
      <c r="A4548" s="372">
        <v>4542</v>
      </c>
      <c r="B4548" s="381">
        <v>2056.1937428883348</v>
      </c>
      <c r="C4548" s="381">
        <v>2906.8196130953056</v>
      </c>
      <c r="D4548" s="382">
        <v>1.0222619613029511</v>
      </c>
      <c r="E4548" s="382">
        <v>1.1484765828398946</v>
      </c>
      <c r="F4548" s="382">
        <v>1.2604476365456743</v>
      </c>
      <c r="G4548" s="382">
        <v>1.3483978739697065</v>
      </c>
      <c r="H4548" s="382">
        <v>1.4136484351526526</v>
      </c>
      <c r="M4548" s="386">
        <v>0.90839999999999999</v>
      </c>
    </row>
    <row r="4549" spans="1:13" ht="11.65" customHeight="1">
      <c r="A4549" s="372">
        <v>4543</v>
      </c>
      <c r="B4549" s="381">
        <v>2057.0354086982106</v>
      </c>
      <c r="C4549" s="381">
        <v>2906.937138173158</v>
      </c>
      <c r="D4549" s="382">
        <v>1.0222816584432817</v>
      </c>
      <c r="E4549" s="382">
        <v>1.1485569003451865</v>
      </c>
      <c r="F4549" s="382">
        <v>1.2605067508772412</v>
      </c>
      <c r="G4549" s="382">
        <v>1.3484168109879806</v>
      </c>
      <c r="H4549" s="382">
        <v>1.413676534442859</v>
      </c>
      <c r="M4549" s="386">
        <v>0.90859999999999996</v>
      </c>
    </row>
    <row r="4550" spans="1:13" ht="11.65" customHeight="1">
      <c r="A4550" s="372">
        <v>4544</v>
      </c>
      <c r="B4550" s="381">
        <v>2057.9686316272218</v>
      </c>
      <c r="C4550" s="381">
        <v>2907.7937537750622</v>
      </c>
      <c r="D4550" s="382">
        <v>1.0224308850050488</v>
      </c>
      <c r="E4550" s="382">
        <v>1.1485608626531447</v>
      </c>
      <c r="F4550" s="382">
        <v>1.260762539486771</v>
      </c>
      <c r="G4550" s="382">
        <v>1.3485939210534852</v>
      </c>
      <c r="H4550" s="382">
        <v>1.4136910838193195</v>
      </c>
      <c r="M4550" s="386">
        <v>0.90880000000000005</v>
      </c>
    </row>
    <row r="4551" spans="1:13" ht="11.65" customHeight="1">
      <c r="A4551" s="372">
        <v>4545</v>
      </c>
      <c r="B4551" s="381">
        <v>2058.4095796856254</v>
      </c>
      <c r="C4551" s="381">
        <v>2909.4723371449218</v>
      </c>
      <c r="D4551" s="382">
        <v>1.0224407304099912</v>
      </c>
      <c r="E4551" s="382">
        <v>1.148653075296947</v>
      </c>
      <c r="F4551" s="382">
        <v>1.2607638030839972</v>
      </c>
      <c r="G4551" s="382">
        <v>1.3488272700503201</v>
      </c>
      <c r="H4551" s="382">
        <v>1.4137365122231185</v>
      </c>
      <c r="M4551" s="386">
        <v>0.90900000000000003</v>
      </c>
    </row>
    <row r="4552" spans="1:13" ht="11.65" customHeight="1">
      <c r="A4552" s="372">
        <v>4546</v>
      </c>
      <c r="B4552" s="381">
        <v>2058.6532562261955</v>
      </c>
      <c r="C4552" s="381">
        <v>2909.4755976426277</v>
      </c>
      <c r="D4552" s="382">
        <v>1.0224419649255028</v>
      </c>
      <c r="E4552" s="382">
        <v>1.148670347138758</v>
      </c>
      <c r="F4552" s="382">
        <v>1.2607937100279591</v>
      </c>
      <c r="G4552" s="382">
        <v>1.3488314297451409</v>
      </c>
      <c r="H4552" s="382">
        <v>1.4138768048424819</v>
      </c>
      <c r="M4552" s="386">
        <v>0.90920000000000001</v>
      </c>
    </row>
    <row r="4553" spans="1:13" ht="11.65" customHeight="1">
      <c r="A4553" s="372">
        <v>4547</v>
      </c>
      <c r="B4553" s="381">
        <v>2059.0012763299892</v>
      </c>
      <c r="C4553" s="381">
        <v>2910.2502277199455</v>
      </c>
      <c r="D4553" s="382">
        <v>1.0225808408497254</v>
      </c>
      <c r="E4553" s="382">
        <v>1.1486886674872065</v>
      </c>
      <c r="F4553" s="382">
        <v>1.2610088049174644</v>
      </c>
      <c r="G4553" s="382">
        <v>1.348874632490153</v>
      </c>
      <c r="H4553" s="382">
        <v>1.4139108830025853</v>
      </c>
      <c r="M4553" s="386">
        <v>0.90939999999999999</v>
      </c>
    </row>
    <row r="4554" spans="1:13" ht="11.65" customHeight="1">
      <c r="A4554" s="372">
        <v>4548</v>
      </c>
      <c r="B4554" s="381">
        <v>2059.9552708853344</v>
      </c>
      <c r="C4554" s="381">
        <v>2911.9896157564363</v>
      </c>
      <c r="D4554" s="382">
        <v>1.0225874302034401</v>
      </c>
      <c r="E4554" s="382">
        <v>1.1487374697525599</v>
      </c>
      <c r="F4554" s="382">
        <v>1.2610379729283097</v>
      </c>
      <c r="G4554" s="382">
        <v>1.3489469877773617</v>
      </c>
      <c r="H4554" s="382">
        <v>1.4140856414747056</v>
      </c>
      <c r="M4554" s="386">
        <v>0.90959999999999996</v>
      </c>
    </row>
    <row r="4555" spans="1:13" ht="11.65" customHeight="1">
      <c r="A4555" s="372">
        <v>4549</v>
      </c>
      <c r="B4555" s="381">
        <v>2062.781022456229</v>
      </c>
      <c r="C4555" s="381">
        <v>2912.3703857850724</v>
      </c>
      <c r="D4555" s="382">
        <v>1.0226029271778661</v>
      </c>
      <c r="E4555" s="382">
        <v>1.1487595729495887</v>
      </c>
      <c r="F4555" s="382">
        <v>1.2611090020944427</v>
      </c>
      <c r="G4555" s="382">
        <v>1.3490127784769013</v>
      </c>
      <c r="H4555" s="382">
        <v>1.4141083266248755</v>
      </c>
      <c r="M4555" s="386">
        <v>0.90980000000000005</v>
      </c>
    </row>
    <row r="4556" spans="1:13" ht="11.65" customHeight="1">
      <c r="A4556" s="372">
        <v>4550</v>
      </c>
      <c r="B4556" s="381">
        <v>2063.5316165892991</v>
      </c>
      <c r="C4556" s="381">
        <v>2912.7857627920712</v>
      </c>
      <c r="D4556" s="382">
        <v>1.0226444637979113</v>
      </c>
      <c r="E4556" s="382">
        <v>1.1487791667303047</v>
      </c>
      <c r="F4556" s="382">
        <v>1.2612431110474749</v>
      </c>
      <c r="G4556" s="382">
        <v>1.34915777746073</v>
      </c>
      <c r="H4556" s="382">
        <v>1.4142660073103366</v>
      </c>
      <c r="M4556" s="386">
        <v>0.91</v>
      </c>
    </row>
    <row r="4557" spans="1:13" ht="11.65" customHeight="1">
      <c r="A4557" s="372">
        <v>4551</v>
      </c>
      <c r="B4557" s="381">
        <v>2065.4695184769407</v>
      </c>
      <c r="C4557" s="381">
        <v>2914.4046932925703</v>
      </c>
      <c r="D4557" s="382">
        <v>1.0226939465288625</v>
      </c>
      <c r="E4557" s="382">
        <v>1.1489720123219012</v>
      </c>
      <c r="F4557" s="382">
        <v>1.2612452433666947</v>
      </c>
      <c r="G4557" s="382">
        <v>1.349233308369078</v>
      </c>
      <c r="H4557" s="382">
        <v>1.4145273885351255</v>
      </c>
      <c r="M4557" s="386">
        <v>0.91020000000000001</v>
      </c>
    </row>
    <row r="4558" spans="1:13" ht="11.65" customHeight="1">
      <c r="A4558" s="372">
        <v>4552</v>
      </c>
      <c r="B4558" s="381">
        <v>2066.0980950973144</v>
      </c>
      <c r="C4558" s="381">
        <v>2916.3110819145841</v>
      </c>
      <c r="D4558" s="382">
        <v>1.0226999487271835</v>
      </c>
      <c r="E4558" s="382">
        <v>1.149033222793252</v>
      </c>
      <c r="F4558" s="382">
        <v>1.2613414307575403</v>
      </c>
      <c r="G4558" s="382">
        <v>1.3492337882912866</v>
      </c>
      <c r="H4558" s="382">
        <v>1.4146008678045427</v>
      </c>
      <c r="M4558" s="386">
        <v>0.91039999999999999</v>
      </c>
    </row>
    <row r="4559" spans="1:13" ht="11.65" customHeight="1">
      <c r="A4559" s="372">
        <v>4553</v>
      </c>
      <c r="B4559" s="381">
        <v>2066.4153683553868</v>
      </c>
      <c r="C4559" s="381">
        <v>2917.2025860138783</v>
      </c>
      <c r="D4559" s="382">
        <v>1.0228048955160056</v>
      </c>
      <c r="E4559" s="382">
        <v>1.1491086865901743</v>
      </c>
      <c r="F4559" s="382">
        <v>1.2614410109583867</v>
      </c>
      <c r="G4559" s="382">
        <v>1.3492680910259403</v>
      </c>
      <c r="H4559" s="382">
        <v>1.4146408164312239</v>
      </c>
      <c r="M4559" s="386">
        <v>0.91059999999999997</v>
      </c>
    </row>
    <row r="4560" spans="1:13" ht="11.65" customHeight="1">
      <c r="A4560" s="372">
        <v>4554</v>
      </c>
      <c r="B4560" s="381">
        <v>2066.9080980414365</v>
      </c>
      <c r="C4560" s="381">
        <v>2919.4000825840176</v>
      </c>
      <c r="D4560" s="382">
        <v>1.0228485492098252</v>
      </c>
      <c r="E4560" s="382">
        <v>1.1491933422183265</v>
      </c>
      <c r="F4560" s="382">
        <v>1.2615401648174014</v>
      </c>
      <c r="G4560" s="382">
        <v>1.3493304516375797</v>
      </c>
      <c r="H4560" s="382">
        <v>1.4146432198759622</v>
      </c>
      <c r="M4560" s="386">
        <v>0.91080000000000005</v>
      </c>
    </row>
    <row r="4561" spans="1:13" ht="11.65" customHeight="1">
      <c r="A4561" s="372">
        <v>4555</v>
      </c>
      <c r="B4561" s="381">
        <v>2067.6077533255057</v>
      </c>
      <c r="C4561" s="381">
        <v>2919.8000442142711</v>
      </c>
      <c r="D4561" s="382">
        <v>1.0228492286197453</v>
      </c>
      <c r="E4561" s="382">
        <v>1.1492197356562175</v>
      </c>
      <c r="F4561" s="382">
        <v>1.2616670275922814</v>
      </c>
      <c r="G4561" s="382">
        <v>1.3493432334721345</v>
      </c>
      <c r="H4561" s="382">
        <v>1.4146546708404133</v>
      </c>
      <c r="M4561" s="386">
        <v>0.91100000000000003</v>
      </c>
    </row>
    <row r="4562" spans="1:13" ht="11.65" customHeight="1">
      <c r="A4562" s="372">
        <v>4556</v>
      </c>
      <c r="B4562" s="381">
        <v>2068.5476690818732</v>
      </c>
      <c r="C4562" s="381">
        <v>2921.0657818124928</v>
      </c>
      <c r="D4562" s="382">
        <v>1.0229217327564066</v>
      </c>
      <c r="E4562" s="382">
        <v>1.1494031457168563</v>
      </c>
      <c r="F4562" s="382">
        <v>1.2616905469992117</v>
      </c>
      <c r="G4562" s="382">
        <v>1.3494992748546017</v>
      </c>
      <c r="H4562" s="382">
        <v>1.4147146954824112</v>
      </c>
      <c r="M4562" s="386">
        <v>0.91120000000000001</v>
      </c>
    </row>
    <row r="4563" spans="1:13" ht="11.65" customHeight="1">
      <c r="A4563" s="372">
        <v>4557</v>
      </c>
      <c r="B4563" s="381">
        <v>2070.0087640893216</v>
      </c>
      <c r="C4563" s="381">
        <v>2923.5562208726151</v>
      </c>
      <c r="D4563" s="382">
        <v>1.0231256089650522</v>
      </c>
      <c r="E4563" s="382">
        <v>1.1494082658621594</v>
      </c>
      <c r="F4563" s="382">
        <v>1.2617668087329534</v>
      </c>
      <c r="G4563" s="382">
        <v>1.3495397146987882</v>
      </c>
      <c r="H4563" s="382">
        <v>1.414734332934326</v>
      </c>
      <c r="M4563" s="386">
        <v>0.91139999999999999</v>
      </c>
    </row>
    <row r="4564" spans="1:13" ht="11.65" customHeight="1">
      <c r="A4564" s="372">
        <v>4558</v>
      </c>
      <c r="B4564" s="381">
        <v>2070.0394887191405</v>
      </c>
      <c r="C4564" s="381">
        <v>2926.5443076308293</v>
      </c>
      <c r="D4564" s="382">
        <v>1.0231442914964868</v>
      </c>
      <c r="E4564" s="382">
        <v>1.1494177418406983</v>
      </c>
      <c r="F4564" s="382">
        <v>1.2619322829890738</v>
      </c>
      <c r="G4564" s="382">
        <v>1.3496252279749335</v>
      </c>
      <c r="H4564" s="382">
        <v>1.4147362484561072</v>
      </c>
      <c r="M4564" s="386">
        <v>0.91159999999999997</v>
      </c>
    </row>
    <row r="4565" spans="1:13" ht="11.65" customHeight="1">
      <c r="A4565" s="372">
        <v>4559</v>
      </c>
      <c r="B4565" s="381">
        <v>2071.4663714731496</v>
      </c>
      <c r="C4565" s="381">
        <v>2928.1543825989556</v>
      </c>
      <c r="D4565" s="382">
        <v>1.0231577361291091</v>
      </c>
      <c r="E4565" s="382">
        <v>1.1495513416818972</v>
      </c>
      <c r="F4565" s="382">
        <v>1.2619531352168729</v>
      </c>
      <c r="G4565" s="382">
        <v>1.3496278291135255</v>
      </c>
      <c r="H4565" s="382">
        <v>1.414775002422638</v>
      </c>
      <c r="M4565" s="386">
        <v>0.91180000000000005</v>
      </c>
    </row>
    <row r="4566" spans="1:13" ht="11.65" customHeight="1">
      <c r="A4566" s="372">
        <v>4560</v>
      </c>
      <c r="B4566" s="381">
        <v>2071.63291382427</v>
      </c>
      <c r="C4566" s="381">
        <v>2931.3819504762359</v>
      </c>
      <c r="D4566" s="382">
        <v>1.0231677072846768</v>
      </c>
      <c r="E4566" s="382">
        <v>1.1496141354028802</v>
      </c>
      <c r="F4566" s="382">
        <v>1.2621244236056297</v>
      </c>
      <c r="G4566" s="382">
        <v>1.3498274923971145</v>
      </c>
      <c r="H4566" s="382">
        <v>1.4149708374531207</v>
      </c>
      <c r="M4566" s="386">
        <v>0.91200000000000003</v>
      </c>
    </row>
    <row r="4567" spans="1:13" ht="11.65" customHeight="1">
      <c r="A4567" s="372">
        <v>4561</v>
      </c>
      <c r="B4567" s="381">
        <v>2073.6325129364468</v>
      </c>
      <c r="C4567" s="381">
        <v>2932.6232648480036</v>
      </c>
      <c r="D4567" s="382">
        <v>1.023168458386861</v>
      </c>
      <c r="E4567" s="382">
        <v>1.1496166362802145</v>
      </c>
      <c r="F4567" s="382">
        <v>1.2621797816761195</v>
      </c>
      <c r="G4567" s="382">
        <v>1.3499984511951173</v>
      </c>
      <c r="H4567" s="382">
        <v>1.4150052444912882</v>
      </c>
      <c r="M4567" s="386">
        <v>0.91220000000000001</v>
      </c>
    </row>
    <row r="4568" spans="1:13" ht="11.65" customHeight="1">
      <c r="A4568" s="372">
        <v>4562</v>
      </c>
      <c r="B4568" s="381">
        <v>2073.7036337173058</v>
      </c>
      <c r="C4568" s="381">
        <v>2933.6750787293386</v>
      </c>
      <c r="D4568" s="382">
        <v>1.0231713958671189</v>
      </c>
      <c r="E4568" s="382">
        <v>1.1496631119332805</v>
      </c>
      <c r="F4568" s="382">
        <v>1.2622044426129013</v>
      </c>
      <c r="G4568" s="382">
        <v>1.3501159828897431</v>
      </c>
      <c r="H4568" s="382">
        <v>1.4150850614448069</v>
      </c>
      <c r="M4568" s="386">
        <v>0.91239999999999999</v>
      </c>
    </row>
    <row r="4569" spans="1:13" ht="11.65" customHeight="1">
      <c r="A4569" s="372">
        <v>4563</v>
      </c>
      <c r="B4569" s="381">
        <v>2074.6072392814103</v>
      </c>
      <c r="C4569" s="381">
        <v>2936.4460104440241</v>
      </c>
      <c r="D4569" s="382">
        <v>1.0231726238899448</v>
      </c>
      <c r="E4569" s="382">
        <v>1.1496742186406967</v>
      </c>
      <c r="F4569" s="382">
        <v>1.2623965038253697</v>
      </c>
      <c r="G4569" s="382">
        <v>1.3501262932008116</v>
      </c>
      <c r="H4569" s="382">
        <v>1.4151273101877755</v>
      </c>
      <c r="M4569" s="386">
        <v>0.91259999999999997</v>
      </c>
    </row>
    <row r="4570" spans="1:13" ht="11.65" customHeight="1">
      <c r="A4570" s="372">
        <v>4564</v>
      </c>
      <c r="B4570" s="381">
        <v>2075.6652175936733</v>
      </c>
      <c r="C4570" s="381">
        <v>2938.4815040567573</v>
      </c>
      <c r="D4570" s="382">
        <v>1.0233821484327634</v>
      </c>
      <c r="E4570" s="382">
        <v>1.149744364895714</v>
      </c>
      <c r="F4570" s="382">
        <v>1.2624080969856144</v>
      </c>
      <c r="G4570" s="382">
        <v>1.3503541618512758</v>
      </c>
      <c r="H4570" s="382">
        <v>1.415127868962099</v>
      </c>
      <c r="M4570" s="386">
        <v>0.91279999999999994</v>
      </c>
    </row>
    <row r="4571" spans="1:13" ht="11.65" customHeight="1">
      <c r="A4571" s="372">
        <v>4565</v>
      </c>
      <c r="B4571" s="381">
        <v>2075.8018673981742</v>
      </c>
      <c r="C4571" s="381">
        <v>2938.753409987954</v>
      </c>
      <c r="D4571" s="382">
        <v>1.0234261740829347</v>
      </c>
      <c r="E4571" s="382">
        <v>1.1498017766312374</v>
      </c>
      <c r="F4571" s="382">
        <v>1.2624907389565201</v>
      </c>
      <c r="G4571" s="382">
        <v>1.3504131714273537</v>
      </c>
      <c r="H4571" s="382">
        <v>1.4152400620349468</v>
      </c>
      <c r="M4571" s="386">
        <v>0.91300000000000003</v>
      </c>
    </row>
    <row r="4572" spans="1:13" ht="11.65" customHeight="1">
      <c r="A4572" s="372">
        <v>4566</v>
      </c>
      <c r="B4572" s="381">
        <v>2078.6954083304136</v>
      </c>
      <c r="C4572" s="381">
        <v>2938.7696147486604</v>
      </c>
      <c r="D4572" s="382">
        <v>1.0234384878108249</v>
      </c>
      <c r="E4572" s="382">
        <v>1.1498434039612446</v>
      </c>
      <c r="F4572" s="382">
        <v>1.2626567606949215</v>
      </c>
      <c r="G4572" s="382">
        <v>1.3504672683342052</v>
      </c>
      <c r="H4572" s="382">
        <v>1.4153913063057082</v>
      </c>
      <c r="M4572" s="386">
        <v>0.91320000000000001</v>
      </c>
    </row>
    <row r="4573" spans="1:13" ht="11.65" customHeight="1">
      <c r="A4573" s="372">
        <v>4567</v>
      </c>
      <c r="B4573" s="381">
        <v>2080.5387440907671</v>
      </c>
      <c r="C4573" s="381">
        <v>2939.5377695056777</v>
      </c>
      <c r="D4573" s="382">
        <v>1.023439817152159</v>
      </c>
      <c r="E4573" s="382">
        <v>1.1499339909152981</v>
      </c>
      <c r="F4573" s="382">
        <v>1.2626589964861894</v>
      </c>
      <c r="G4573" s="382">
        <v>1.3506187017661784</v>
      </c>
      <c r="H4573" s="382">
        <v>1.415420396631383</v>
      </c>
      <c r="M4573" s="386">
        <v>0.91339999999999999</v>
      </c>
    </row>
    <row r="4574" spans="1:13" ht="11.65" customHeight="1">
      <c r="A4574" s="372">
        <v>4568</v>
      </c>
      <c r="B4574" s="381">
        <v>2081.4135692482714</v>
      </c>
      <c r="C4574" s="381">
        <v>2940.4001317964212</v>
      </c>
      <c r="D4574" s="382">
        <v>1.0234601479119716</v>
      </c>
      <c r="E4574" s="382">
        <v>1.149988658109915</v>
      </c>
      <c r="F4574" s="382">
        <v>1.2627065206590415</v>
      </c>
      <c r="G4574" s="382">
        <v>1.3508376970048588</v>
      </c>
      <c r="H4574" s="382">
        <v>1.4157620795586261</v>
      </c>
      <c r="M4574" s="386">
        <v>0.91359999999999997</v>
      </c>
    </row>
    <row r="4575" spans="1:13" ht="11.65" customHeight="1">
      <c r="A4575" s="372">
        <v>4569</v>
      </c>
      <c r="B4575" s="381">
        <v>2081.9003971485945</v>
      </c>
      <c r="C4575" s="381">
        <v>2942.3450786350968</v>
      </c>
      <c r="D4575" s="382">
        <v>1.0236136494708428</v>
      </c>
      <c r="E4575" s="382">
        <v>1.1500036265747364</v>
      </c>
      <c r="F4575" s="382">
        <v>1.2627229381461376</v>
      </c>
      <c r="G4575" s="382">
        <v>1.3509466315791228</v>
      </c>
      <c r="H4575" s="382">
        <v>1.4157756425211419</v>
      </c>
      <c r="M4575" s="386">
        <v>0.91379999999999995</v>
      </c>
    </row>
    <row r="4576" spans="1:13" ht="11.65" customHeight="1">
      <c r="A4576" s="372">
        <v>4570</v>
      </c>
      <c r="B4576" s="381">
        <v>2084.7237569091003</v>
      </c>
      <c r="C4576" s="381">
        <v>2943.6762632372174</v>
      </c>
      <c r="D4576" s="382">
        <v>1.0236156500219042</v>
      </c>
      <c r="E4576" s="382">
        <v>1.1500369887906938</v>
      </c>
      <c r="F4576" s="382">
        <v>1.2627776610817614</v>
      </c>
      <c r="G4576" s="382">
        <v>1.3509690308854918</v>
      </c>
      <c r="H4576" s="382">
        <v>1.4158134807028313</v>
      </c>
      <c r="M4576" s="386">
        <v>0.91400000000000003</v>
      </c>
    </row>
    <row r="4577" spans="1:13" ht="11.65" customHeight="1">
      <c r="A4577" s="372">
        <v>4571</v>
      </c>
      <c r="B4577" s="381">
        <v>2085.5693098495094</v>
      </c>
      <c r="C4577" s="381">
        <v>2944.9258221064702</v>
      </c>
      <c r="D4577" s="382">
        <v>1.0237833582012728</v>
      </c>
      <c r="E4577" s="382">
        <v>1.150055930041898</v>
      </c>
      <c r="F4577" s="382">
        <v>1.262785474858974</v>
      </c>
      <c r="G4577" s="382">
        <v>1.3511541070103466</v>
      </c>
      <c r="H4577" s="382">
        <v>1.4158974709294987</v>
      </c>
      <c r="M4577" s="386">
        <v>0.91420000000000001</v>
      </c>
    </row>
    <row r="4578" spans="1:13" ht="11.65" customHeight="1">
      <c r="A4578" s="372">
        <v>4572</v>
      </c>
      <c r="B4578" s="381">
        <v>2086.7828166601621</v>
      </c>
      <c r="C4578" s="381">
        <v>2946.7935869067023</v>
      </c>
      <c r="D4578" s="382">
        <v>1.0237987307552947</v>
      </c>
      <c r="E4578" s="382">
        <v>1.1501793953506372</v>
      </c>
      <c r="F4578" s="382">
        <v>1.2627886336953795</v>
      </c>
      <c r="G4578" s="382">
        <v>1.3512351747053251</v>
      </c>
      <c r="H4578" s="382">
        <v>1.4160065815059411</v>
      </c>
      <c r="M4578" s="386">
        <v>0.91439999999999999</v>
      </c>
    </row>
    <row r="4579" spans="1:13" ht="11.65" customHeight="1">
      <c r="A4579" s="372">
        <v>4573</v>
      </c>
      <c r="B4579" s="381">
        <v>2086.8548267463293</v>
      </c>
      <c r="C4579" s="381">
        <v>2950.4917525856035</v>
      </c>
      <c r="D4579" s="382">
        <v>1.0238111281476971</v>
      </c>
      <c r="E4579" s="382">
        <v>1.1501855293780814</v>
      </c>
      <c r="F4579" s="382">
        <v>1.2627951963537849</v>
      </c>
      <c r="G4579" s="382">
        <v>1.3513226159186873</v>
      </c>
      <c r="H4579" s="382">
        <v>1.4160371355880523</v>
      </c>
      <c r="M4579" s="386">
        <v>0.91459999999999997</v>
      </c>
    </row>
    <row r="4580" spans="1:13" ht="11.65" customHeight="1">
      <c r="A4580" s="372">
        <v>4574</v>
      </c>
      <c r="B4580" s="381">
        <v>2088.6144714901466</v>
      </c>
      <c r="C4580" s="381">
        <v>2950.6585130119984</v>
      </c>
      <c r="D4580" s="382">
        <v>1.0238733126907575</v>
      </c>
      <c r="E4580" s="382">
        <v>1.1502226636360853</v>
      </c>
      <c r="F4580" s="382">
        <v>1.2628121281088278</v>
      </c>
      <c r="G4580" s="382">
        <v>1.351489028029043</v>
      </c>
      <c r="H4580" s="382">
        <v>1.4163065202654959</v>
      </c>
      <c r="M4580" s="386">
        <v>0.91479999999999995</v>
      </c>
    </row>
    <row r="4581" spans="1:13" ht="11.65" customHeight="1">
      <c r="A4581" s="372">
        <v>4575</v>
      </c>
      <c r="B4581" s="381">
        <v>2090.4498467253115</v>
      </c>
      <c r="C4581" s="381">
        <v>2950.8817041500788</v>
      </c>
      <c r="D4581" s="382">
        <v>1.0238752340650119</v>
      </c>
      <c r="E4581" s="382">
        <v>1.1502560404553461</v>
      </c>
      <c r="F4581" s="382">
        <v>1.263016449698956</v>
      </c>
      <c r="G4581" s="382">
        <v>1.3514948318572155</v>
      </c>
      <c r="H4581" s="382">
        <v>1.4163745830848797</v>
      </c>
      <c r="M4581" s="386">
        <v>0.91500000000000004</v>
      </c>
    </row>
    <row r="4582" spans="1:13" ht="11.65" customHeight="1">
      <c r="A4582" s="372">
        <v>4576</v>
      </c>
      <c r="B4582" s="381">
        <v>2090.5658969380411</v>
      </c>
      <c r="C4582" s="381">
        <v>2950.9706182684949</v>
      </c>
      <c r="D4582" s="382">
        <v>1.0239000060390511</v>
      </c>
      <c r="E4582" s="382">
        <v>1.1502629752278775</v>
      </c>
      <c r="F4582" s="382">
        <v>1.2630740848699185</v>
      </c>
      <c r="G4582" s="382">
        <v>1.3515102752180619</v>
      </c>
      <c r="H4582" s="382">
        <v>1.4164323950462974</v>
      </c>
      <c r="M4582" s="386">
        <v>0.91520000000000001</v>
      </c>
    </row>
    <row r="4583" spans="1:13" ht="11.65" customHeight="1">
      <c r="A4583" s="372">
        <v>4577</v>
      </c>
      <c r="B4583" s="381">
        <v>2091.6535358464726</v>
      </c>
      <c r="C4583" s="381">
        <v>2952.2563463503102</v>
      </c>
      <c r="D4583" s="382">
        <v>1.0239030809527956</v>
      </c>
      <c r="E4583" s="382">
        <v>1.1502659225946696</v>
      </c>
      <c r="F4583" s="382">
        <v>1.2631089935543525</v>
      </c>
      <c r="G4583" s="382">
        <v>1.3515790717562934</v>
      </c>
      <c r="H4583" s="382">
        <v>1.416441512876448</v>
      </c>
      <c r="M4583" s="386">
        <v>0.91539999999999999</v>
      </c>
    </row>
    <row r="4584" spans="1:13" ht="11.65" customHeight="1">
      <c r="A4584" s="372">
        <v>4578</v>
      </c>
      <c r="B4584" s="381">
        <v>2092.1565896441125</v>
      </c>
      <c r="C4584" s="381">
        <v>2953.0489463335907</v>
      </c>
      <c r="D4584" s="382">
        <v>1.0239395007963559</v>
      </c>
      <c r="E4584" s="382">
        <v>1.1504342408026587</v>
      </c>
      <c r="F4584" s="382">
        <v>1.263164042518826</v>
      </c>
      <c r="G4584" s="382">
        <v>1.3516181640830178</v>
      </c>
      <c r="H4584" s="382">
        <v>1.4164528223283936</v>
      </c>
      <c r="M4584" s="386">
        <v>0.91559999999999997</v>
      </c>
    </row>
    <row r="4585" spans="1:13" ht="11.65" customHeight="1">
      <c r="A4585" s="372">
        <v>4579</v>
      </c>
      <c r="B4585" s="381">
        <v>2095.4803194210708</v>
      </c>
      <c r="C4585" s="381">
        <v>2953.4450236942066</v>
      </c>
      <c r="D4585" s="382">
        <v>1.0239458407187858</v>
      </c>
      <c r="E4585" s="382">
        <v>1.1505080049007563</v>
      </c>
      <c r="F4585" s="382">
        <v>1.2631671061603738</v>
      </c>
      <c r="G4585" s="382">
        <v>1.35163288361754</v>
      </c>
      <c r="H4585" s="382">
        <v>1.4164990616476314</v>
      </c>
      <c r="M4585" s="386">
        <v>0.91579999999999995</v>
      </c>
    </row>
    <row r="4586" spans="1:13" ht="11.65" customHeight="1">
      <c r="A4586" s="372">
        <v>4580</v>
      </c>
      <c r="B4586" s="381">
        <v>2095.9278058548089</v>
      </c>
      <c r="C4586" s="381">
        <v>2955.2295357075691</v>
      </c>
      <c r="D4586" s="382">
        <v>1.0240149755039081</v>
      </c>
      <c r="E4586" s="382">
        <v>1.1505765924080036</v>
      </c>
      <c r="F4586" s="382">
        <v>1.2631775423729079</v>
      </c>
      <c r="G4586" s="382">
        <v>1.3516837393829531</v>
      </c>
      <c r="H4586" s="382">
        <v>1.4165660246675558</v>
      </c>
      <c r="M4586" s="386">
        <v>0.91600000000000004</v>
      </c>
    </row>
    <row r="4587" spans="1:13" ht="11.65" customHeight="1">
      <c r="A4587" s="372">
        <v>4581</v>
      </c>
      <c r="B4587" s="381">
        <v>2095.976303840227</v>
      </c>
      <c r="C4587" s="381">
        <v>2956.7513491727423</v>
      </c>
      <c r="D4587" s="382">
        <v>1.0240599742121368</v>
      </c>
      <c r="E4587" s="382">
        <v>1.1505840449292695</v>
      </c>
      <c r="F4587" s="382">
        <v>1.2631783109413102</v>
      </c>
      <c r="G4587" s="382">
        <v>1.3517720658818917</v>
      </c>
      <c r="H4587" s="382">
        <v>1.4166608470089332</v>
      </c>
      <c r="M4587" s="386">
        <v>0.91620000000000001</v>
      </c>
    </row>
    <row r="4588" spans="1:13" ht="11.65" customHeight="1">
      <c r="A4588" s="372">
        <v>4582</v>
      </c>
      <c r="B4588" s="381">
        <v>2096.7201812827152</v>
      </c>
      <c r="C4588" s="381">
        <v>2961.1976709577339</v>
      </c>
      <c r="D4588" s="382">
        <v>1.0240788033603287</v>
      </c>
      <c r="E4588" s="382">
        <v>1.1506576355270186</v>
      </c>
      <c r="F4588" s="382">
        <v>1.2632412316784141</v>
      </c>
      <c r="G4588" s="382">
        <v>1.3519700006625373</v>
      </c>
      <c r="H4588" s="382">
        <v>1.4168516921150092</v>
      </c>
      <c r="M4588" s="386">
        <v>0.91639999999999999</v>
      </c>
    </row>
    <row r="4589" spans="1:13" ht="11.65" customHeight="1">
      <c r="A4589" s="372">
        <v>4583</v>
      </c>
      <c r="B4589" s="381">
        <v>2096.7521196198004</v>
      </c>
      <c r="C4589" s="381">
        <v>2962.7155067888107</v>
      </c>
      <c r="D4589" s="382">
        <v>1.0240920544638017</v>
      </c>
      <c r="E4589" s="382">
        <v>1.1506639011005486</v>
      </c>
      <c r="F4589" s="382">
        <v>1.263395533851881</v>
      </c>
      <c r="G4589" s="382">
        <v>1.3519878969694368</v>
      </c>
      <c r="H4589" s="382">
        <v>1.416957963577602</v>
      </c>
      <c r="M4589" s="386">
        <v>0.91659999999999997</v>
      </c>
    </row>
    <row r="4590" spans="1:13" ht="11.65" customHeight="1">
      <c r="A4590" s="372">
        <v>4584</v>
      </c>
      <c r="B4590" s="381">
        <v>2099.4743402321292</v>
      </c>
      <c r="C4590" s="381">
        <v>2963.6206562303869</v>
      </c>
      <c r="D4590" s="382">
        <v>1.0241827814684057</v>
      </c>
      <c r="E4590" s="382">
        <v>1.1508354700923025</v>
      </c>
      <c r="F4590" s="382">
        <v>1.2634228381672181</v>
      </c>
      <c r="G4590" s="382">
        <v>1.3521287087351948</v>
      </c>
      <c r="H4590" s="382">
        <v>1.4170015657669683</v>
      </c>
      <c r="M4590" s="386">
        <v>0.91679999999999995</v>
      </c>
    </row>
    <row r="4591" spans="1:13" ht="11.65" customHeight="1">
      <c r="A4591" s="372">
        <v>4585</v>
      </c>
      <c r="B4591" s="381">
        <v>2102.7297561748137</v>
      </c>
      <c r="C4591" s="381">
        <v>2965.7069962825663</v>
      </c>
      <c r="D4591" s="382">
        <v>1.0242328586887983</v>
      </c>
      <c r="E4591" s="382">
        <v>1.1509588992252382</v>
      </c>
      <c r="F4591" s="382">
        <v>1.2634742256272589</v>
      </c>
      <c r="G4591" s="382">
        <v>1.3522678435174791</v>
      </c>
      <c r="H4591" s="382">
        <v>1.4170255219486225</v>
      </c>
      <c r="M4591" s="386">
        <v>0.91700000000000004</v>
      </c>
    </row>
    <row r="4592" spans="1:13" ht="11.65" customHeight="1">
      <c r="A4592" s="372">
        <v>4586</v>
      </c>
      <c r="B4592" s="381">
        <v>2103.0752327121654</v>
      </c>
      <c r="C4592" s="381">
        <v>2967.3370184745727</v>
      </c>
      <c r="D4592" s="382">
        <v>1.0242529899112944</v>
      </c>
      <c r="E4592" s="382">
        <v>1.1510649799513628</v>
      </c>
      <c r="F4592" s="382">
        <v>1.2636590261459961</v>
      </c>
      <c r="G4592" s="382">
        <v>1.3523519114273046</v>
      </c>
      <c r="H4592" s="382">
        <v>1.4170455369675021</v>
      </c>
      <c r="M4592" s="386">
        <v>0.91720000000000002</v>
      </c>
    </row>
    <row r="4593" spans="1:13" ht="11.65" customHeight="1">
      <c r="A4593" s="372">
        <v>4587</v>
      </c>
      <c r="B4593" s="381">
        <v>2107.9946321747821</v>
      </c>
      <c r="C4593" s="381">
        <v>2971.6809734473245</v>
      </c>
      <c r="D4593" s="382">
        <v>1.0242832128017716</v>
      </c>
      <c r="E4593" s="382">
        <v>1.1512733607764418</v>
      </c>
      <c r="F4593" s="382">
        <v>1.2636958078505145</v>
      </c>
      <c r="G4593" s="382">
        <v>1.3523852448236238</v>
      </c>
      <c r="H4593" s="382">
        <v>1.4170872929981195</v>
      </c>
      <c r="M4593" s="386">
        <v>0.91739999999999999</v>
      </c>
    </row>
    <row r="4594" spans="1:13" ht="11.65" customHeight="1">
      <c r="A4594" s="372">
        <v>4588</v>
      </c>
      <c r="B4594" s="381">
        <v>2108.6225805087861</v>
      </c>
      <c r="C4594" s="381">
        <v>2973.4254916297105</v>
      </c>
      <c r="D4594" s="382">
        <v>1.0243717019105332</v>
      </c>
      <c r="E4594" s="382">
        <v>1.1513577859591564</v>
      </c>
      <c r="F4594" s="382">
        <v>1.2637748362237715</v>
      </c>
      <c r="G4594" s="382">
        <v>1.3524094482308693</v>
      </c>
      <c r="H4594" s="382">
        <v>1.417093620276604</v>
      </c>
      <c r="M4594" s="386">
        <v>0.91759999999999997</v>
      </c>
    </row>
    <row r="4595" spans="1:13" ht="11.65" customHeight="1">
      <c r="A4595" s="372">
        <v>4589</v>
      </c>
      <c r="B4595" s="381">
        <v>2108.757109626451</v>
      </c>
      <c r="C4595" s="381">
        <v>2976.7950636550377</v>
      </c>
      <c r="D4595" s="382">
        <v>1.0243803376366094</v>
      </c>
      <c r="E4595" s="382">
        <v>1.1513990723209955</v>
      </c>
      <c r="F4595" s="382">
        <v>1.2638877571571905</v>
      </c>
      <c r="G4595" s="382">
        <v>1.3524195176227629</v>
      </c>
      <c r="H4595" s="382">
        <v>1.4170968976818581</v>
      </c>
      <c r="M4595" s="386">
        <v>0.91779999999999995</v>
      </c>
    </row>
    <row r="4596" spans="1:13" ht="11.65" customHeight="1">
      <c r="A4596" s="372">
        <v>4590</v>
      </c>
      <c r="B4596" s="381">
        <v>2109.3937012885208</v>
      </c>
      <c r="C4596" s="381">
        <v>2977.8077868143992</v>
      </c>
      <c r="D4596" s="382">
        <v>1.0244227213833761</v>
      </c>
      <c r="E4596" s="382">
        <v>1.1515269543188611</v>
      </c>
      <c r="F4596" s="382">
        <v>1.2640551699677283</v>
      </c>
      <c r="G4596" s="382">
        <v>1.3524780717223441</v>
      </c>
      <c r="H4596" s="382">
        <v>1.4171114079251379</v>
      </c>
      <c r="M4596" s="386">
        <v>0.91800000000000004</v>
      </c>
    </row>
    <row r="4597" spans="1:13" ht="11.65" customHeight="1">
      <c r="A4597" s="372">
        <v>4591</v>
      </c>
      <c r="B4597" s="381">
        <v>2109.5214488905012</v>
      </c>
      <c r="C4597" s="381">
        <v>2978.1710712625463</v>
      </c>
      <c r="D4597" s="382">
        <v>1.0244443884996528</v>
      </c>
      <c r="E4597" s="382">
        <v>1.1516147374703201</v>
      </c>
      <c r="F4597" s="382">
        <v>1.2640681185097473</v>
      </c>
      <c r="G4597" s="382">
        <v>1.3526165248871911</v>
      </c>
      <c r="H4597" s="382">
        <v>1.4171688098829371</v>
      </c>
      <c r="M4597" s="386">
        <v>0.91820000000000002</v>
      </c>
    </row>
    <row r="4598" spans="1:13" ht="11.65" customHeight="1">
      <c r="A4598" s="372">
        <v>4592</v>
      </c>
      <c r="B4598" s="381">
        <v>2109.7053597164577</v>
      </c>
      <c r="C4598" s="381">
        <v>2979.6566712318581</v>
      </c>
      <c r="D4598" s="382">
        <v>1.0245036911007692</v>
      </c>
      <c r="E4598" s="382">
        <v>1.1518185443624873</v>
      </c>
      <c r="F4598" s="382">
        <v>1.2640947290385061</v>
      </c>
      <c r="G4598" s="382">
        <v>1.3526641446568741</v>
      </c>
      <c r="H4598" s="382">
        <v>1.4172289326191965</v>
      </c>
      <c r="M4598" s="386">
        <v>0.91839999999999999</v>
      </c>
    </row>
    <row r="4599" spans="1:13" ht="11.65" customHeight="1">
      <c r="A4599" s="372">
        <v>4593</v>
      </c>
      <c r="B4599" s="381">
        <v>2110.2549427837348</v>
      </c>
      <c r="C4599" s="381">
        <v>2979.8752213970602</v>
      </c>
      <c r="D4599" s="382">
        <v>1.0245241294804464</v>
      </c>
      <c r="E4599" s="382">
        <v>1.1518749558763752</v>
      </c>
      <c r="F4599" s="382">
        <v>1.2641116832797075</v>
      </c>
      <c r="G4599" s="382">
        <v>1.3527015030141591</v>
      </c>
      <c r="H4599" s="382">
        <v>1.4172498747082454</v>
      </c>
      <c r="M4599" s="386">
        <v>0.91859999999999997</v>
      </c>
    </row>
    <row r="4600" spans="1:13" ht="11.65" customHeight="1">
      <c r="A4600" s="372">
        <v>4594</v>
      </c>
      <c r="B4600" s="381">
        <v>2110.8640623376768</v>
      </c>
      <c r="C4600" s="381">
        <v>2979.9078126640379</v>
      </c>
      <c r="D4600" s="382">
        <v>1.0245295662350506</v>
      </c>
      <c r="E4600" s="382">
        <v>1.152082190425622</v>
      </c>
      <c r="F4600" s="382">
        <v>1.2643066960541347</v>
      </c>
      <c r="G4600" s="382">
        <v>1.352965811473817</v>
      </c>
      <c r="H4600" s="382">
        <v>1.4172833669446032</v>
      </c>
      <c r="M4600" s="386">
        <v>0.91879999999999995</v>
      </c>
    </row>
    <row r="4601" spans="1:13" ht="11.65" customHeight="1">
      <c r="A4601" s="372">
        <v>4595</v>
      </c>
      <c r="B4601" s="381">
        <v>2112.1525572332157</v>
      </c>
      <c r="C4601" s="381">
        <v>2980.6553657610166</v>
      </c>
      <c r="D4601" s="382">
        <v>1.0245884395313034</v>
      </c>
      <c r="E4601" s="382">
        <v>1.152095448921767</v>
      </c>
      <c r="F4601" s="382">
        <v>1.2645103956306829</v>
      </c>
      <c r="G4601" s="382">
        <v>1.3530113734111628</v>
      </c>
      <c r="H4601" s="382">
        <v>1.4178064616406318</v>
      </c>
      <c r="M4601" s="386">
        <v>0.91900000000000004</v>
      </c>
    </row>
    <row r="4602" spans="1:13" ht="11.65" customHeight="1">
      <c r="A4602" s="372">
        <v>4596</v>
      </c>
      <c r="B4602" s="381">
        <v>2113.022741359775</v>
      </c>
      <c r="C4602" s="381">
        <v>2980.6628070737497</v>
      </c>
      <c r="D4602" s="382">
        <v>1.0246038904267343</v>
      </c>
      <c r="E4602" s="382">
        <v>1.1521121725669499</v>
      </c>
      <c r="F4602" s="382">
        <v>1.2645121516559596</v>
      </c>
      <c r="G4602" s="382">
        <v>1.3530259169988612</v>
      </c>
      <c r="H4602" s="382">
        <v>1.4178741192928577</v>
      </c>
      <c r="M4602" s="386">
        <v>0.91920000000000002</v>
      </c>
    </row>
    <row r="4603" spans="1:13" ht="11.65" customHeight="1">
      <c r="A4603" s="372">
        <v>4597</v>
      </c>
      <c r="B4603" s="381">
        <v>2114.4973876648737</v>
      </c>
      <c r="C4603" s="381">
        <v>2981.705845354094</v>
      </c>
      <c r="D4603" s="382">
        <v>1.0246051984965772</v>
      </c>
      <c r="E4603" s="382">
        <v>1.1521140709283886</v>
      </c>
      <c r="F4603" s="382">
        <v>1.2645175327110219</v>
      </c>
      <c r="G4603" s="382">
        <v>1.3531351812909802</v>
      </c>
      <c r="H4603" s="382">
        <v>1.4181211240960856</v>
      </c>
      <c r="M4603" s="386">
        <v>0.9194</v>
      </c>
    </row>
    <row r="4604" spans="1:13" ht="11.65" customHeight="1">
      <c r="A4604" s="372">
        <v>4598</v>
      </c>
      <c r="B4604" s="381">
        <v>2116.2502769768162</v>
      </c>
      <c r="C4604" s="381">
        <v>2982.2212259917596</v>
      </c>
      <c r="D4604" s="382">
        <v>1.0246820098655163</v>
      </c>
      <c r="E4604" s="382">
        <v>1.1521564222625762</v>
      </c>
      <c r="F4604" s="382">
        <v>1.2645403597039064</v>
      </c>
      <c r="G4604" s="382">
        <v>1.3531433987043828</v>
      </c>
      <c r="H4604" s="382">
        <v>1.4183162458481839</v>
      </c>
      <c r="M4604" s="386">
        <v>0.91959999999999997</v>
      </c>
    </row>
    <row r="4605" spans="1:13" ht="11.65" customHeight="1">
      <c r="A4605" s="372">
        <v>4599</v>
      </c>
      <c r="B4605" s="381">
        <v>2117.7110889439218</v>
      </c>
      <c r="C4605" s="381">
        <v>2982.5333377186198</v>
      </c>
      <c r="D4605" s="382">
        <v>1.02493092704107</v>
      </c>
      <c r="E4605" s="382">
        <v>1.1521953878162534</v>
      </c>
      <c r="F4605" s="382">
        <v>1.264544648347838</v>
      </c>
      <c r="G4605" s="382">
        <v>1.3532223489455713</v>
      </c>
      <c r="H4605" s="382">
        <v>1.4183171490015305</v>
      </c>
      <c r="M4605" s="386">
        <v>0.91979999999999995</v>
      </c>
    </row>
    <row r="4606" spans="1:13" ht="11.65" customHeight="1">
      <c r="A4606" s="372">
        <v>4600</v>
      </c>
      <c r="B4606" s="381">
        <v>2119.6798608195131</v>
      </c>
      <c r="C4606" s="381">
        <v>2983.394089201649</v>
      </c>
      <c r="D4606" s="382">
        <v>1.0249320505539175</v>
      </c>
      <c r="E4606" s="382">
        <v>1.1522594506656365</v>
      </c>
      <c r="F4606" s="382">
        <v>1.2645617176921626</v>
      </c>
      <c r="G4606" s="382">
        <v>1.3534241602400243</v>
      </c>
      <c r="H4606" s="382">
        <v>1.4184384013591327</v>
      </c>
      <c r="M4606" s="386">
        <v>0.92</v>
      </c>
    </row>
    <row r="4607" spans="1:13" ht="11.65" customHeight="1">
      <c r="A4607" s="372">
        <v>4601</v>
      </c>
      <c r="B4607" s="381">
        <v>2120.2473880037187</v>
      </c>
      <c r="C4607" s="381">
        <v>2983.9580320771292</v>
      </c>
      <c r="D4607" s="382">
        <v>1.0249621506722355</v>
      </c>
      <c r="E4607" s="382">
        <v>1.1523487742115777</v>
      </c>
      <c r="F4607" s="382">
        <v>1.2645734757317362</v>
      </c>
      <c r="G4607" s="382">
        <v>1.3534356731075341</v>
      </c>
      <c r="H4607" s="382">
        <v>1.4184610379846445</v>
      </c>
      <c r="M4607" s="386">
        <v>0.92020000000000002</v>
      </c>
    </row>
    <row r="4608" spans="1:13" ht="11.65" customHeight="1">
      <c r="A4608" s="372">
        <v>4602</v>
      </c>
      <c r="B4608" s="381">
        <v>2121.8374303779765</v>
      </c>
      <c r="C4608" s="381">
        <v>2984.1919957514765</v>
      </c>
      <c r="D4608" s="382">
        <v>1.0249702383199772</v>
      </c>
      <c r="E4608" s="382">
        <v>1.1525243143731572</v>
      </c>
      <c r="F4608" s="382">
        <v>1.2646488742949786</v>
      </c>
      <c r="G4608" s="382">
        <v>1.3535333549849411</v>
      </c>
      <c r="H4608" s="382">
        <v>1.4185314144291752</v>
      </c>
      <c r="M4608" s="386">
        <v>0.9204</v>
      </c>
    </row>
    <row r="4609" spans="1:13" ht="11.65" customHeight="1">
      <c r="A4609" s="372">
        <v>4603</v>
      </c>
      <c r="B4609" s="381">
        <v>2122.5320077625765</v>
      </c>
      <c r="C4609" s="381">
        <v>2984.2947691983736</v>
      </c>
      <c r="D4609" s="382">
        <v>1.0249742500349563</v>
      </c>
      <c r="E4609" s="382">
        <v>1.1525393524741001</v>
      </c>
      <c r="F4609" s="382">
        <v>1.2646788827034676</v>
      </c>
      <c r="G4609" s="382">
        <v>1.3536354030543631</v>
      </c>
      <c r="H4609" s="382">
        <v>1.4185894880708996</v>
      </c>
      <c r="M4609" s="386">
        <v>0.92059999999999997</v>
      </c>
    </row>
    <row r="4610" spans="1:13" ht="11.65" customHeight="1">
      <c r="A4610" s="372">
        <v>4604</v>
      </c>
      <c r="B4610" s="381">
        <v>2123.7026614811466</v>
      </c>
      <c r="C4610" s="381">
        <v>2984.3972717621054</v>
      </c>
      <c r="D4610" s="382">
        <v>1.0249944053323101</v>
      </c>
      <c r="E4610" s="382">
        <v>1.1527199408702857</v>
      </c>
      <c r="F4610" s="382">
        <v>1.2647752810029413</v>
      </c>
      <c r="G4610" s="382">
        <v>1.3537717833218716</v>
      </c>
      <c r="H4610" s="382">
        <v>1.4186868584637025</v>
      </c>
      <c r="M4610" s="386">
        <v>0.92079999999999995</v>
      </c>
    </row>
    <row r="4611" spans="1:13" ht="11.65" customHeight="1">
      <c r="A4611" s="372">
        <v>4605</v>
      </c>
      <c r="B4611" s="381">
        <v>2123.9148279287383</v>
      </c>
      <c r="C4611" s="381">
        <v>2984.4942249391697</v>
      </c>
      <c r="D4611" s="382">
        <v>1.0250145738435001</v>
      </c>
      <c r="E4611" s="382">
        <v>1.1527210671503645</v>
      </c>
      <c r="F4611" s="382">
        <v>1.2647880641834521</v>
      </c>
      <c r="G4611" s="382">
        <v>1.353883900029804</v>
      </c>
      <c r="H4611" s="382">
        <v>1.4187319263546936</v>
      </c>
      <c r="M4611" s="386">
        <v>0.92100000000000004</v>
      </c>
    </row>
    <row r="4612" spans="1:13" ht="11.65" customHeight="1">
      <c r="A4612" s="372">
        <v>4606</v>
      </c>
      <c r="B4612" s="381">
        <v>2124.2578216697957</v>
      </c>
      <c r="C4612" s="381">
        <v>2984.8282021029081</v>
      </c>
      <c r="D4612" s="382">
        <v>1.0250404208793862</v>
      </c>
      <c r="E4612" s="382">
        <v>1.1530842420635381</v>
      </c>
      <c r="F4612" s="382">
        <v>1.2648891924233285</v>
      </c>
      <c r="G4612" s="382">
        <v>1.3539344694319542</v>
      </c>
      <c r="H4612" s="382">
        <v>1.4187387775905798</v>
      </c>
      <c r="M4612" s="386">
        <v>0.92120000000000002</v>
      </c>
    </row>
    <row r="4613" spans="1:13" ht="11.65" customHeight="1">
      <c r="A4613" s="372">
        <v>4607</v>
      </c>
      <c r="B4613" s="381">
        <v>2124.3825080138076</v>
      </c>
      <c r="C4613" s="381">
        <v>2984.9254088128509</v>
      </c>
      <c r="D4613" s="382">
        <v>1.0250625207400939</v>
      </c>
      <c r="E4613" s="382">
        <v>1.1531346997173506</v>
      </c>
      <c r="F4613" s="382">
        <v>1.2649144533621877</v>
      </c>
      <c r="G4613" s="382">
        <v>1.3540244452542338</v>
      </c>
      <c r="H4613" s="382">
        <v>1.4188170823137263</v>
      </c>
      <c r="M4613" s="386">
        <v>0.9214</v>
      </c>
    </row>
    <row r="4614" spans="1:13" ht="11.65" customHeight="1">
      <c r="A4614" s="372">
        <v>4608</v>
      </c>
      <c r="B4614" s="381">
        <v>2124.974055519986</v>
      </c>
      <c r="C4614" s="381">
        <v>2986.5604298224407</v>
      </c>
      <c r="D4614" s="382">
        <v>1.0251242559664671</v>
      </c>
      <c r="E4614" s="382">
        <v>1.1531446976411215</v>
      </c>
      <c r="F4614" s="382">
        <v>1.2649625275037304</v>
      </c>
      <c r="G4614" s="382">
        <v>1.3540741482188765</v>
      </c>
      <c r="H4614" s="382">
        <v>1.4188600904304223</v>
      </c>
      <c r="M4614" s="386">
        <v>0.92159999999999997</v>
      </c>
    </row>
    <row r="4615" spans="1:13" ht="11.65" customHeight="1">
      <c r="A4615" s="372">
        <v>4609</v>
      </c>
      <c r="B4615" s="381">
        <v>2125.8049487419776</v>
      </c>
      <c r="C4615" s="381">
        <v>2986.6791754659407</v>
      </c>
      <c r="D4615" s="382">
        <v>1.0251392662822656</v>
      </c>
      <c r="E4615" s="382">
        <v>1.1531681392116429</v>
      </c>
      <c r="F4615" s="382">
        <v>1.264980747828343</v>
      </c>
      <c r="G4615" s="382">
        <v>1.3540812356682652</v>
      </c>
      <c r="H4615" s="382">
        <v>1.4189765265167305</v>
      </c>
      <c r="M4615" s="386">
        <v>0.92179999999999995</v>
      </c>
    </row>
    <row r="4616" spans="1:13" ht="11.65" customHeight="1">
      <c r="A4616" s="372">
        <v>4610</v>
      </c>
      <c r="B4616" s="381">
        <v>2126.8344645627667</v>
      </c>
      <c r="C4616" s="381">
        <v>2987.1520017221483</v>
      </c>
      <c r="D4616" s="382">
        <v>1.0252687087956276</v>
      </c>
      <c r="E4616" s="382">
        <v>1.1533704759535046</v>
      </c>
      <c r="F4616" s="382">
        <v>1.2650903018544317</v>
      </c>
      <c r="G4616" s="382">
        <v>1.3541041395300044</v>
      </c>
      <c r="H4616" s="382">
        <v>1.4189931248941339</v>
      </c>
      <c r="M4616" s="386">
        <v>0.92200000000000004</v>
      </c>
    </row>
    <row r="4617" spans="1:13" ht="11.65" customHeight="1">
      <c r="A4617" s="372">
        <v>4611</v>
      </c>
      <c r="B4617" s="381">
        <v>2126.8461196410381</v>
      </c>
      <c r="C4617" s="381">
        <v>2988.1217411861835</v>
      </c>
      <c r="D4617" s="382">
        <v>1.0253961624378769</v>
      </c>
      <c r="E4617" s="382">
        <v>1.1534094891563547</v>
      </c>
      <c r="F4617" s="382">
        <v>1.2651715998401611</v>
      </c>
      <c r="G4617" s="382">
        <v>1.3542459607779433</v>
      </c>
      <c r="H4617" s="382">
        <v>1.4190798160097546</v>
      </c>
      <c r="M4617" s="386">
        <v>0.92220000000000002</v>
      </c>
    </row>
    <row r="4618" spans="1:13" ht="11.65" customHeight="1">
      <c r="A4618" s="372">
        <v>4612</v>
      </c>
      <c r="B4618" s="381">
        <v>2126.8799542971956</v>
      </c>
      <c r="C4618" s="381">
        <v>2988.237858502207</v>
      </c>
      <c r="D4618" s="382">
        <v>1.0255384359785473</v>
      </c>
      <c r="E4618" s="382">
        <v>1.1534251316320763</v>
      </c>
      <c r="F4618" s="382">
        <v>1.2653450673076292</v>
      </c>
      <c r="G4618" s="382">
        <v>1.3542951658416942</v>
      </c>
      <c r="H4618" s="382">
        <v>1.419158927212288</v>
      </c>
      <c r="M4618" s="386">
        <v>0.9224</v>
      </c>
    </row>
    <row r="4619" spans="1:13" ht="11.65" customHeight="1">
      <c r="A4619" s="372">
        <v>4613</v>
      </c>
      <c r="B4619" s="381">
        <v>2127.3556821460106</v>
      </c>
      <c r="C4619" s="381">
        <v>2989.1839082092702</v>
      </c>
      <c r="D4619" s="382">
        <v>1.0255448602440767</v>
      </c>
      <c r="E4619" s="382">
        <v>1.1534398834663895</v>
      </c>
      <c r="F4619" s="382">
        <v>1.2654598335199194</v>
      </c>
      <c r="G4619" s="382">
        <v>1.3546254011034402</v>
      </c>
      <c r="H4619" s="382">
        <v>1.419165467394679</v>
      </c>
      <c r="M4619" s="386">
        <v>0.92259999999999998</v>
      </c>
    </row>
    <row r="4620" spans="1:13" ht="11.65" customHeight="1">
      <c r="A4620" s="372">
        <v>4614</v>
      </c>
      <c r="B4620" s="381">
        <v>2127.845799176218</v>
      </c>
      <c r="C4620" s="381">
        <v>2989.4921166100121</v>
      </c>
      <c r="D4620" s="382">
        <v>1.0255804029448645</v>
      </c>
      <c r="E4620" s="382">
        <v>1.1534794550307477</v>
      </c>
      <c r="F4620" s="382">
        <v>1.2654756470980311</v>
      </c>
      <c r="G4620" s="382">
        <v>1.3546577059064675</v>
      </c>
      <c r="H4620" s="382">
        <v>1.4192725386435603</v>
      </c>
      <c r="M4620" s="386">
        <v>0.92279999999999995</v>
      </c>
    </row>
    <row r="4621" spans="1:13" ht="11.65" customHeight="1">
      <c r="A4621" s="372">
        <v>4615</v>
      </c>
      <c r="B4621" s="381">
        <v>2127.8560363605793</v>
      </c>
      <c r="C4621" s="381">
        <v>2990.060760154096</v>
      </c>
      <c r="D4621" s="382">
        <v>1.0256030602509045</v>
      </c>
      <c r="E4621" s="382">
        <v>1.153523517006988</v>
      </c>
      <c r="F4621" s="382">
        <v>1.2656318413331542</v>
      </c>
      <c r="G4621" s="382">
        <v>1.3546751798428713</v>
      </c>
      <c r="H4621" s="382">
        <v>1.4192809377474302</v>
      </c>
      <c r="M4621" s="386">
        <v>0.92300000000000004</v>
      </c>
    </row>
    <row r="4622" spans="1:13" ht="11.65" customHeight="1">
      <c r="A4622" s="372">
        <v>4616</v>
      </c>
      <c r="B4622" s="381">
        <v>2128.2145430563414</v>
      </c>
      <c r="C4622" s="381">
        <v>2990.7241562816089</v>
      </c>
      <c r="D4622" s="382">
        <v>1.0256104177727285</v>
      </c>
      <c r="E4622" s="382">
        <v>1.153526650258683</v>
      </c>
      <c r="F4622" s="382">
        <v>1.2657204418376198</v>
      </c>
      <c r="G4622" s="382">
        <v>1.354688762006466</v>
      </c>
      <c r="H4622" s="382">
        <v>1.4192839650893243</v>
      </c>
      <c r="M4622" s="386">
        <v>0.92320000000000002</v>
      </c>
    </row>
    <row r="4623" spans="1:13" ht="11.65" customHeight="1">
      <c r="A4623" s="372">
        <v>4617</v>
      </c>
      <c r="B4623" s="381">
        <v>2129.6836167446127</v>
      </c>
      <c r="C4623" s="381">
        <v>2990.9897807959405</v>
      </c>
      <c r="D4623" s="382">
        <v>1.0256326916832372</v>
      </c>
      <c r="E4623" s="382">
        <v>1.1535891012288597</v>
      </c>
      <c r="F4623" s="382">
        <v>1.2657350478731679</v>
      </c>
      <c r="G4623" s="382">
        <v>1.3547070096208769</v>
      </c>
      <c r="H4623" s="382">
        <v>1.4193553735650564</v>
      </c>
      <c r="M4623" s="386">
        <v>0.9234</v>
      </c>
    </row>
    <row r="4624" spans="1:13" ht="11.65" customHeight="1">
      <c r="A4624" s="372">
        <v>4618</v>
      </c>
      <c r="B4624" s="381">
        <v>2130.0766134229698</v>
      </c>
      <c r="C4624" s="381">
        <v>2991.1361400118694</v>
      </c>
      <c r="D4624" s="382">
        <v>1.0256578119073743</v>
      </c>
      <c r="E4624" s="382">
        <v>1.153651054488565</v>
      </c>
      <c r="F4624" s="382">
        <v>1.2658596779894067</v>
      </c>
      <c r="G4624" s="382">
        <v>1.3547909303699051</v>
      </c>
      <c r="H4624" s="382">
        <v>1.4195249101943921</v>
      </c>
      <c r="M4624" s="386">
        <v>0.92359999999999998</v>
      </c>
    </row>
    <row r="4625" spans="1:13" ht="11.65" customHeight="1">
      <c r="A4625" s="372">
        <v>4619</v>
      </c>
      <c r="B4625" s="381">
        <v>2130.7288840283281</v>
      </c>
      <c r="C4625" s="381">
        <v>2994.3810274585612</v>
      </c>
      <c r="D4625" s="382">
        <v>1.0256668328632152</v>
      </c>
      <c r="E4625" s="382">
        <v>1.1536913008200251</v>
      </c>
      <c r="F4625" s="382">
        <v>1.2659507443794846</v>
      </c>
      <c r="G4625" s="382">
        <v>1.3549504825791121</v>
      </c>
      <c r="H4625" s="382">
        <v>1.419769307847417</v>
      </c>
      <c r="M4625" s="386">
        <v>0.92379999999999995</v>
      </c>
    </row>
    <row r="4626" spans="1:13" ht="11.65" customHeight="1">
      <c r="A4626" s="372">
        <v>4620</v>
      </c>
      <c r="B4626" s="381">
        <v>2131.1874272326295</v>
      </c>
      <c r="C4626" s="381">
        <v>2997.9539404966545</v>
      </c>
      <c r="D4626" s="382">
        <v>1.0257172903973053</v>
      </c>
      <c r="E4626" s="382">
        <v>1.153744388269597</v>
      </c>
      <c r="F4626" s="382">
        <v>1.266000094842354</v>
      </c>
      <c r="G4626" s="382">
        <v>1.3550284060839271</v>
      </c>
      <c r="H4626" s="382">
        <v>1.4198294950151715</v>
      </c>
      <c r="M4626" s="386">
        <v>0.92400000000000004</v>
      </c>
    </row>
    <row r="4627" spans="1:13" ht="11.65" customHeight="1">
      <c r="A4627" s="372">
        <v>4621</v>
      </c>
      <c r="B4627" s="381">
        <v>2131.7148446363017</v>
      </c>
      <c r="C4627" s="381">
        <v>2997.9801995611488</v>
      </c>
      <c r="D4627" s="382">
        <v>1.0257286542038508</v>
      </c>
      <c r="E4627" s="382">
        <v>1.1538476732544365</v>
      </c>
      <c r="F4627" s="382">
        <v>1.2660768896422081</v>
      </c>
      <c r="G4627" s="382">
        <v>1.3550299105385977</v>
      </c>
      <c r="H4627" s="382">
        <v>1.4199267266582205</v>
      </c>
      <c r="M4627" s="386">
        <v>0.92420000000000002</v>
      </c>
    </row>
    <row r="4628" spans="1:13" ht="11.65" customHeight="1">
      <c r="A4628" s="372">
        <v>4622</v>
      </c>
      <c r="B4628" s="381">
        <v>2132.9652134403686</v>
      </c>
      <c r="C4628" s="381">
        <v>2999.2939323390856</v>
      </c>
      <c r="D4628" s="382">
        <v>1.0257334407076757</v>
      </c>
      <c r="E4628" s="382">
        <v>1.1538749206299812</v>
      </c>
      <c r="F4628" s="382">
        <v>1.2661412316679361</v>
      </c>
      <c r="G4628" s="382">
        <v>1.3550994588872656</v>
      </c>
      <c r="H4628" s="382">
        <v>1.4200961866936881</v>
      </c>
      <c r="M4628" s="386">
        <v>0.9244</v>
      </c>
    </row>
    <row r="4629" spans="1:13" ht="11.65" customHeight="1">
      <c r="A4629" s="372">
        <v>4623</v>
      </c>
      <c r="B4629" s="381">
        <v>2133.0129096584787</v>
      </c>
      <c r="C4629" s="381">
        <v>3000.7602413346085</v>
      </c>
      <c r="D4629" s="382">
        <v>1.0257390929717105</v>
      </c>
      <c r="E4629" s="382">
        <v>1.1539405377904675</v>
      </c>
      <c r="F4629" s="382">
        <v>1.2662927536993585</v>
      </c>
      <c r="G4629" s="382">
        <v>1.3551360653071689</v>
      </c>
      <c r="H4629" s="382">
        <v>1.4201043540754823</v>
      </c>
      <c r="M4629" s="386">
        <v>0.92459999999999998</v>
      </c>
    </row>
    <row r="4630" spans="1:13" ht="11.65" customHeight="1">
      <c r="A4630" s="372">
        <v>4624</v>
      </c>
      <c r="B4630" s="381">
        <v>2133.6901793599791</v>
      </c>
      <c r="C4630" s="381">
        <v>3001.5431070832783</v>
      </c>
      <c r="D4630" s="382">
        <v>1.0257452485789431</v>
      </c>
      <c r="E4630" s="382">
        <v>1.1539881603758986</v>
      </c>
      <c r="F4630" s="382">
        <v>1.2665446409090562</v>
      </c>
      <c r="G4630" s="382">
        <v>1.3551905861678546</v>
      </c>
      <c r="H4630" s="382">
        <v>1.4201271987343371</v>
      </c>
      <c r="M4630" s="386">
        <v>0.92479999999999996</v>
      </c>
    </row>
    <row r="4631" spans="1:13" ht="11.65" customHeight="1">
      <c r="A4631" s="372">
        <v>4625</v>
      </c>
      <c r="B4631" s="381">
        <v>2134.9076794299763</v>
      </c>
      <c r="C4631" s="381">
        <v>3003.4859880202403</v>
      </c>
      <c r="D4631" s="382">
        <v>1.0257627116439196</v>
      </c>
      <c r="E4631" s="382">
        <v>1.1540296911878489</v>
      </c>
      <c r="F4631" s="382">
        <v>1.2665698160694276</v>
      </c>
      <c r="G4631" s="382">
        <v>1.3552804285145057</v>
      </c>
      <c r="H4631" s="382">
        <v>1.4201645629216095</v>
      </c>
      <c r="M4631" s="386">
        <v>0.92500000000000004</v>
      </c>
    </row>
    <row r="4632" spans="1:13" ht="11.65" customHeight="1">
      <c r="A4632" s="372">
        <v>4626</v>
      </c>
      <c r="B4632" s="381">
        <v>2135.2742133061302</v>
      </c>
      <c r="C4632" s="381">
        <v>3003.7121647258136</v>
      </c>
      <c r="D4632" s="382">
        <v>1.0257663705687745</v>
      </c>
      <c r="E4632" s="382">
        <v>1.1541382357373784</v>
      </c>
      <c r="F4632" s="382">
        <v>1.2666086078022682</v>
      </c>
      <c r="G4632" s="382">
        <v>1.3553050324230083</v>
      </c>
      <c r="H4632" s="382">
        <v>1.4203462116917858</v>
      </c>
      <c r="M4632" s="386">
        <v>0.92520000000000002</v>
      </c>
    </row>
    <row r="4633" spans="1:13" ht="11.65" customHeight="1">
      <c r="A4633" s="372">
        <v>4627</v>
      </c>
      <c r="B4633" s="381">
        <v>2136.2122763990319</v>
      </c>
      <c r="C4633" s="381">
        <v>3004.3221108554881</v>
      </c>
      <c r="D4633" s="382">
        <v>1.0258548740900935</v>
      </c>
      <c r="E4633" s="382">
        <v>1.1541997356689078</v>
      </c>
      <c r="F4633" s="382">
        <v>1.2667363706574519</v>
      </c>
      <c r="G4633" s="382">
        <v>1.355339761494486</v>
      </c>
      <c r="H4633" s="382">
        <v>1.4203575740976322</v>
      </c>
      <c r="M4633" s="386">
        <v>0.9254</v>
      </c>
    </row>
    <row r="4634" spans="1:13" ht="11.65" customHeight="1">
      <c r="A4634" s="372">
        <v>4628</v>
      </c>
      <c r="B4634" s="381">
        <v>2136.865340771602</v>
      </c>
      <c r="C4634" s="381">
        <v>3004.4298218232234</v>
      </c>
      <c r="D4634" s="382">
        <v>1.0259042014997612</v>
      </c>
      <c r="E4634" s="382">
        <v>1.1543637042105963</v>
      </c>
      <c r="F4634" s="382">
        <v>1.2671643436394677</v>
      </c>
      <c r="G4634" s="382">
        <v>1.3553854068548437</v>
      </c>
      <c r="H4634" s="382">
        <v>1.4205817940779584</v>
      </c>
      <c r="M4634" s="386">
        <v>0.92559999999999998</v>
      </c>
    </row>
    <row r="4635" spans="1:13" ht="11.65" customHeight="1">
      <c r="A4635" s="372">
        <v>4629</v>
      </c>
      <c r="B4635" s="381">
        <v>2137.3076630603346</v>
      </c>
      <c r="C4635" s="381">
        <v>3004.610674436386</v>
      </c>
      <c r="D4635" s="382">
        <v>1.0259333359231477</v>
      </c>
      <c r="E4635" s="382">
        <v>1.1543725397369144</v>
      </c>
      <c r="F4635" s="382">
        <v>1.2673568199556253</v>
      </c>
      <c r="G4635" s="382">
        <v>1.3555299976518729</v>
      </c>
      <c r="H4635" s="382">
        <v>1.4206167928869533</v>
      </c>
      <c r="M4635" s="386">
        <v>0.92579999999999996</v>
      </c>
    </row>
    <row r="4636" spans="1:13" ht="11.65" customHeight="1">
      <c r="A4636" s="372">
        <v>4630</v>
      </c>
      <c r="B4636" s="381">
        <v>2138.4037129029184</v>
      </c>
      <c r="C4636" s="381">
        <v>3004.7638712309163</v>
      </c>
      <c r="D4636" s="382">
        <v>1.0259344311798368</v>
      </c>
      <c r="E4636" s="382">
        <v>1.154438994259009</v>
      </c>
      <c r="F4636" s="382">
        <v>1.2673810458774484</v>
      </c>
      <c r="G4636" s="382">
        <v>1.355561014315767</v>
      </c>
      <c r="H4636" s="382">
        <v>1.4206590394519349</v>
      </c>
      <c r="M4636" s="386">
        <v>0.92600000000000005</v>
      </c>
    </row>
    <row r="4637" spans="1:13" ht="11.65" customHeight="1">
      <c r="A4637" s="372">
        <v>4631</v>
      </c>
      <c r="B4637" s="381">
        <v>2139.7380390466851</v>
      </c>
      <c r="C4637" s="381">
        <v>3007.0061957035559</v>
      </c>
      <c r="D4637" s="382">
        <v>1.0259590486351222</v>
      </c>
      <c r="E4637" s="382">
        <v>1.1544439738497203</v>
      </c>
      <c r="F4637" s="382">
        <v>1.2673816029698959</v>
      </c>
      <c r="G4637" s="382">
        <v>1.3555949656962902</v>
      </c>
      <c r="H4637" s="382">
        <v>1.420940107452219</v>
      </c>
      <c r="M4637" s="386">
        <v>0.92620000000000002</v>
      </c>
    </row>
    <row r="4638" spans="1:13" ht="11.65" customHeight="1">
      <c r="A4638" s="372">
        <v>4632</v>
      </c>
      <c r="B4638" s="381">
        <v>2141.6806174247868</v>
      </c>
      <c r="C4638" s="381">
        <v>3008.9488355127396</v>
      </c>
      <c r="D4638" s="382">
        <v>1.0259663307507643</v>
      </c>
      <c r="E4638" s="382">
        <v>1.1544782428212532</v>
      </c>
      <c r="F4638" s="382">
        <v>1.2674484373963213</v>
      </c>
      <c r="G4638" s="382">
        <v>1.355695130190276</v>
      </c>
      <c r="H4638" s="382">
        <v>1.4210273499751425</v>
      </c>
      <c r="M4638" s="386">
        <v>0.9264</v>
      </c>
    </row>
    <row r="4639" spans="1:13" ht="11.65" customHeight="1">
      <c r="A4639" s="372">
        <v>4633</v>
      </c>
      <c r="B4639" s="381">
        <v>2142.0376240803271</v>
      </c>
      <c r="C4639" s="381">
        <v>3010.6026471742407</v>
      </c>
      <c r="D4639" s="382">
        <v>1.0260312809214669</v>
      </c>
      <c r="E4639" s="382">
        <v>1.1545804414711678</v>
      </c>
      <c r="F4639" s="382">
        <v>1.2676217177956586</v>
      </c>
      <c r="G4639" s="382">
        <v>1.3557510523156615</v>
      </c>
      <c r="H4639" s="382">
        <v>1.4210340504076733</v>
      </c>
      <c r="M4639" s="386">
        <v>0.92659999999999998</v>
      </c>
    </row>
    <row r="4640" spans="1:13" ht="11.65" customHeight="1">
      <c r="A4640" s="372">
        <v>4634</v>
      </c>
      <c r="B4640" s="381">
        <v>2142.1327960324088</v>
      </c>
      <c r="C4640" s="381">
        <v>3014.8740862989453</v>
      </c>
      <c r="D4640" s="382">
        <v>1.0260368953714814</v>
      </c>
      <c r="E4640" s="382">
        <v>1.1545961433662704</v>
      </c>
      <c r="F4640" s="382">
        <v>1.2677837056719583</v>
      </c>
      <c r="G4640" s="382">
        <v>1.3557859102653422</v>
      </c>
      <c r="H4640" s="382">
        <v>1.4211061768418478</v>
      </c>
      <c r="M4640" s="386">
        <v>0.92679999999999996</v>
      </c>
    </row>
    <row r="4641" spans="1:13" ht="11.65" customHeight="1">
      <c r="A4641" s="372">
        <v>4635</v>
      </c>
      <c r="B4641" s="381">
        <v>2143.2907581060099</v>
      </c>
      <c r="C4641" s="381">
        <v>3015.2828006917007</v>
      </c>
      <c r="D4641" s="382">
        <v>1.0260564675884389</v>
      </c>
      <c r="E4641" s="382">
        <v>1.1546031604806513</v>
      </c>
      <c r="F4641" s="382">
        <v>1.2679221646748631</v>
      </c>
      <c r="G4641" s="382">
        <v>1.3559102103005829</v>
      </c>
      <c r="H4641" s="382">
        <v>1.4211440118603071</v>
      </c>
      <c r="M4641" s="386">
        <v>0.92700000000000005</v>
      </c>
    </row>
    <row r="4642" spans="1:13" ht="11.65" customHeight="1">
      <c r="A4642" s="372">
        <v>4636</v>
      </c>
      <c r="B4642" s="381">
        <v>2144.2495892181842</v>
      </c>
      <c r="C4642" s="381">
        <v>3015.7909865552974</v>
      </c>
      <c r="D4642" s="382">
        <v>1.0260900068595835</v>
      </c>
      <c r="E4642" s="382">
        <v>1.1547131309839942</v>
      </c>
      <c r="F4642" s="382">
        <v>1.2679266694176099</v>
      </c>
      <c r="G4642" s="382">
        <v>1.3560535476907638</v>
      </c>
      <c r="H4642" s="382">
        <v>1.4211685567898689</v>
      </c>
      <c r="M4642" s="386">
        <v>0.92720000000000002</v>
      </c>
    </row>
    <row r="4643" spans="1:13" ht="11.65" customHeight="1">
      <c r="A4643" s="372">
        <v>4637</v>
      </c>
      <c r="B4643" s="381">
        <v>2145.48357038012</v>
      </c>
      <c r="C4643" s="381">
        <v>3015.9311919968422</v>
      </c>
      <c r="D4643" s="382">
        <v>1.0260979728693143</v>
      </c>
      <c r="E4643" s="382">
        <v>1.1547597292708445</v>
      </c>
      <c r="F4643" s="382">
        <v>1.2679844116290724</v>
      </c>
      <c r="G4643" s="382">
        <v>1.3561759486784231</v>
      </c>
      <c r="H4643" s="382">
        <v>1.4212070406411568</v>
      </c>
      <c r="M4643" s="386">
        <v>0.9274</v>
      </c>
    </row>
    <row r="4644" spans="1:13" ht="11.65" customHeight="1">
      <c r="A4644" s="372">
        <v>4638</v>
      </c>
      <c r="B4644" s="381">
        <v>2146.5531793374494</v>
      </c>
      <c r="C4644" s="381">
        <v>3016.1801594947719</v>
      </c>
      <c r="D4644" s="382">
        <v>1.026265782080491</v>
      </c>
      <c r="E4644" s="382">
        <v>1.1547924102053051</v>
      </c>
      <c r="F4644" s="382">
        <v>1.2680632358042938</v>
      </c>
      <c r="G4644" s="382">
        <v>1.3562124822523163</v>
      </c>
      <c r="H4644" s="382">
        <v>1.4213772396991879</v>
      </c>
      <c r="M4644" s="386">
        <v>0.92759999999999998</v>
      </c>
    </row>
    <row r="4645" spans="1:13" ht="11.65" customHeight="1">
      <c r="A4645" s="372">
        <v>4639</v>
      </c>
      <c r="B4645" s="381">
        <v>2147.3852749499792</v>
      </c>
      <c r="C4645" s="381">
        <v>3016.7697487603837</v>
      </c>
      <c r="D4645" s="382">
        <v>1.02627946477714</v>
      </c>
      <c r="E4645" s="382">
        <v>1.1548962448490161</v>
      </c>
      <c r="F4645" s="382">
        <v>1.2680889720936517</v>
      </c>
      <c r="G4645" s="382">
        <v>1.3563868803856916</v>
      </c>
      <c r="H4645" s="382">
        <v>1.4214658028857308</v>
      </c>
      <c r="M4645" s="386">
        <v>0.92779999999999996</v>
      </c>
    </row>
    <row r="4646" spans="1:13" ht="11.65" customHeight="1">
      <c r="A4646" s="372">
        <v>4640</v>
      </c>
      <c r="B4646" s="381">
        <v>2148.350177269398</v>
      </c>
      <c r="C4646" s="381">
        <v>3017.0614267041892</v>
      </c>
      <c r="D4646" s="382">
        <v>1.0262833931158439</v>
      </c>
      <c r="E4646" s="382">
        <v>1.1549196811879825</v>
      </c>
      <c r="F4646" s="382">
        <v>1.2682502615953399</v>
      </c>
      <c r="G4646" s="382">
        <v>1.356391319156967</v>
      </c>
      <c r="H4646" s="382">
        <v>1.4215719276216465</v>
      </c>
      <c r="M4646" s="386">
        <v>0.92800000000000005</v>
      </c>
    </row>
    <row r="4647" spans="1:13" ht="11.65" customHeight="1">
      <c r="A4647" s="372">
        <v>4641</v>
      </c>
      <c r="B4647" s="381">
        <v>2149.0090052335863</v>
      </c>
      <c r="C4647" s="381">
        <v>3017.5014858713166</v>
      </c>
      <c r="D4647" s="382">
        <v>1.0263003129429267</v>
      </c>
      <c r="E4647" s="382">
        <v>1.154924829825783</v>
      </c>
      <c r="F4647" s="382">
        <v>1.2683693166456806</v>
      </c>
      <c r="G4647" s="382">
        <v>1.3563944703973576</v>
      </c>
      <c r="H4647" s="382">
        <v>1.4217542880091949</v>
      </c>
      <c r="M4647" s="386">
        <v>0.92820000000000003</v>
      </c>
    </row>
    <row r="4648" spans="1:13" ht="11.65" customHeight="1">
      <c r="A4648" s="372">
        <v>4642</v>
      </c>
      <c r="B4648" s="381">
        <v>2149.7878439245733</v>
      </c>
      <c r="C4648" s="381">
        <v>3018.3603622224782</v>
      </c>
      <c r="D4648" s="382">
        <v>1.0263254260335557</v>
      </c>
      <c r="E4648" s="382">
        <v>1.1553108067300615</v>
      </c>
      <c r="F4648" s="382">
        <v>1.2683909483538365</v>
      </c>
      <c r="G4648" s="382">
        <v>1.3564043915745483</v>
      </c>
      <c r="H4648" s="382">
        <v>1.42180357591784</v>
      </c>
      <c r="M4648" s="386">
        <v>0.9284</v>
      </c>
    </row>
    <row r="4649" spans="1:13" ht="11.65" customHeight="1">
      <c r="A4649" s="372">
        <v>4643</v>
      </c>
      <c r="B4649" s="381">
        <v>2150.1399584240571</v>
      </c>
      <c r="C4649" s="381">
        <v>3020.9466588801643</v>
      </c>
      <c r="D4649" s="382">
        <v>1.0263607216298656</v>
      </c>
      <c r="E4649" s="382">
        <v>1.1553293611129249</v>
      </c>
      <c r="F4649" s="382">
        <v>1.2683955708096735</v>
      </c>
      <c r="G4649" s="382">
        <v>1.3564266785743118</v>
      </c>
      <c r="H4649" s="382">
        <v>1.421858166549947</v>
      </c>
      <c r="M4649" s="386">
        <v>0.92859999999999998</v>
      </c>
    </row>
    <row r="4650" spans="1:13" ht="11.65" customHeight="1">
      <c r="A4650" s="372">
        <v>4644</v>
      </c>
      <c r="B4650" s="381">
        <v>2150.2583841890946</v>
      </c>
      <c r="C4650" s="381">
        <v>3021.2353003614553</v>
      </c>
      <c r="D4650" s="382">
        <v>1.0264104691045666</v>
      </c>
      <c r="E4650" s="382">
        <v>1.1553907469330855</v>
      </c>
      <c r="F4650" s="382">
        <v>1.2684087542575775</v>
      </c>
      <c r="G4650" s="382">
        <v>1.3564543518631929</v>
      </c>
      <c r="H4650" s="382">
        <v>1.4219392986104367</v>
      </c>
      <c r="M4650" s="386">
        <v>0.92879999999999996</v>
      </c>
    </row>
    <row r="4651" spans="1:13" ht="11.65" customHeight="1">
      <c r="A4651" s="372">
        <v>4645</v>
      </c>
      <c r="B4651" s="381">
        <v>2150.2953825689601</v>
      </c>
      <c r="C4651" s="381">
        <v>3022.458073634305</v>
      </c>
      <c r="D4651" s="382">
        <v>1.0264531515014832</v>
      </c>
      <c r="E4651" s="382">
        <v>1.1553942964138677</v>
      </c>
      <c r="F4651" s="382">
        <v>1.2684304701247702</v>
      </c>
      <c r="G4651" s="382">
        <v>1.3564709472490661</v>
      </c>
      <c r="H4651" s="382">
        <v>1.4219690754514198</v>
      </c>
      <c r="M4651" s="386">
        <v>0.92900000000000005</v>
      </c>
    </row>
    <row r="4652" spans="1:13" ht="11.65" customHeight="1">
      <c r="A4652" s="372">
        <v>4646</v>
      </c>
      <c r="B4652" s="381">
        <v>2151.2457646119856</v>
      </c>
      <c r="C4652" s="381">
        <v>3022.5558285485258</v>
      </c>
      <c r="D4652" s="382">
        <v>1.0265123347975824</v>
      </c>
      <c r="E4652" s="382">
        <v>1.155544969499255</v>
      </c>
      <c r="F4652" s="382">
        <v>1.2684715145235275</v>
      </c>
      <c r="G4652" s="382">
        <v>1.3565324998276529</v>
      </c>
      <c r="H4652" s="382">
        <v>1.4222422114576014</v>
      </c>
      <c r="M4652" s="386">
        <v>0.92920000000000003</v>
      </c>
    </row>
    <row r="4653" spans="1:13" ht="11.65" customHeight="1">
      <c r="A4653" s="372">
        <v>4647</v>
      </c>
      <c r="B4653" s="381">
        <v>2151.3919312966582</v>
      </c>
      <c r="C4653" s="381">
        <v>3023.4973128362399</v>
      </c>
      <c r="D4653" s="382">
        <v>1.0265125864984808</v>
      </c>
      <c r="E4653" s="382">
        <v>1.1555704046343129</v>
      </c>
      <c r="F4653" s="382">
        <v>1.2684748236405698</v>
      </c>
      <c r="G4653" s="382">
        <v>1.3565339414798034</v>
      </c>
      <c r="H4653" s="382">
        <v>1.422311340005904</v>
      </c>
      <c r="M4653" s="386">
        <v>0.9294</v>
      </c>
    </row>
    <row r="4654" spans="1:13" ht="11.65" customHeight="1">
      <c r="A4654" s="372">
        <v>4648</v>
      </c>
      <c r="B4654" s="381">
        <v>2152.4431070542305</v>
      </c>
      <c r="C4654" s="381">
        <v>3023.8967827682554</v>
      </c>
      <c r="D4654" s="382">
        <v>1.0265857824975544</v>
      </c>
      <c r="E4654" s="382">
        <v>1.1555893327178732</v>
      </c>
      <c r="F4654" s="382">
        <v>1.2685263812924836</v>
      </c>
      <c r="G4654" s="382">
        <v>1.3565858830922635</v>
      </c>
      <c r="H4654" s="382">
        <v>1.4223310311815422</v>
      </c>
      <c r="M4654" s="386">
        <v>0.92959999999999998</v>
      </c>
    </row>
    <row r="4655" spans="1:13" ht="11.65" customHeight="1">
      <c r="A4655" s="372">
        <v>4649</v>
      </c>
      <c r="B4655" s="381">
        <v>2157.7681854452067</v>
      </c>
      <c r="C4655" s="381">
        <v>3024.5683894849299</v>
      </c>
      <c r="D4655" s="382">
        <v>1.026620101748561</v>
      </c>
      <c r="E4655" s="382">
        <v>1.1556293172878347</v>
      </c>
      <c r="F4655" s="382">
        <v>1.268562870489065</v>
      </c>
      <c r="G4655" s="382">
        <v>1.3567338334636265</v>
      </c>
      <c r="H4655" s="382">
        <v>1.4224392620390587</v>
      </c>
      <c r="M4655" s="386">
        <v>0.92979999999999996</v>
      </c>
    </row>
    <row r="4656" spans="1:13" ht="11.65" customHeight="1">
      <c r="A4656" s="372">
        <v>4650</v>
      </c>
      <c r="B4656" s="381">
        <v>2159.0424597395549</v>
      </c>
      <c r="C4656" s="381">
        <v>3026.4288910529995</v>
      </c>
      <c r="D4656" s="382">
        <v>1.0266598805343903</v>
      </c>
      <c r="E4656" s="382">
        <v>1.1558912333523639</v>
      </c>
      <c r="F4656" s="382">
        <v>1.2686410197029823</v>
      </c>
      <c r="G4656" s="382">
        <v>1.356792004547418</v>
      </c>
      <c r="H4656" s="382">
        <v>1.4224458268176128</v>
      </c>
      <c r="M4656" s="386">
        <v>0.93</v>
      </c>
    </row>
    <row r="4657" spans="1:13" ht="11.65" customHeight="1">
      <c r="A4657" s="372">
        <v>4651</v>
      </c>
      <c r="B4657" s="381">
        <v>2159.3763943741724</v>
      </c>
      <c r="C4657" s="381">
        <v>3027.339584713056</v>
      </c>
      <c r="D4657" s="382">
        <v>1.02669774316444</v>
      </c>
      <c r="E4657" s="382">
        <v>1.1559128876970188</v>
      </c>
      <c r="F4657" s="382">
        <v>1.2687828356067339</v>
      </c>
      <c r="G4657" s="382">
        <v>1.3568507653488131</v>
      </c>
      <c r="H4657" s="382">
        <v>1.4225135076856867</v>
      </c>
      <c r="M4657" s="386">
        <v>0.93020000000000003</v>
      </c>
    </row>
    <row r="4658" spans="1:13" ht="11.65" customHeight="1">
      <c r="A4658" s="372">
        <v>4652</v>
      </c>
      <c r="B4658" s="381">
        <v>2160.4148836005525</v>
      </c>
      <c r="C4658" s="381">
        <v>3029.6008692058258</v>
      </c>
      <c r="D4658" s="382">
        <v>1.0267088053579623</v>
      </c>
      <c r="E4658" s="382">
        <v>1.1560783052836017</v>
      </c>
      <c r="F4658" s="382">
        <v>1.268904417555522</v>
      </c>
      <c r="G4658" s="382">
        <v>1.3568892176538985</v>
      </c>
      <c r="H4658" s="382">
        <v>1.4225190385515054</v>
      </c>
      <c r="M4658" s="386">
        <v>0.9304</v>
      </c>
    </row>
    <row r="4659" spans="1:13" ht="11.65" customHeight="1">
      <c r="A4659" s="372">
        <v>4653</v>
      </c>
      <c r="B4659" s="381">
        <v>2162.291932652658</v>
      </c>
      <c r="C4659" s="381">
        <v>3029.78666784292</v>
      </c>
      <c r="D4659" s="382">
        <v>1.0267539398490086</v>
      </c>
      <c r="E4659" s="382">
        <v>1.1561392345987194</v>
      </c>
      <c r="F4659" s="382">
        <v>1.2689444346020011</v>
      </c>
      <c r="G4659" s="382">
        <v>1.3569741931065691</v>
      </c>
      <c r="H4659" s="382">
        <v>1.4226629934888737</v>
      </c>
      <c r="M4659" s="386">
        <v>0.93059999999999998</v>
      </c>
    </row>
    <row r="4660" spans="1:13" ht="11.65" customHeight="1">
      <c r="A4660" s="372">
        <v>4654</v>
      </c>
      <c r="B4660" s="381">
        <v>2162.9566101240525</v>
      </c>
      <c r="C4660" s="381">
        <v>3029.9360119862649</v>
      </c>
      <c r="D4660" s="382">
        <v>1.0267562245538711</v>
      </c>
      <c r="E4660" s="382">
        <v>1.1562435738485011</v>
      </c>
      <c r="F4660" s="382">
        <v>1.2689609147266487</v>
      </c>
      <c r="G4660" s="382">
        <v>1.3571106346389961</v>
      </c>
      <c r="H4660" s="382">
        <v>1.4226981262694904</v>
      </c>
      <c r="M4660" s="386">
        <v>0.93079999999999996</v>
      </c>
    </row>
    <row r="4661" spans="1:13" ht="11.65" customHeight="1">
      <c r="A4661" s="372">
        <v>4655</v>
      </c>
      <c r="B4661" s="381">
        <v>2162.9959632565688</v>
      </c>
      <c r="C4661" s="381">
        <v>3029.9976468598506</v>
      </c>
      <c r="D4661" s="382">
        <v>1.0267998749089928</v>
      </c>
      <c r="E4661" s="382">
        <v>1.1565432099477961</v>
      </c>
      <c r="F4661" s="382">
        <v>1.2691157545115455</v>
      </c>
      <c r="G4661" s="382">
        <v>1.3571260727851291</v>
      </c>
      <c r="H4661" s="382">
        <v>1.4228159836014715</v>
      </c>
      <c r="M4661" s="386">
        <v>0.93100000000000005</v>
      </c>
    </row>
    <row r="4662" spans="1:13" ht="11.65" customHeight="1">
      <c r="A4662" s="372">
        <v>4656</v>
      </c>
      <c r="B4662" s="381">
        <v>2163.9441711725285</v>
      </c>
      <c r="C4662" s="381">
        <v>3031.0448417951229</v>
      </c>
      <c r="D4662" s="382">
        <v>1.0268349580241851</v>
      </c>
      <c r="E4662" s="382">
        <v>1.1565859327890549</v>
      </c>
      <c r="F4662" s="382">
        <v>1.2691591306921644</v>
      </c>
      <c r="G4662" s="382">
        <v>1.3571722285657817</v>
      </c>
      <c r="H4662" s="382">
        <v>1.4229084671532253</v>
      </c>
      <c r="M4662" s="386">
        <v>0.93120000000000003</v>
      </c>
    </row>
    <row r="4663" spans="1:13" ht="11.65" customHeight="1">
      <c r="A4663" s="372">
        <v>4657</v>
      </c>
      <c r="B4663" s="381">
        <v>2164.6321437824317</v>
      </c>
      <c r="C4663" s="381">
        <v>3031.2711924468786</v>
      </c>
      <c r="D4663" s="382">
        <v>1.0268635487934219</v>
      </c>
      <c r="E4663" s="382">
        <v>1.1566486902775219</v>
      </c>
      <c r="F4663" s="382">
        <v>1.269265616953827</v>
      </c>
      <c r="G4663" s="382">
        <v>1.3572662038573382</v>
      </c>
      <c r="H4663" s="382">
        <v>1.4229682269478696</v>
      </c>
      <c r="M4663" s="386">
        <v>0.93140000000000001</v>
      </c>
    </row>
    <row r="4664" spans="1:13" ht="11.65" customHeight="1">
      <c r="A4664" s="372">
        <v>4658</v>
      </c>
      <c r="B4664" s="381">
        <v>2164.8881888216101</v>
      </c>
      <c r="C4664" s="381">
        <v>3031.6241197588097</v>
      </c>
      <c r="D4664" s="382">
        <v>1.0268926425406317</v>
      </c>
      <c r="E4664" s="382">
        <v>1.1567102480316009</v>
      </c>
      <c r="F4664" s="382">
        <v>1.269330290902615</v>
      </c>
      <c r="G4664" s="382">
        <v>1.3572924799953106</v>
      </c>
      <c r="H4664" s="382">
        <v>1.4230216602363657</v>
      </c>
      <c r="M4664" s="386">
        <v>0.93159999999999998</v>
      </c>
    </row>
    <row r="4665" spans="1:13" ht="11.65" customHeight="1">
      <c r="A4665" s="372">
        <v>4659</v>
      </c>
      <c r="B4665" s="381">
        <v>2166.1746868722212</v>
      </c>
      <c r="C4665" s="381">
        <v>3031.9271685707263</v>
      </c>
      <c r="D4665" s="382">
        <v>1.0269144668407788</v>
      </c>
      <c r="E4665" s="382">
        <v>1.1567417710461476</v>
      </c>
      <c r="F4665" s="382">
        <v>1.2694357648303922</v>
      </c>
      <c r="G4665" s="382">
        <v>1.3573630979182105</v>
      </c>
      <c r="H4665" s="382">
        <v>1.4232834509861607</v>
      </c>
      <c r="M4665" s="386">
        <v>0.93179999999999996</v>
      </c>
    </row>
    <row r="4666" spans="1:13" ht="11.65" customHeight="1">
      <c r="A4666" s="372">
        <v>4660</v>
      </c>
      <c r="B4666" s="381">
        <v>2166.8002145075006</v>
      </c>
      <c r="C4666" s="381">
        <v>3032.7891147204955</v>
      </c>
      <c r="D4666" s="382">
        <v>1.026972486543906</v>
      </c>
      <c r="E4666" s="382">
        <v>1.1567470874613963</v>
      </c>
      <c r="F4666" s="382">
        <v>1.2694394368799256</v>
      </c>
      <c r="G4666" s="382">
        <v>1.3575105046871838</v>
      </c>
      <c r="H4666" s="382">
        <v>1.4232947667906983</v>
      </c>
      <c r="M4666" s="386">
        <v>0.93200000000000005</v>
      </c>
    </row>
    <row r="4667" spans="1:13" ht="11.65" customHeight="1">
      <c r="A4667" s="372">
        <v>4661</v>
      </c>
      <c r="B4667" s="381">
        <v>2167.4120523034162</v>
      </c>
      <c r="C4667" s="381">
        <v>3033.7265016053734</v>
      </c>
      <c r="D4667" s="382">
        <v>1.0272391799413763</v>
      </c>
      <c r="E4667" s="382">
        <v>1.1567766557764776</v>
      </c>
      <c r="F4667" s="382">
        <v>1.2694500355444409</v>
      </c>
      <c r="G4667" s="382">
        <v>1.3575961368716338</v>
      </c>
      <c r="H4667" s="382">
        <v>1.4233035047614573</v>
      </c>
      <c r="M4667" s="386">
        <v>0.93220000000000003</v>
      </c>
    </row>
    <row r="4668" spans="1:13" ht="11.65" customHeight="1">
      <c r="A4668" s="372">
        <v>4662</v>
      </c>
      <c r="B4668" s="381">
        <v>2168.2313314034627</v>
      </c>
      <c r="C4668" s="381">
        <v>3034.6059101648661</v>
      </c>
      <c r="D4668" s="382">
        <v>1.0272438113900904</v>
      </c>
      <c r="E4668" s="382">
        <v>1.1568424903852705</v>
      </c>
      <c r="F4668" s="382">
        <v>1.2695920215928016</v>
      </c>
      <c r="G4668" s="382">
        <v>1.357641330447974</v>
      </c>
      <c r="H4668" s="382">
        <v>1.4233060713460013</v>
      </c>
      <c r="M4668" s="386">
        <v>0.93240000000000001</v>
      </c>
    </row>
    <row r="4669" spans="1:13" ht="11.65" customHeight="1">
      <c r="A4669" s="372">
        <v>4663</v>
      </c>
      <c r="B4669" s="381">
        <v>2168.8798374054822</v>
      </c>
      <c r="C4669" s="381">
        <v>3034.8484966595079</v>
      </c>
      <c r="D4669" s="382">
        <v>1.0272769224013427</v>
      </c>
      <c r="E4669" s="382">
        <v>1.1568562567026743</v>
      </c>
      <c r="F4669" s="382">
        <v>1.2696877812446157</v>
      </c>
      <c r="G4669" s="382">
        <v>1.3576419411455363</v>
      </c>
      <c r="H4669" s="382">
        <v>1.4234472958936284</v>
      </c>
      <c r="M4669" s="386">
        <v>0.93259999999999998</v>
      </c>
    </row>
    <row r="4670" spans="1:13" ht="11.65" customHeight="1">
      <c r="A4670" s="372">
        <v>4664</v>
      </c>
      <c r="B4670" s="381">
        <v>2169.8119243169667</v>
      </c>
      <c r="C4670" s="381">
        <v>3036.4169520576743</v>
      </c>
      <c r="D4670" s="382">
        <v>1.0275961418695221</v>
      </c>
      <c r="E4670" s="382">
        <v>1.1569122834815704</v>
      </c>
      <c r="F4670" s="382">
        <v>1.2698276184164599</v>
      </c>
      <c r="G4670" s="382">
        <v>1.3576788872957284</v>
      </c>
      <c r="H4670" s="382">
        <v>1.4235213611787776</v>
      </c>
      <c r="M4670" s="386">
        <v>0.93279999999999996</v>
      </c>
    </row>
    <row r="4671" spans="1:13" ht="11.65" customHeight="1">
      <c r="A4671" s="372">
        <v>4665</v>
      </c>
      <c r="B4671" s="381">
        <v>2169.8989105187047</v>
      </c>
      <c r="C4671" s="381">
        <v>3037.4050360760939</v>
      </c>
      <c r="D4671" s="382">
        <v>1.0277008393696825</v>
      </c>
      <c r="E4671" s="382">
        <v>1.1570005131108037</v>
      </c>
      <c r="F4671" s="382">
        <v>1.2698519409360953</v>
      </c>
      <c r="G4671" s="382">
        <v>1.3576858479629175</v>
      </c>
      <c r="H4671" s="382">
        <v>1.4236225663870485</v>
      </c>
      <c r="M4671" s="386">
        <v>0.93300000000000005</v>
      </c>
    </row>
    <row r="4672" spans="1:13" ht="11.65" customHeight="1">
      <c r="A4672" s="372">
        <v>4666</v>
      </c>
      <c r="B4672" s="381">
        <v>2171.4845902023853</v>
      </c>
      <c r="C4672" s="381">
        <v>3039.813247719143</v>
      </c>
      <c r="D4672" s="382">
        <v>1.0277476420185012</v>
      </c>
      <c r="E4672" s="382">
        <v>1.1570283854490944</v>
      </c>
      <c r="F4672" s="382">
        <v>1.2700776958272111</v>
      </c>
      <c r="G4672" s="382">
        <v>1.3577299963922997</v>
      </c>
      <c r="H4672" s="382">
        <v>1.4236697205153923</v>
      </c>
      <c r="M4672" s="386">
        <v>0.93320000000000003</v>
      </c>
    </row>
    <row r="4673" spans="1:13" ht="11.65" customHeight="1">
      <c r="A4673" s="372">
        <v>4667</v>
      </c>
      <c r="B4673" s="381">
        <v>2171.8849667844843</v>
      </c>
      <c r="C4673" s="381">
        <v>3039.9652361367516</v>
      </c>
      <c r="D4673" s="382">
        <v>1.0278068134806202</v>
      </c>
      <c r="E4673" s="382">
        <v>1.1570696019369711</v>
      </c>
      <c r="F4673" s="382">
        <v>1.2701948350314767</v>
      </c>
      <c r="G4673" s="382">
        <v>1.3578308718199241</v>
      </c>
      <c r="H4673" s="382">
        <v>1.4237009351482657</v>
      </c>
      <c r="M4673" s="386">
        <v>0.93340000000000001</v>
      </c>
    </row>
    <row r="4674" spans="1:13" ht="11.65" customHeight="1">
      <c r="A4674" s="372">
        <v>4668</v>
      </c>
      <c r="B4674" s="381">
        <v>2172.3430123105763</v>
      </c>
      <c r="C4674" s="381">
        <v>3040.4126322128741</v>
      </c>
      <c r="D4674" s="382">
        <v>1.0278072632777386</v>
      </c>
      <c r="E4674" s="382">
        <v>1.1571485560683474</v>
      </c>
      <c r="F4674" s="382">
        <v>1.2704531431255375</v>
      </c>
      <c r="G4674" s="382">
        <v>1.3578634232161477</v>
      </c>
      <c r="H4674" s="382">
        <v>1.4237657901408216</v>
      </c>
      <c r="M4674" s="386">
        <v>0.93359999999999999</v>
      </c>
    </row>
    <row r="4675" spans="1:13" ht="11.65" customHeight="1">
      <c r="A4675" s="372">
        <v>4669</v>
      </c>
      <c r="B4675" s="381">
        <v>2174.241950393568</v>
      </c>
      <c r="C4675" s="381">
        <v>3040.4284175648208</v>
      </c>
      <c r="D4675" s="382">
        <v>1.0278669515121908</v>
      </c>
      <c r="E4675" s="382">
        <v>1.157199615455158</v>
      </c>
      <c r="F4675" s="382">
        <v>1.2704589843075265</v>
      </c>
      <c r="G4675" s="382">
        <v>1.3579907477479256</v>
      </c>
      <c r="H4675" s="382">
        <v>1.4237776702790965</v>
      </c>
      <c r="M4675" s="386">
        <v>0.93379999999999996</v>
      </c>
    </row>
    <row r="4676" spans="1:13" ht="11.65" customHeight="1">
      <c r="A4676" s="372">
        <v>4670</v>
      </c>
      <c r="B4676" s="381">
        <v>2174.9283904681542</v>
      </c>
      <c r="C4676" s="381">
        <v>3041.2130245381795</v>
      </c>
      <c r="D4676" s="382">
        <v>1.0279130624084818</v>
      </c>
      <c r="E4676" s="382">
        <v>1.1572028590616044</v>
      </c>
      <c r="F4676" s="382">
        <v>1.2704648656822797</v>
      </c>
      <c r="G4676" s="382">
        <v>1.3579967447013075</v>
      </c>
      <c r="H4676" s="382">
        <v>1.4239238915864223</v>
      </c>
      <c r="M4676" s="386">
        <v>0.93400000000000005</v>
      </c>
    </row>
    <row r="4677" spans="1:13" ht="11.65" customHeight="1">
      <c r="A4677" s="372">
        <v>4671</v>
      </c>
      <c r="B4677" s="381">
        <v>2176.190133609829</v>
      </c>
      <c r="C4677" s="381">
        <v>3042.9641389599401</v>
      </c>
      <c r="D4677" s="382">
        <v>1.0279197373175299</v>
      </c>
      <c r="E4677" s="382">
        <v>1.1572584361143619</v>
      </c>
      <c r="F4677" s="382">
        <v>1.2704963976034114</v>
      </c>
      <c r="G4677" s="382">
        <v>1.3580075032769079</v>
      </c>
      <c r="H4677" s="382">
        <v>1.423966228348007</v>
      </c>
      <c r="M4677" s="386">
        <v>0.93420000000000003</v>
      </c>
    </row>
    <row r="4678" spans="1:13" ht="11.65" customHeight="1">
      <c r="A4678" s="372">
        <v>4672</v>
      </c>
      <c r="B4678" s="381">
        <v>2176.450398514673</v>
      </c>
      <c r="C4678" s="381">
        <v>3044.0703083336557</v>
      </c>
      <c r="D4678" s="382">
        <v>1.0280996018398862</v>
      </c>
      <c r="E4678" s="382">
        <v>1.1573290338533606</v>
      </c>
      <c r="F4678" s="382">
        <v>1.2705679920981943</v>
      </c>
      <c r="G4678" s="382">
        <v>1.3580202719350685</v>
      </c>
      <c r="H4678" s="382">
        <v>1.4239874220309729</v>
      </c>
      <c r="M4678" s="386">
        <v>0.93440000000000001</v>
      </c>
    </row>
    <row r="4679" spans="1:13" ht="11.65" customHeight="1">
      <c r="A4679" s="372">
        <v>4673</v>
      </c>
      <c r="B4679" s="381">
        <v>2177.5602439668837</v>
      </c>
      <c r="C4679" s="381">
        <v>3044.7183522957184</v>
      </c>
      <c r="D4679" s="382">
        <v>1.028192909757039</v>
      </c>
      <c r="E4679" s="382">
        <v>1.1573361905700397</v>
      </c>
      <c r="F4679" s="382">
        <v>1.2705706887408024</v>
      </c>
      <c r="G4679" s="382">
        <v>1.3581533736406179</v>
      </c>
      <c r="H4679" s="382">
        <v>1.4240437254088003</v>
      </c>
      <c r="M4679" s="386">
        <v>0.93459999999999999</v>
      </c>
    </row>
    <row r="4680" spans="1:13" ht="11.65" customHeight="1">
      <c r="A4680" s="372">
        <v>4674</v>
      </c>
      <c r="B4680" s="381">
        <v>2177.8896699056659</v>
      </c>
      <c r="C4680" s="381">
        <v>3047.4490874063304</v>
      </c>
      <c r="D4680" s="382">
        <v>1.0282071140430051</v>
      </c>
      <c r="E4680" s="382">
        <v>1.157369360555909</v>
      </c>
      <c r="F4680" s="382">
        <v>1.270717471227812</v>
      </c>
      <c r="G4680" s="382">
        <v>1.3581538273723219</v>
      </c>
      <c r="H4680" s="382">
        <v>1.4243319348676584</v>
      </c>
      <c r="M4680" s="386">
        <v>0.93479999999999996</v>
      </c>
    </row>
    <row r="4681" spans="1:13" ht="11.65" customHeight="1">
      <c r="A4681" s="372">
        <v>4675</v>
      </c>
      <c r="B4681" s="381">
        <v>2178.820842857057</v>
      </c>
      <c r="C4681" s="381">
        <v>3049.2756290256966</v>
      </c>
      <c r="D4681" s="382">
        <v>1.0282428705048223</v>
      </c>
      <c r="E4681" s="382">
        <v>1.157549511490523</v>
      </c>
      <c r="F4681" s="382">
        <v>1.2709330188974044</v>
      </c>
      <c r="G4681" s="382">
        <v>1.3583175664318872</v>
      </c>
      <c r="H4681" s="382">
        <v>1.4243591037681984</v>
      </c>
      <c r="M4681" s="386">
        <v>0.93500000000000005</v>
      </c>
    </row>
    <row r="4682" spans="1:13" ht="11.65" customHeight="1">
      <c r="A4682" s="372">
        <v>4676</v>
      </c>
      <c r="B4682" s="381">
        <v>2179.3771709215425</v>
      </c>
      <c r="C4682" s="381">
        <v>3050.5628536477798</v>
      </c>
      <c r="D4682" s="382">
        <v>1.0283880132123369</v>
      </c>
      <c r="E4682" s="382">
        <v>1.157679660300253</v>
      </c>
      <c r="F4682" s="382">
        <v>1.2709740528074334</v>
      </c>
      <c r="G4682" s="382">
        <v>1.3583322208393847</v>
      </c>
      <c r="H4682" s="382">
        <v>1.424600072016543</v>
      </c>
      <c r="M4682" s="386">
        <v>0.93520000000000003</v>
      </c>
    </row>
    <row r="4683" spans="1:13" ht="11.65" customHeight="1">
      <c r="A4683" s="372">
        <v>4677</v>
      </c>
      <c r="B4683" s="381">
        <v>2181.2697599781923</v>
      </c>
      <c r="C4683" s="381">
        <v>3051.4584519952095</v>
      </c>
      <c r="D4683" s="382">
        <v>1.0284953258341103</v>
      </c>
      <c r="E4683" s="382">
        <v>1.1576982417088992</v>
      </c>
      <c r="F4683" s="382">
        <v>1.2709801828960268</v>
      </c>
      <c r="G4683" s="382">
        <v>1.3585436812145841</v>
      </c>
      <c r="H4683" s="382">
        <v>1.4246822363427678</v>
      </c>
      <c r="M4683" s="386">
        <v>0.93540000000000001</v>
      </c>
    </row>
    <row r="4684" spans="1:13" ht="11.65" customHeight="1">
      <c r="A4684" s="372">
        <v>4678</v>
      </c>
      <c r="B4684" s="381">
        <v>2181.8848653535097</v>
      </c>
      <c r="C4684" s="381">
        <v>3053.0259509127063</v>
      </c>
      <c r="D4684" s="382">
        <v>1.0285205769644867</v>
      </c>
      <c r="E4684" s="382">
        <v>1.1577188861138401</v>
      </c>
      <c r="F4684" s="382">
        <v>1.2710220577593438</v>
      </c>
      <c r="G4684" s="382">
        <v>1.3585866724844748</v>
      </c>
      <c r="H4684" s="382">
        <v>1.4247632452429027</v>
      </c>
      <c r="M4684" s="386">
        <v>0.93559999999999999</v>
      </c>
    </row>
    <row r="4685" spans="1:13" ht="11.65" customHeight="1">
      <c r="A4685" s="372">
        <v>4679</v>
      </c>
      <c r="B4685" s="381">
        <v>2182.7842910241297</v>
      </c>
      <c r="C4685" s="381">
        <v>3054.4875150486441</v>
      </c>
      <c r="D4685" s="382">
        <v>1.0286002295457191</v>
      </c>
      <c r="E4685" s="382">
        <v>1.1578507950929093</v>
      </c>
      <c r="F4685" s="382">
        <v>1.2710486502761247</v>
      </c>
      <c r="G4685" s="382">
        <v>1.3587242983301671</v>
      </c>
      <c r="H4685" s="382">
        <v>1.4247913140635975</v>
      </c>
      <c r="M4685" s="386">
        <v>0.93579999999999997</v>
      </c>
    </row>
    <row r="4686" spans="1:13" ht="11.65" customHeight="1">
      <c r="A4686" s="372">
        <v>4680</v>
      </c>
      <c r="B4686" s="381">
        <v>2184.258415192864</v>
      </c>
      <c r="C4686" s="381">
        <v>3054.514264727417</v>
      </c>
      <c r="D4686" s="382">
        <v>1.0286003608216998</v>
      </c>
      <c r="E4686" s="382">
        <v>1.1578820404221049</v>
      </c>
      <c r="F4686" s="382">
        <v>1.2710516165341459</v>
      </c>
      <c r="G4686" s="382">
        <v>1.3587530662244585</v>
      </c>
      <c r="H4686" s="382">
        <v>1.4248230574775211</v>
      </c>
      <c r="M4686" s="386">
        <v>0.93600000000000005</v>
      </c>
    </row>
    <row r="4687" spans="1:13" ht="11.65" customHeight="1">
      <c r="A4687" s="372">
        <v>4681</v>
      </c>
      <c r="B4687" s="381">
        <v>2185.6122519441642</v>
      </c>
      <c r="C4687" s="381">
        <v>3055.124666823609</v>
      </c>
      <c r="D4687" s="382">
        <v>1.0286825988562189</v>
      </c>
      <c r="E4687" s="382">
        <v>1.1580203221740066</v>
      </c>
      <c r="F4687" s="382">
        <v>1.2712140575865267</v>
      </c>
      <c r="G4687" s="382">
        <v>1.3588146577355391</v>
      </c>
      <c r="H4687" s="382">
        <v>1.4248260332129363</v>
      </c>
      <c r="M4687" s="386">
        <v>0.93620000000000003</v>
      </c>
    </row>
    <row r="4688" spans="1:13" ht="11.65" customHeight="1">
      <c r="A4688" s="372">
        <v>4682</v>
      </c>
      <c r="B4688" s="381">
        <v>2185.6494885711772</v>
      </c>
      <c r="C4688" s="381">
        <v>3056.5579828119699</v>
      </c>
      <c r="D4688" s="382">
        <v>1.0287516132748564</v>
      </c>
      <c r="E4688" s="382">
        <v>1.1580612843441112</v>
      </c>
      <c r="F4688" s="382">
        <v>1.2712603970369938</v>
      </c>
      <c r="G4688" s="382">
        <v>1.3591274078623097</v>
      </c>
      <c r="H4688" s="382">
        <v>1.4248749891270469</v>
      </c>
      <c r="M4688" s="386">
        <v>0.93640000000000001</v>
      </c>
    </row>
    <row r="4689" spans="1:13" ht="11.65" customHeight="1">
      <c r="A4689" s="372">
        <v>4683</v>
      </c>
      <c r="B4689" s="381">
        <v>2185.9819373814698</v>
      </c>
      <c r="C4689" s="381">
        <v>3056.5794355547441</v>
      </c>
      <c r="D4689" s="382">
        <v>1.0287881924880649</v>
      </c>
      <c r="E4689" s="382">
        <v>1.1580904813366628</v>
      </c>
      <c r="F4689" s="382">
        <v>1.2713461697800685</v>
      </c>
      <c r="G4689" s="382">
        <v>1.3592654607914947</v>
      </c>
      <c r="H4689" s="382">
        <v>1.4249085280924212</v>
      </c>
      <c r="M4689" s="386">
        <v>0.93659999999999999</v>
      </c>
    </row>
    <row r="4690" spans="1:13" ht="11.65" customHeight="1">
      <c r="A4690" s="372">
        <v>4684</v>
      </c>
      <c r="B4690" s="381">
        <v>2186.3451654321852</v>
      </c>
      <c r="C4690" s="381">
        <v>3058.1149225139525</v>
      </c>
      <c r="D4690" s="382">
        <v>1.0288660565526939</v>
      </c>
      <c r="E4690" s="382">
        <v>1.1581045537730688</v>
      </c>
      <c r="F4690" s="382">
        <v>1.2713893206313054</v>
      </c>
      <c r="G4690" s="382">
        <v>1.3596442884857731</v>
      </c>
      <c r="H4690" s="382">
        <v>1.4249248148198332</v>
      </c>
      <c r="M4690" s="386">
        <v>0.93679999999999997</v>
      </c>
    </row>
    <row r="4691" spans="1:13" ht="11.65" customHeight="1">
      <c r="A4691" s="372">
        <v>4685</v>
      </c>
      <c r="B4691" s="381">
        <v>2186.6209693791125</v>
      </c>
      <c r="C4691" s="381">
        <v>3058.8119323467054</v>
      </c>
      <c r="D4691" s="382">
        <v>1.0289605838545335</v>
      </c>
      <c r="E4691" s="382">
        <v>1.1582005663824311</v>
      </c>
      <c r="F4691" s="382">
        <v>1.271393725568811</v>
      </c>
      <c r="G4691" s="382">
        <v>1.3597145664866004</v>
      </c>
      <c r="H4691" s="382">
        <v>1.4250948533274148</v>
      </c>
      <c r="M4691" s="386">
        <v>0.93700000000000006</v>
      </c>
    </row>
    <row r="4692" spans="1:13" ht="11.65" customHeight="1">
      <c r="A4692" s="372">
        <v>4686</v>
      </c>
      <c r="B4692" s="381">
        <v>2187.8175102695759</v>
      </c>
      <c r="C4692" s="381">
        <v>3058.8938860254329</v>
      </c>
      <c r="D4692" s="382">
        <v>1.0289996553326415</v>
      </c>
      <c r="E4692" s="382">
        <v>1.1582565742324895</v>
      </c>
      <c r="F4692" s="382">
        <v>1.2714266981754752</v>
      </c>
      <c r="G4692" s="382">
        <v>1.3597324000280362</v>
      </c>
      <c r="H4692" s="382">
        <v>1.4251660028736235</v>
      </c>
      <c r="M4692" s="386">
        <v>0.93720000000000003</v>
      </c>
    </row>
    <row r="4693" spans="1:13" ht="11.65" customHeight="1">
      <c r="A4693" s="372">
        <v>4687</v>
      </c>
      <c r="B4693" s="381">
        <v>2190.569287704916</v>
      </c>
      <c r="C4693" s="381">
        <v>3059.0073995445218</v>
      </c>
      <c r="D4693" s="382">
        <v>1.0290055816818555</v>
      </c>
      <c r="E4693" s="382">
        <v>1.1583001296025319</v>
      </c>
      <c r="F4693" s="382">
        <v>1.271431296761377</v>
      </c>
      <c r="G4693" s="382">
        <v>1.3600139875742496</v>
      </c>
      <c r="H4693" s="382">
        <v>1.4252122066512571</v>
      </c>
      <c r="M4693" s="386">
        <v>0.93740000000000001</v>
      </c>
    </row>
    <row r="4694" spans="1:13" ht="11.65" customHeight="1">
      <c r="A4694" s="372">
        <v>4688</v>
      </c>
      <c r="B4694" s="381">
        <v>2191.8790344279814</v>
      </c>
      <c r="C4694" s="381">
        <v>3059.5325364478267</v>
      </c>
      <c r="D4694" s="382">
        <v>1.0290147818731896</v>
      </c>
      <c r="E4694" s="382">
        <v>1.1583106139139696</v>
      </c>
      <c r="F4694" s="382">
        <v>1.2714460765075042</v>
      </c>
      <c r="G4694" s="382">
        <v>1.3601017859187543</v>
      </c>
      <c r="H4694" s="382">
        <v>1.4253008494824895</v>
      </c>
      <c r="M4694" s="386">
        <v>0.93759999999999999</v>
      </c>
    </row>
    <row r="4695" spans="1:13" ht="11.65" customHeight="1">
      <c r="A4695" s="372">
        <v>4689</v>
      </c>
      <c r="B4695" s="381">
        <v>2191.9872517617732</v>
      </c>
      <c r="C4695" s="381">
        <v>3060.9122467353991</v>
      </c>
      <c r="D4695" s="382">
        <v>1.0290886414637752</v>
      </c>
      <c r="E4695" s="382">
        <v>1.1583936349438746</v>
      </c>
      <c r="F4695" s="382">
        <v>1.2715217026341143</v>
      </c>
      <c r="G4695" s="382">
        <v>1.3603650531740312</v>
      </c>
      <c r="H4695" s="382">
        <v>1.4254674857626684</v>
      </c>
      <c r="M4695" s="386">
        <v>0.93779999999999997</v>
      </c>
    </row>
    <row r="4696" spans="1:13" ht="11.65" customHeight="1">
      <c r="A4696" s="372">
        <v>4690</v>
      </c>
      <c r="B4696" s="381">
        <v>2192.0192137792928</v>
      </c>
      <c r="C4696" s="381">
        <v>3061.3778033393264</v>
      </c>
      <c r="D4696" s="382">
        <v>1.0291017558482374</v>
      </c>
      <c r="E4696" s="382">
        <v>1.1584165311075629</v>
      </c>
      <c r="F4696" s="382">
        <v>1.2716869735997411</v>
      </c>
      <c r="G4696" s="382">
        <v>1.360404114597872</v>
      </c>
      <c r="H4696" s="382">
        <v>1.425524607779274</v>
      </c>
      <c r="M4696" s="386">
        <v>0.93799999999999994</v>
      </c>
    </row>
    <row r="4697" spans="1:13" ht="11.65" customHeight="1">
      <c r="A4697" s="372">
        <v>4691</v>
      </c>
      <c r="B4697" s="381">
        <v>2193.1655327092303</v>
      </c>
      <c r="C4697" s="381">
        <v>3063.0687686299589</v>
      </c>
      <c r="D4697" s="382">
        <v>1.0292888764652188</v>
      </c>
      <c r="E4697" s="382">
        <v>1.1585359511099023</v>
      </c>
      <c r="F4697" s="382">
        <v>1.2718479370634075</v>
      </c>
      <c r="G4697" s="382">
        <v>1.3604049877780782</v>
      </c>
      <c r="H4697" s="382">
        <v>1.4255740365729255</v>
      </c>
      <c r="M4697" s="386">
        <v>0.93820000000000003</v>
      </c>
    </row>
    <row r="4698" spans="1:13" ht="11.65" customHeight="1">
      <c r="A4698" s="372">
        <v>4692</v>
      </c>
      <c r="B4698" s="381">
        <v>2193.7226599682272</v>
      </c>
      <c r="C4698" s="381">
        <v>3064.8472592112139</v>
      </c>
      <c r="D4698" s="382">
        <v>1.0294167864227139</v>
      </c>
      <c r="E4698" s="382">
        <v>1.158542758814523</v>
      </c>
      <c r="F4698" s="382">
        <v>1.2720168235675566</v>
      </c>
      <c r="G4698" s="382">
        <v>1.3604952291661689</v>
      </c>
      <c r="H4698" s="382">
        <v>1.4258108738820308</v>
      </c>
      <c r="M4698" s="386">
        <v>0.93840000000000001</v>
      </c>
    </row>
    <row r="4699" spans="1:13" ht="11.65" customHeight="1">
      <c r="A4699" s="372">
        <v>4693</v>
      </c>
      <c r="B4699" s="381">
        <v>2194.3601275210694</v>
      </c>
      <c r="C4699" s="381">
        <v>3065.2371440563202</v>
      </c>
      <c r="D4699" s="382">
        <v>1.0294673380275159</v>
      </c>
      <c r="E4699" s="382">
        <v>1.1585701704455433</v>
      </c>
      <c r="F4699" s="382">
        <v>1.2720211331315019</v>
      </c>
      <c r="G4699" s="382">
        <v>1.3605365056283016</v>
      </c>
      <c r="H4699" s="382">
        <v>1.4258152626214773</v>
      </c>
      <c r="M4699" s="386">
        <v>0.93859999999999999</v>
      </c>
    </row>
    <row r="4700" spans="1:13" ht="11.65" customHeight="1">
      <c r="A4700" s="372">
        <v>4694</v>
      </c>
      <c r="B4700" s="381">
        <v>2196.5524020670364</v>
      </c>
      <c r="C4700" s="381">
        <v>3066.9344469175103</v>
      </c>
      <c r="D4700" s="382">
        <v>1.0296128014633952</v>
      </c>
      <c r="E4700" s="382">
        <v>1.1585805610536606</v>
      </c>
      <c r="F4700" s="382">
        <v>1.2720872938143519</v>
      </c>
      <c r="G4700" s="382">
        <v>1.3605970426090457</v>
      </c>
      <c r="H4700" s="382">
        <v>1.4258661129057004</v>
      </c>
      <c r="M4700" s="386">
        <v>0.93879999999999997</v>
      </c>
    </row>
    <row r="4701" spans="1:13" ht="11.65" customHeight="1">
      <c r="A4701" s="372">
        <v>4695</v>
      </c>
      <c r="B4701" s="381">
        <v>2196.6812472169368</v>
      </c>
      <c r="C4701" s="381">
        <v>3068.7730948869776</v>
      </c>
      <c r="D4701" s="382">
        <v>1.0296395331139165</v>
      </c>
      <c r="E4701" s="382">
        <v>1.1586044660321944</v>
      </c>
      <c r="F4701" s="382">
        <v>1.2723654839764771</v>
      </c>
      <c r="G4701" s="382">
        <v>1.3607330569753164</v>
      </c>
      <c r="H4701" s="382">
        <v>1.425907190496192</v>
      </c>
      <c r="M4701" s="386">
        <v>0.93899999999999995</v>
      </c>
    </row>
    <row r="4702" spans="1:13" ht="11.65" customHeight="1">
      <c r="A4702" s="372">
        <v>4696</v>
      </c>
      <c r="B4702" s="381">
        <v>2199.083094140271</v>
      </c>
      <c r="C4702" s="381">
        <v>3068.8776801975164</v>
      </c>
      <c r="D4702" s="382">
        <v>1.0296737551716419</v>
      </c>
      <c r="E4702" s="382">
        <v>1.1587031722105772</v>
      </c>
      <c r="F4702" s="382">
        <v>1.2724506780801124</v>
      </c>
      <c r="G4702" s="382">
        <v>1.3608306419543066</v>
      </c>
      <c r="H4702" s="382">
        <v>1.4261359208629021</v>
      </c>
      <c r="M4702" s="386">
        <v>0.93920000000000003</v>
      </c>
    </row>
    <row r="4703" spans="1:13" ht="11.65" customHeight="1">
      <c r="A4703" s="372">
        <v>4697</v>
      </c>
      <c r="B4703" s="381">
        <v>2199.9268595608828</v>
      </c>
      <c r="C4703" s="381">
        <v>3069.0863703177874</v>
      </c>
      <c r="D4703" s="382">
        <v>1.0296800013312195</v>
      </c>
      <c r="E4703" s="382">
        <v>1.1588172529426608</v>
      </c>
      <c r="F4703" s="382">
        <v>1.2725057312580206</v>
      </c>
      <c r="G4703" s="382">
        <v>1.3608631548855707</v>
      </c>
      <c r="H4703" s="382">
        <v>1.4262004537254589</v>
      </c>
      <c r="M4703" s="386">
        <v>0.93940000000000001</v>
      </c>
    </row>
    <row r="4704" spans="1:13" ht="11.65" customHeight="1">
      <c r="A4704" s="372">
        <v>4698</v>
      </c>
      <c r="B4704" s="381">
        <v>2200.3289568653654</v>
      </c>
      <c r="C4704" s="381">
        <v>3069.3428539797551</v>
      </c>
      <c r="D4704" s="382">
        <v>1.0297152782139871</v>
      </c>
      <c r="E4704" s="382">
        <v>1.1589057038228714</v>
      </c>
      <c r="F4704" s="382">
        <v>1.2725108980268927</v>
      </c>
      <c r="G4704" s="382">
        <v>1.3609124950168461</v>
      </c>
      <c r="H4704" s="382">
        <v>1.4262600519876614</v>
      </c>
      <c r="M4704" s="386">
        <v>0.93959999999999999</v>
      </c>
    </row>
    <row r="4705" spans="1:13" ht="11.65" customHeight="1">
      <c r="A4705" s="372">
        <v>4699</v>
      </c>
      <c r="B4705" s="381">
        <v>2200.374089801142</v>
      </c>
      <c r="C4705" s="381">
        <v>3069.6442042877825</v>
      </c>
      <c r="D4705" s="382">
        <v>1.0297740904184782</v>
      </c>
      <c r="E4705" s="382">
        <v>1.1589223102331772</v>
      </c>
      <c r="F4705" s="382">
        <v>1.272575386634176</v>
      </c>
      <c r="G4705" s="382">
        <v>1.3610702351816797</v>
      </c>
      <c r="H4705" s="382">
        <v>1.426373567593797</v>
      </c>
      <c r="M4705" s="386">
        <v>0.93979999999999997</v>
      </c>
    </row>
    <row r="4706" spans="1:13" ht="11.65" customHeight="1">
      <c r="A4706" s="372">
        <v>4700</v>
      </c>
      <c r="B4706" s="381">
        <v>2200.4447525466112</v>
      </c>
      <c r="C4706" s="381">
        <v>3070.2650326360981</v>
      </c>
      <c r="D4706" s="382">
        <v>1.0297763506609547</v>
      </c>
      <c r="E4706" s="382">
        <v>1.1589290288349479</v>
      </c>
      <c r="F4706" s="382">
        <v>1.2726070053956617</v>
      </c>
      <c r="G4706" s="382">
        <v>1.3611179120543582</v>
      </c>
      <c r="H4706" s="382">
        <v>1.4263784727617279</v>
      </c>
      <c r="M4706" s="386">
        <v>0.94</v>
      </c>
    </row>
    <row r="4707" spans="1:13" ht="11.65" customHeight="1">
      <c r="A4707" s="372">
        <v>4701</v>
      </c>
      <c r="B4707" s="381">
        <v>2201.3519633904561</v>
      </c>
      <c r="C4707" s="381">
        <v>3070.6936752155234</v>
      </c>
      <c r="D4707" s="382">
        <v>1.0297786662258543</v>
      </c>
      <c r="E4707" s="382">
        <v>1.1590073792748705</v>
      </c>
      <c r="F4707" s="382">
        <v>1.272635659151077</v>
      </c>
      <c r="G4707" s="382">
        <v>1.3611768261629491</v>
      </c>
      <c r="H4707" s="382">
        <v>1.4264838614940301</v>
      </c>
      <c r="M4707" s="386">
        <v>0.94020000000000004</v>
      </c>
    </row>
    <row r="4708" spans="1:13" ht="11.65" customHeight="1">
      <c r="A4708" s="372">
        <v>4702</v>
      </c>
      <c r="B4708" s="381">
        <v>2202.3747178946487</v>
      </c>
      <c r="C4708" s="381">
        <v>3072.199354489323</v>
      </c>
      <c r="D4708" s="382">
        <v>1.0298378323262991</v>
      </c>
      <c r="E4708" s="382">
        <v>1.1590390983807006</v>
      </c>
      <c r="F4708" s="382">
        <v>1.2730526793551489</v>
      </c>
      <c r="G4708" s="382">
        <v>1.3612264767824209</v>
      </c>
      <c r="H4708" s="382">
        <v>1.4265886154673562</v>
      </c>
      <c r="M4708" s="386">
        <v>0.94040000000000001</v>
      </c>
    </row>
    <row r="4709" spans="1:13" ht="11.65" customHeight="1">
      <c r="A4709" s="372">
        <v>4703</v>
      </c>
      <c r="B4709" s="381">
        <v>2202.4822240490066</v>
      </c>
      <c r="C4709" s="381">
        <v>3074.6016713311292</v>
      </c>
      <c r="D4709" s="382">
        <v>1.0298646090894439</v>
      </c>
      <c r="E4709" s="382">
        <v>1.1590523848099148</v>
      </c>
      <c r="F4709" s="382">
        <v>1.2731494187991284</v>
      </c>
      <c r="G4709" s="382">
        <v>1.3613360762261746</v>
      </c>
      <c r="H4709" s="382">
        <v>1.4266477446254235</v>
      </c>
      <c r="M4709" s="386">
        <v>0.94059999999999999</v>
      </c>
    </row>
    <row r="4710" spans="1:13" ht="11.65" customHeight="1">
      <c r="A4710" s="372">
        <v>4704</v>
      </c>
      <c r="B4710" s="381">
        <v>2202.5483883637025</v>
      </c>
      <c r="C4710" s="381">
        <v>3074.8818218447595</v>
      </c>
      <c r="D4710" s="382">
        <v>1.0298780301412385</v>
      </c>
      <c r="E4710" s="382">
        <v>1.1590973381751524</v>
      </c>
      <c r="F4710" s="382">
        <v>1.2733070488780061</v>
      </c>
      <c r="G4710" s="382">
        <v>1.3614016235330175</v>
      </c>
      <c r="H4710" s="382">
        <v>1.4268958433547085</v>
      </c>
      <c r="M4710" s="386">
        <v>0.94079999999999997</v>
      </c>
    </row>
    <row r="4711" spans="1:13" ht="11.65" customHeight="1">
      <c r="A4711" s="372">
        <v>4705</v>
      </c>
      <c r="B4711" s="381">
        <v>2203.0625317049435</v>
      </c>
      <c r="C4711" s="381">
        <v>3075.728196408747</v>
      </c>
      <c r="D4711" s="382">
        <v>1.0299652550533567</v>
      </c>
      <c r="E4711" s="382">
        <v>1.159244805377468</v>
      </c>
      <c r="F4711" s="382">
        <v>1.2735867952868385</v>
      </c>
      <c r="G4711" s="382">
        <v>1.3614684533964454</v>
      </c>
      <c r="H4711" s="382">
        <v>1.4269691654202632</v>
      </c>
      <c r="M4711" s="386">
        <v>0.94099999999999995</v>
      </c>
    </row>
    <row r="4712" spans="1:13" ht="11.65" customHeight="1">
      <c r="A4712" s="372">
        <v>4706</v>
      </c>
      <c r="B4712" s="381">
        <v>2204.5454271515246</v>
      </c>
      <c r="C4712" s="381">
        <v>3076.405547181701</v>
      </c>
      <c r="D4712" s="382">
        <v>1.0299887086296682</v>
      </c>
      <c r="E4712" s="382">
        <v>1.1592490108761437</v>
      </c>
      <c r="F4712" s="382">
        <v>1.2736502956187254</v>
      </c>
      <c r="G4712" s="382">
        <v>1.3615245113017129</v>
      </c>
      <c r="H4712" s="382">
        <v>1.4270841534439553</v>
      </c>
      <c r="M4712" s="386">
        <v>0.94120000000000004</v>
      </c>
    </row>
    <row r="4713" spans="1:13" ht="11.65" customHeight="1">
      <c r="A4713" s="372">
        <v>4707</v>
      </c>
      <c r="B4713" s="381">
        <v>2204.6666132330211</v>
      </c>
      <c r="C4713" s="381">
        <v>3076.5419422507985</v>
      </c>
      <c r="D4713" s="382">
        <v>1.0300318220086735</v>
      </c>
      <c r="E4713" s="382">
        <v>1.1594300303162741</v>
      </c>
      <c r="F4713" s="382">
        <v>1.2737567466167232</v>
      </c>
      <c r="G4713" s="382">
        <v>1.3615623576545903</v>
      </c>
      <c r="H4713" s="382">
        <v>1.4272064848785353</v>
      </c>
      <c r="M4713" s="386">
        <v>0.94140000000000001</v>
      </c>
    </row>
    <row r="4714" spans="1:13" ht="11.65" customHeight="1">
      <c r="A4714" s="372">
        <v>4708</v>
      </c>
      <c r="B4714" s="381">
        <v>2205.5131065372188</v>
      </c>
      <c r="C4714" s="381">
        <v>3077.9019081820134</v>
      </c>
      <c r="D4714" s="382">
        <v>1.0300896358400764</v>
      </c>
      <c r="E4714" s="382">
        <v>1.1595389504596931</v>
      </c>
      <c r="F4714" s="382">
        <v>1.2738329394557157</v>
      </c>
      <c r="G4714" s="382">
        <v>1.3615836516501141</v>
      </c>
      <c r="H4714" s="382">
        <v>1.4274370046895068</v>
      </c>
      <c r="M4714" s="386">
        <v>0.94159999999999999</v>
      </c>
    </row>
    <row r="4715" spans="1:13" ht="11.65" customHeight="1">
      <c r="A4715" s="372">
        <v>4709</v>
      </c>
      <c r="B4715" s="381">
        <v>2205.5220227354603</v>
      </c>
      <c r="C4715" s="381">
        <v>3078.5036963374459</v>
      </c>
      <c r="D4715" s="382">
        <v>1.0300996517778764</v>
      </c>
      <c r="E4715" s="382">
        <v>1.1596248122390942</v>
      </c>
      <c r="F4715" s="382">
        <v>1.2739582051428735</v>
      </c>
      <c r="G4715" s="382">
        <v>1.3616542642364922</v>
      </c>
      <c r="H4715" s="382">
        <v>1.4275535163857893</v>
      </c>
      <c r="M4715" s="386">
        <v>0.94179999999999997</v>
      </c>
    </row>
    <row r="4716" spans="1:13" ht="11.65" customHeight="1">
      <c r="A4716" s="372">
        <v>4710</v>
      </c>
      <c r="B4716" s="381">
        <v>2205.9001067949921</v>
      </c>
      <c r="C4716" s="381">
        <v>3078.5352727563295</v>
      </c>
      <c r="D4716" s="382">
        <v>1.0301369411216501</v>
      </c>
      <c r="E4716" s="382">
        <v>1.1597611613234735</v>
      </c>
      <c r="F4716" s="382">
        <v>1.2741013986430532</v>
      </c>
      <c r="G4716" s="382">
        <v>1.3618242764529938</v>
      </c>
      <c r="H4716" s="382">
        <v>1.4276269506297989</v>
      </c>
      <c r="M4716" s="386">
        <v>0.94199999999999995</v>
      </c>
    </row>
    <row r="4717" spans="1:13" ht="11.65" customHeight="1">
      <c r="A4717" s="372">
        <v>4711</v>
      </c>
      <c r="B4717" s="381">
        <v>2207.1060423561885</v>
      </c>
      <c r="C4717" s="381">
        <v>3079.0724995836681</v>
      </c>
      <c r="D4717" s="382">
        <v>1.0301685219930468</v>
      </c>
      <c r="E4717" s="382">
        <v>1.1598332899374006</v>
      </c>
      <c r="F4717" s="382">
        <v>1.2742314984842109</v>
      </c>
      <c r="G4717" s="382">
        <v>1.3619620225200919</v>
      </c>
      <c r="H4717" s="382">
        <v>1.4278108526888016</v>
      </c>
      <c r="M4717" s="386">
        <v>0.94220000000000004</v>
      </c>
    </row>
    <row r="4718" spans="1:13" ht="11.65" customHeight="1">
      <c r="A4718" s="372">
        <v>4712</v>
      </c>
      <c r="B4718" s="381">
        <v>2207.1751016847102</v>
      </c>
      <c r="C4718" s="381">
        <v>3079.6768661175884</v>
      </c>
      <c r="D4718" s="382">
        <v>1.0301964366084986</v>
      </c>
      <c r="E4718" s="382">
        <v>1.1599567814450757</v>
      </c>
      <c r="F4718" s="382">
        <v>1.2743919261383114</v>
      </c>
      <c r="G4718" s="382">
        <v>1.3620108502793959</v>
      </c>
      <c r="H4718" s="382">
        <v>1.4278135976242277</v>
      </c>
      <c r="M4718" s="386">
        <v>0.94240000000000002</v>
      </c>
    </row>
    <row r="4719" spans="1:13" ht="11.65" customHeight="1">
      <c r="A4719" s="372">
        <v>4713</v>
      </c>
      <c r="B4719" s="381">
        <v>2209.2928576058712</v>
      </c>
      <c r="C4719" s="381">
        <v>3081.3087942610546</v>
      </c>
      <c r="D4719" s="382">
        <v>1.0302206821701392</v>
      </c>
      <c r="E4719" s="382">
        <v>1.1600005048254864</v>
      </c>
      <c r="F4719" s="382">
        <v>1.2744672578333456</v>
      </c>
      <c r="G4719" s="382">
        <v>1.3620113311964785</v>
      </c>
      <c r="H4719" s="382">
        <v>1.4279480426372564</v>
      </c>
      <c r="M4719" s="386">
        <v>0.94259999999999999</v>
      </c>
    </row>
    <row r="4720" spans="1:13" ht="11.65" customHeight="1">
      <c r="A4720" s="372">
        <v>4714</v>
      </c>
      <c r="B4720" s="381">
        <v>2210.0835478910303</v>
      </c>
      <c r="C4720" s="381">
        <v>3081.7527670270083</v>
      </c>
      <c r="D4720" s="382">
        <v>1.0302299251056701</v>
      </c>
      <c r="E4720" s="382">
        <v>1.1600512119549073</v>
      </c>
      <c r="F4720" s="382">
        <v>1.2745409026783217</v>
      </c>
      <c r="G4720" s="382">
        <v>1.3623092258029899</v>
      </c>
      <c r="H4720" s="382">
        <v>1.4279637874841291</v>
      </c>
      <c r="M4720" s="386">
        <v>0.94279999999999997</v>
      </c>
    </row>
    <row r="4721" spans="1:13" ht="11.65" customHeight="1">
      <c r="A4721" s="372">
        <v>4715</v>
      </c>
      <c r="B4721" s="381">
        <v>2210.3170430253194</v>
      </c>
      <c r="C4721" s="381">
        <v>3082.2920865846245</v>
      </c>
      <c r="D4721" s="382">
        <v>1.0303263634072184</v>
      </c>
      <c r="E4721" s="382">
        <v>1.1601041068696001</v>
      </c>
      <c r="F4721" s="382">
        <v>1.2746160440060568</v>
      </c>
      <c r="G4721" s="382">
        <v>1.3623651164324868</v>
      </c>
      <c r="H4721" s="382">
        <v>1.428144313092893</v>
      </c>
      <c r="M4721" s="386">
        <v>0.94299999999999995</v>
      </c>
    </row>
    <row r="4722" spans="1:13" ht="11.65" customHeight="1">
      <c r="A4722" s="372">
        <v>4716</v>
      </c>
      <c r="B4722" s="381">
        <v>2210.7425014953023</v>
      </c>
      <c r="C4722" s="381">
        <v>3082.4771600561344</v>
      </c>
      <c r="D4722" s="382">
        <v>1.0303505424463395</v>
      </c>
      <c r="E4722" s="382">
        <v>1.1601441484720321</v>
      </c>
      <c r="F4722" s="382">
        <v>1.274637294914486</v>
      </c>
      <c r="G4722" s="382">
        <v>1.3623653401623255</v>
      </c>
      <c r="H4722" s="382">
        <v>1.428369442380401</v>
      </c>
      <c r="M4722" s="386">
        <v>0.94320000000000004</v>
      </c>
    </row>
    <row r="4723" spans="1:13" ht="11.65" customHeight="1">
      <c r="A4723" s="372">
        <v>4717</v>
      </c>
      <c r="B4723" s="381">
        <v>2211.7490554195501</v>
      </c>
      <c r="C4723" s="381">
        <v>3082.6879209406616</v>
      </c>
      <c r="D4723" s="382">
        <v>1.0303616243183482</v>
      </c>
      <c r="E4723" s="382">
        <v>1.160288098577033</v>
      </c>
      <c r="F4723" s="382">
        <v>1.2746754537568021</v>
      </c>
      <c r="G4723" s="382">
        <v>1.3625146871115834</v>
      </c>
      <c r="H4723" s="382">
        <v>1.428391051578936</v>
      </c>
      <c r="M4723" s="386">
        <v>0.94340000000000002</v>
      </c>
    </row>
    <row r="4724" spans="1:13" ht="11.65" customHeight="1">
      <c r="A4724" s="372">
        <v>4718</v>
      </c>
      <c r="B4724" s="381">
        <v>2212.3673093101588</v>
      </c>
      <c r="C4724" s="381">
        <v>3083.7802578040191</v>
      </c>
      <c r="D4724" s="382">
        <v>1.0305175072592421</v>
      </c>
      <c r="E4724" s="382">
        <v>1.1603826843309444</v>
      </c>
      <c r="F4724" s="382">
        <v>1.2747284355941642</v>
      </c>
      <c r="G4724" s="382">
        <v>1.3625725855760353</v>
      </c>
      <c r="H4724" s="382">
        <v>1.4284002411011407</v>
      </c>
      <c r="M4724" s="386">
        <v>0.94359999999999999</v>
      </c>
    </row>
    <row r="4725" spans="1:13" ht="11.65" customHeight="1">
      <c r="A4725" s="372">
        <v>4719</v>
      </c>
      <c r="B4725" s="381">
        <v>2212.5655448663165</v>
      </c>
      <c r="C4725" s="381">
        <v>3084.6846528164861</v>
      </c>
      <c r="D4725" s="382">
        <v>1.0305423785261139</v>
      </c>
      <c r="E4725" s="382">
        <v>1.160627237211163</v>
      </c>
      <c r="F4725" s="382">
        <v>1.2747419795675998</v>
      </c>
      <c r="G4725" s="382">
        <v>1.3626098956554298</v>
      </c>
      <c r="H4725" s="382">
        <v>1.42863678291637</v>
      </c>
      <c r="M4725" s="386">
        <v>0.94379999999999997</v>
      </c>
    </row>
    <row r="4726" spans="1:13" ht="11.65" customHeight="1">
      <c r="A4726" s="372">
        <v>4720</v>
      </c>
      <c r="B4726" s="381">
        <v>2213.2251796408509</v>
      </c>
      <c r="C4726" s="381">
        <v>3085.3942912496695</v>
      </c>
      <c r="D4726" s="382">
        <v>1.0306114016023109</v>
      </c>
      <c r="E4726" s="382">
        <v>1.160660583962861</v>
      </c>
      <c r="F4726" s="382">
        <v>1.2747544100496693</v>
      </c>
      <c r="G4726" s="382">
        <v>1.3626395762846109</v>
      </c>
      <c r="H4726" s="382">
        <v>1.4286383498066006</v>
      </c>
      <c r="M4726" s="386">
        <v>0.94399999999999995</v>
      </c>
    </row>
    <row r="4727" spans="1:13" ht="11.65" customHeight="1">
      <c r="A4727" s="372">
        <v>4721</v>
      </c>
      <c r="B4727" s="381">
        <v>2213.6451220143335</v>
      </c>
      <c r="C4727" s="381">
        <v>3086.5108733794732</v>
      </c>
      <c r="D4727" s="382">
        <v>1.0307063572995141</v>
      </c>
      <c r="E4727" s="382">
        <v>1.1607232343859388</v>
      </c>
      <c r="F4727" s="382">
        <v>1.2747962245219784</v>
      </c>
      <c r="G4727" s="382">
        <v>1.3627093688392979</v>
      </c>
      <c r="H4727" s="382">
        <v>1.4286390794449739</v>
      </c>
      <c r="M4727" s="386">
        <v>0.94420000000000004</v>
      </c>
    </row>
    <row r="4728" spans="1:13" ht="11.65" customHeight="1">
      <c r="A4728" s="372">
        <v>4722</v>
      </c>
      <c r="B4728" s="381">
        <v>2213.9663370654962</v>
      </c>
      <c r="C4728" s="381">
        <v>3086.5831281919782</v>
      </c>
      <c r="D4728" s="382">
        <v>1.030743794552329</v>
      </c>
      <c r="E4728" s="382">
        <v>1.1607444124572628</v>
      </c>
      <c r="F4728" s="382">
        <v>1.274965963414171</v>
      </c>
      <c r="G4728" s="382">
        <v>1.3628264240661669</v>
      </c>
      <c r="H4728" s="382">
        <v>1.4288066155942736</v>
      </c>
      <c r="M4728" s="386">
        <v>0.94440000000000002</v>
      </c>
    </row>
    <row r="4729" spans="1:13" ht="11.65" customHeight="1">
      <c r="A4729" s="372">
        <v>4723</v>
      </c>
      <c r="B4729" s="381">
        <v>2214.0410240100045</v>
      </c>
      <c r="C4729" s="381">
        <v>3088.4912849145985</v>
      </c>
      <c r="D4729" s="382">
        <v>1.0307571519322509</v>
      </c>
      <c r="E4729" s="382">
        <v>1.1611078461270512</v>
      </c>
      <c r="F4729" s="382">
        <v>1.2751438861092341</v>
      </c>
      <c r="G4729" s="382">
        <v>1.3629121715784316</v>
      </c>
      <c r="H4729" s="382">
        <v>1.4289543247810241</v>
      </c>
      <c r="M4729" s="386">
        <v>0.9446</v>
      </c>
    </row>
    <row r="4730" spans="1:13" ht="11.65" customHeight="1">
      <c r="A4730" s="372">
        <v>4724</v>
      </c>
      <c r="B4730" s="381">
        <v>2214.7701967172379</v>
      </c>
      <c r="C4730" s="381">
        <v>3088.7335610280679</v>
      </c>
      <c r="D4730" s="382">
        <v>1.0307726513295854</v>
      </c>
      <c r="E4730" s="382">
        <v>1.1611925481476411</v>
      </c>
      <c r="F4730" s="382">
        <v>1.2753335290831469</v>
      </c>
      <c r="G4730" s="382">
        <v>1.3630084462970975</v>
      </c>
      <c r="H4730" s="382">
        <v>1.4290159578137054</v>
      </c>
      <c r="M4730" s="386">
        <v>0.94479999999999997</v>
      </c>
    </row>
    <row r="4731" spans="1:13" ht="11.65" customHeight="1">
      <c r="A4731" s="372">
        <v>4725</v>
      </c>
      <c r="B4731" s="381">
        <v>2216.6296633491966</v>
      </c>
      <c r="C4731" s="381">
        <v>3089.7312262461892</v>
      </c>
      <c r="D4731" s="382">
        <v>1.0308060118285707</v>
      </c>
      <c r="E4731" s="382">
        <v>1.1612820626964024</v>
      </c>
      <c r="F4731" s="382">
        <v>1.2754273195064056</v>
      </c>
      <c r="G4731" s="382">
        <v>1.3631930240892924</v>
      </c>
      <c r="H4731" s="382">
        <v>1.4292011449075275</v>
      </c>
      <c r="M4731" s="386">
        <v>0.94499999999999995</v>
      </c>
    </row>
    <row r="4732" spans="1:13" ht="11.65" customHeight="1">
      <c r="A4732" s="372">
        <v>4726</v>
      </c>
      <c r="B4732" s="381">
        <v>2220.2870653393438</v>
      </c>
      <c r="C4732" s="381">
        <v>3092.4069572819462</v>
      </c>
      <c r="D4732" s="382">
        <v>1.0308384488898683</v>
      </c>
      <c r="E4732" s="382">
        <v>1.1613514822031614</v>
      </c>
      <c r="F4732" s="382">
        <v>1.2755222156273893</v>
      </c>
      <c r="G4732" s="382">
        <v>1.3633600543218853</v>
      </c>
      <c r="H4732" s="382">
        <v>1.4292364216043092</v>
      </c>
      <c r="M4732" s="386">
        <v>0.94520000000000004</v>
      </c>
    </row>
    <row r="4733" spans="1:13" ht="11.65" customHeight="1">
      <c r="A4733" s="372">
        <v>4727</v>
      </c>
      <c r="B4733" s="381">
        <v>2221.3335292960801</v>
      </c>
      <c r="C4733" s="381">
        <v>3092.7287424838942</v>
      </c>
      <c r="D4733" s="382">
        <v>1.030874526053853</v>
      </c>
      <c r="E4733" s="382">
        <v>1.1613788087171955</v>
      </c>
      <c r="F4733" s="382">
        <v>1.2755980978241861</v>
      </c>
      <c r="G4733" s="382">
        <v>1.3635892244702845</v>
      </c>
      <c r="H4733" s="382">
        <v>1.4292365700235221</v>
      </c>
      <c r="M4733" s="386">
        <v>0.94540000000000002</v>
      </c>
    </row>
    <row r="4734" spans="1:13" ht="11.65" customHeight="1">
      <c r="A4734" s="372">
        <v>4728</v>
      </c>
      <c r="B4734" s="381">
        <v>2221.534261580764</v>
      </c>
      <c r="C4734" s="381">
        <v>3093.8302786853437</v>
      </c>
      <c r="D4734" s="382">
        <v>1.0309309446821455</v>
      </c>
      <c r="E4734" s="382">
        <v>1.1615057170930327</v>
      </c>
      <c r="F4734" s="382">
        <v>1.2756204553038544</v>
      </c>
      <c r="G4734" s="382">
        <v>1.3637021957209154</v>
      </c>
      <c r="H4734" s="382">
        <v>1.429494842362302</v>
      </c>
      <c r="M4734" s="386">
        <v>0.9456</v>
      </c>
    </row>
    <row r="4735" spans="1:13" ht="11.65" customHeight="1">
      <c r="A4735" s="372">
        <v>4729</v>
      </c>
      <c r="B4735" s="381">
        <v>2224.5711637027889</v>
      </c>
      <c r="C4735" s="381">
        <v>3094.8779084052931</v>
      </c>
      <c r="D4735" s="382">
        <v>1.0309717749542093</v>
      </c>
      <c r="E4735" s="382">
        <v>1.1615872125188895</v>
      </c>
      <c r="F4735" s="382">
        <v>1.2760625236091798</v>
      </c>
      <c r="G4735" s="382">
        <v>1.3637873403187482</v>
      </c>
      <c r="H4735" s="382">
        <v>1.4295927804983826</v>
      </c>
      <c r="M4735" s="386">
        <v>0.94579999999999997</v>
      </c>
    </row>
    <row r="4736" spans="1:13" ht="11.65" customHeight="1">
      <c r="A4736" s="372">
        <v>4730</v>
      </c>
      <c r="B4736" s="381">
        <v>2224.5787119581491</v>
      </c>
      <c r="C4736" s="381">
        <v>3094.9558796249639</v>
      </c>
      <c r="D4736" s="382">
        <v>1.0310102365025047</v>
      </c>
      <c r="E4736" s="382">
        <v>1.161620979977807</v>
      </c>
      <c r="F4736" s="382">
        <v>1.2761839028661313</v>
      </c>
      <c r="G4736" s="382">
        <v>1.3639772217248867</v>
      </c>
      <c r="H4736" s="382">
        <v>1.4297269064183602</v>
      </c>
      <c r="M4736" s="386">
        <v>0.94599999999999995</v>
      </c>
    </row>
    <row r="4737" spans="1:13" ht="11.65" customHeight="1">
      <c r="A4737" s="372">
        <v>4731</v>
      </c>
      <c r="B4737" s="381">
        <v>2224.8463398944441</v>
      </c>
      <c r="C4737" s="381">
        <v>3096.1066904345898</v>
      </c>
      <c r="D4737" s="382">
        <v>1.0310524749886385</v>
      </c>
      <c r="E4737" s="382">
        <v>1.1616595721140954</v>
      </c>
      <c r="F4737" s="382">
        <v>1.276184168302922</v>
      </c>
      <c r="G4737" s="382">
        <v>1.364063075319919</v>
      </c>
      <c r="H4737" s="382">
        <v>1.4297600658390059</v>
      </c>
      <c r="M4737" s="386">
        <v>0.94620000000000004</v>
      </c>
    </row>
    <row r="4738" spans="1:13" ht="11.65" customHeight="1">
      <c r="A4738" s="372">
        <v>4732</v>
      </c>
      <c r="B4738" s="381">
        <v>2225.2511285383971</v>
      </c>
      <c r="C4738" s="381">
        <v>3096.5716932460855</v>
      </c>
      <c r="D4738" s="382">
        <v>1.0310556247441776</v>
      </c>
      <c r="E4738" s="382">
        <v>1.1617045527939889</v>
      </c>
      <c r="F4738" s="382">
        <v>1.2764535687911229</v>
      </c>
      <c r="G4738" s="382">
        <v>1.3641248245933335</v>
      </c>
      <c r="H4738" s="382">
        <v>1.4300024187227753</v>
      </c>
      <c r="M4738" s="386">
        <v>0.94640000000000002</v>
      </c>
    </row>
    <row r="4739" spans="1:13" ht="11.65" customHeight="1">
      <c r="A4739" s="372">
        <v>4733</v>
      </c>
      <c r="B4739" s="381">
        <v>2226.7440971533615</v>
      </c>
      <c r="C4739" s="381">
        <v>3096.9485058215014</v>
      </c>
      <c r="D4739" s="382">
        <v>1.0310666377344588</v>
      </c>
      <c r="E4739" s="382">
        <v>1.1617083511584796</v>
      </c>
      <c r="F4739" s="382">
        <v>1.276536353942441</v>
      </c>
      <c r="G4739" s="382">
        <v>1.364164260309324</v>
      </c>
      <c r="H4739" s="382">
        <v>1.4300354666041049</v>
      </c>
      <c r="M4739" s="386">
        <v>0.9466</v>
      </c>
    </row>
    <row r="4740" spans="1:13" ht="11.65" customHeight="1">
      <c r="A4740" s="372">
        <v>4734</v>
      </c>
      <c r="B4740" s="381">
        <v>2227.0466343528878</v>
      </c>
      <c r="C4740" s="381">
        <v>3097.3882699597525</v>
      </c>
      <c r="D4740" s="382">
        <v>1.0310770140230641</v>
      </c>
      <c r="E4740" s="382">
        <v>1.1617837017081465</v>
      </c>
      <c r="F4740" s="382">
        <v>1.2765365129554447</v>
      </c>
      <c r="G4740" s="382">
        <v>1.3641723538966535</v>
      </c>
      <c r="H4740" s="382">
        <v>1.4300475540592654</v>
      </c>
      <c r="M4740" s="386">
        <v>0.94679999999999997</v>
      </c>
    </row>
    <row r="4741" spans="1:13" ht="11.65" customHeight="1">
      <c r="A4741" s="372">
        <v>4735</v>
      </c>
      <c r="B4741" s="381">
        <v>2227.9126420796038</v>
      </c>
      <c r="C4741" s="381">
        <v>3097.4901292526301</v>
      </c>
      <c r="D4741" s="382">
        <v>1.0310779826840564</v>
      </c>
      <c r="E4741" s="382">
        <v>1.1618940904839445</v>
      </c>
      <c r="F4741" s="382">
        <v>1.2768688306624814</v>
      </c>
      <c r="G4741" s="382">
        <v>1.3642600671778655</v>
      </c>
      <c r="H4741" s="382">
        <v>1.4300915721736671</v>
      </c>
      <c r="M4741" s="386">
        <v>0.94699999999999995</v>
      </c>
    </row>
    <row r="4742" spans="1:13" ht="11.65" customHeight="1">
      <c r="A4742" s="372">
        <v>4736</v>
      </c>
      <c r="B4742" s="381">
        <v>2229.166537757088</v>
      </c>
      <c r="C4742" s="381">
        <v>3100.2147690881393</v>
      </c>
      <c r="D4742" s="382">
        <v>1.0311073396549995</v>
      </c>
      <c r="E4742" s="382">
        <v>1.1619028830566953</v>
      </c>
      <c r="F4742" s="382">
        <v>1.2769323906825185</v>
      </c>
      <c r="G4742" s="382">
        <v>1.3643307205410842</v>
      </c>
      <c r="H4742" s="382">
        <v>1.4301567170617846</v>
      </c>
      <c r="M4742" s="386">
        <v>0.94720000000000004</v>
      </c>
    </row>
    <row r="4743" spans="1:13" ht="11.65" customHeight="1">
      <c r="A4743" s="372">
        <v>4737</v>
      </c>
      <c r="B4743" s="381">
        <v>2229.3370389991414</v>
      </c>
      <c r="C4743" s="381">
        <v>3101.4585093274309</v>
      </c>
      <c r="D4743" s="382">
        <v>1.0311673610200089</v>
      </c>
      <c r="E4743" s="382">
        <v>1.1621472656846064</v>
      </c>
      <c r="F4743" s="382">
        <v>1.2769574470488134</v>
      </c>
      <c r="G4743" s="382">
        <v>1.3645153466129381</v>
      </c>
      <c r="H4743" s="382">
        <v>1.4301624529577639</v>
      </c>
      <c r="M4743" s="386">
        <v>0.94740000000000002</v>
      </c>
    </row>
    <row r="4744" spans="1:13" ht="11.65" customHeight="1">
      <c r="A4744" s="372">
        <v>4738</v>
      </c>
      <c r="B4744" s="381">
        <v>2229.7534578098839</v>
      </c>
      <c r="C4744" s="381">
        <v>3102.1943414554025</v>
      </c>
      <c r="D4744" s="382">
        <v>1.0311811056882436</v>
      </c>
      <c r="E4744" s="382">
        <v>1.1622893803495502</v>
      </c>
      <c r="F4744" s="382">
        <v>1.27716471170478</v>
      </c>
      <c r="G4744" s="382">
        <v>1.3646021991104806</v>
      </c>
      <c r="H4744" s="382">
        <v>1.4302841798833974</v>
      </c>
      <c r="M4744" s="386">
        <v>0.9476</v>
      </c>
    </row>
    <row r="4745" spans="1:13" ht="11.65" customHeight="1">
      <c r="A4745" s="372">
        <v>4739</v>
      </c>
      <c r="B4745" s="381">
        <v>2230.4373792003444</v>
      </c>
      <c r="C4745" s="381">
        <v>3103.792228746981</v>
      </c>
      <c r="D4745" s="382">
        <v>1.0312772214151014</v>
      </c>
      <c r="E4745" s="382">
        <v>1.1623417774614497</v>
      </c>
      <c r="F4745" s="382">
        <v>1.2772340663550665</v>
      </c>
      <c r="G4745" s="382">
        <v>1.3648284088550253</v>
      </c>
      <c r="H4745" s="382">
        <v>1.4304251378772905</v>
      </c>
      <c r="M4745" s="386">
        <v>0.94779999999999998</v>
      </c>
    </row>
    <row r="4746" spans="1:13" ht="11.65" customHeight="1">
      <c r="A4746" s="372">
        <v>4740</v>
      </c>
      <c r="B4746" s="381">
        <v>2231.1015011358832</v>
      </c>
      <c r="C4746" s="381">
        <v>3105.3713131081731</v>
      </c>
      <c r="D4746" s="382">
        <v>1.0313489255619503</v>
      </c>
      <c r="E4746" s="382">
        <v>1.1623525130071821</v>
      </c>
      <c r="F4746" s="382">
        <v>1.2772627774282852</v>
      </c>
      <c r="G4746" s="382">
        <v>1.3648304923139756</v>
      </c>
      <c r="H4746" s="382">
        <v>1.4304308326984447</v>
      </c>
      <c r="M4746" s="386">
        <v>0.94799999999999995</v>
      </c>
    </row>
    <row r="4747" spans="1:13" ht="11.65" customHeight="1">
      <c r="A4747" s="372">
        <v>4741</v>
      </c>
      <c r="B4747" s="381">
        <v>2231.6448978857225</v>
      </c>
      <c r="C4747" s="381">
        <v>3108.0846961757015</v>
      </c>
      <c r="D4747" s="382">
        <v>1.0313538529465167</v>
      </c>
      <c r="E4747" s="382">
        <v>1.162396015964158</v>
      </c>
      <c r="F4747" s="382">
        <v>1.2772922093430967</v>
      </c>
      <c r="G4747" s="382">
        <v>1.3650619496650942</v>
      </c>
      <c r="H4747" s="382">
        <v>1.4305476828021098</v>
      </c>
      <c r="M4747" s="386">
        <v>0.94820000000000004</v>
      </c>
    </row>
    <row r="4748" spans="1:13" ht="11.65" customHeight="1">
      <c r="A4748" s="372">
        <v>4742</v>
      </c>
      <c r="B4748" s="381">
        <v>2232.0606348332076</v>
      </c>
      <c r="C4748" s="381">
        <v>3108.4007004861887</v>
      </c>
      <c r="D4748" s="382">
        <v>1.0314008362905949</v>
      </c>
      <c r="E4748" s="382">
        <v>1.162432130959256</v>
      </c>
      <c r="F4748" s="382">
        <v>1.2776172910682322</v>
      </c>
      <c r="G4748" s="382">
        <v>1.365814722824148</v>
      </c>
      <c r="H4748" s="382">
        <v>1.4305599019881208</v>
      </c>
      <c r="M4748" s="386">
        <v>0.94840000000000002</v>
      </c>
    </row>
    <row r="4749" spans="1:13" ht="11.65" customHeight="1">
      <c r="A4749" s="372">
        <v>4743</v>
      </c>
      <c r="B4749" s="381">
        <v>2232.330451273483</v>
      </c>
      <c r="C4749" s="381">
        <v>3108.6878472149947</v>
      </c>
      <c r="D4749" s="382">
        <v>1.0314674257323915</v>
      </c>
      <c r="E4749" s="382">
        <v>1.1626425118512151</v>
      </c>
      <c r="F4749" s="382">
        <v>1.2776175220344685</v>
      </c>
      <c r="G4749" s="382">
        <v>1.3664015360459525</v>
      </c>
      <c r="H4749" s="382">
        <v>1.430586353114927</v>
      </c>
      <c r="M4749" s="386">
        <v>0.9486</v>
      </c>
    </row>
    <row r="4750" spans="1:13" ht="11.65" customHeight="1">
      <c r="A4750" s="372">
        <v>4744</v>
      </c>
      <c r="B4750" s="381">
        <v>2232.6253105057112</v>
      </c>
      <c r="C4750" s="381">
        <v>3109.0140261096731</v>
      </c>
      <c r="D4750" s="382">
        <v>1.0315022815098729</v>
      </c>
      <c r="E4750" s="382">
        <v>1.1626855411061143</v>
      </c>
      <c r="F4750" s="382">
        <v>1.2776309778243549</v>
      </c>
      <c r="G4750" s="382">
        <v>1.3664363812268889</v>
      </c>
      <c r="H4750" s="382">
        <v>1.4305923563667966</v>
      </c>
      <c r="M4750" s="386">
        <v>0.94879999999999998</v>
      </c>
    </row>
    <row r="4751" spans="1:13" ht="11.65" customHeight="1">
      <c r="A4751" s="372">
        <v>4745</v>
      </c>
      <c r="B4751" s="381">
        <v>2235.2797596782129</v>
      </c>
      <c r="C4751" s="381">
        <v>3111.4005445645344</v>
      </c>
      <c r="D4751" s="382">
        <v>1.0315139755311324</v>
      </c>
      <c r="E4751" s="382">
        <v>1.1627957978637253</v>
      </c>
      <c r="F4751" s="382">
        <v>1.2777185285639432</v>
      </c>
      <c r="G4751" s="382">
        <v>1.3665477771972532</v>
      </c>
      <c r="H4751" s="382">
        <v>1.4306474614584261</v>
      </c>
      <c r="M4751" s="386">
        <v>0.94899999999999995</v>
      </c>
    </row>
    <row r="4752" spans="1:13" ht="11.65" customHeight="1">
      <c r="A4752" s="372">
        <v>4746</v>
      </c>
      <c r="B4752" s="381">
        <v>2238.2769187824069</v>
      </c>
      <c r="C4752" s="381">
        <v>3113.0351057791977</v>
      </c>
      <c r="D4752" s="382">
        <v>1.0316555211581426</v>
      </c>
      <c r="E4752" s="382">
        <v>1.1628470417245074</v>
      </c>
      <c r="F4752" s="382">
        <v>1.2779085393841703</v>
      </c>
      <c r="G4752" s="382">
        <v>1.3666060293318927</v>
      </c>
      <c r="H4752" s="382">
        <v>1.4307694436988267</v>
      </c>
      <c r="M4752" s="386">
        <v>0.94920000000000004</v>
      </c>
    </row>
    <row r="4753" spans="1:13" ht="11.65" customHeight="1">
      <c r="A4753" s="372">
        <v>4747</v>
      </c>
      <c r="B4753" s="381">
        <v>2239.209636676067</v>
      </c>
      <c r="C4753" s="381">
        <v>3113.412481901998</v>
      </c>
      <c r="D4753" s="382">
        <v>1.0317333287448012</v>
      </c>
      <c r="E4753" s="382">
        <v>1.1628814339275535</v>
      </c>
      <c r="F4753" s="382">
        <v>1.2779093083277977</v>
      </c>
      <c r="G4753" s="382">
        <v>1.366849633229158</v>
      </c>
      <c r="H4753" s="382">
        <v>1.4309205662787392</v>
      </c>
      <c r="M4753" s="386">
        <v>0.94940000000000002</v>
      </c>
    </row>
    <row r="4754" spans="1:13" ht="11.65" customHeight="1">
      <c r="A4754" s="372">
        <v>4748</v>
      </c>
      <c r="B4754" s="381">
        <v>2242.7300959401273</v>
      </c>
      <c r="C4754" s="381">
        <v>3113.9905149004717</v>
      </c>
      <c r="D4754" s="382">
        <v>1.0317613183967436</v>
      </c>
      <c r="E4754" s="382">
        <v>1.1629752181066315</v>
      </c>
      <c r="F4754" s="382">
        <v>1.2779248264681231</v>
      </c>
      <c r="G4754" s="382">
        <v>1.3670177058821968</v>
      </c>
      <c r="H4754" s="382">
        <v>1.4309756048237272</v>
      </c>
      <c r="M4754" s="386">
        <v>0.9496</v>
      </c>
    </row>
    <row r="4755" spans="1:13" ht="11.65" customHeight="1">
      <c r="A4755" s="372">
        <v>4749</v>
      </c>
      <c r="B4755" s="381">
        <v>2244.0319820296827</v>
      </c>
      <c r="C4755" s="381">
        <v>3114.3839077912653</v>
      </c>
      <c r="D4755" s="382">
        <v>1.0317634314751363</v>
      </c>
      <c r="E4755" s="382">
        <v>1.1630633382904192</v>
      </c>
      <c r="F4755" s="382">
        <v>1.2780396622990924</v>
      </c>
      <c r="G4755" s="382">
        <v>1.3671752973626108</v>
      </c>
      <c r="H4755" s="382">
        <v>1.4309929996721926</v>
      </c>
      <c r="M4755" s="386">
        <v>0.94979999999999998</v>
      </c>
    </row>
    <row r="4756" spans="1:13" ht="11.65" customHeight="1">
      <c r="A4756" s="372">
        <v>4750</v>
      </c>
      <c r="B4756" s="381">
        <v>2244.2149188220101</v>
      </c>
      <c r="C4756" s="381">
        <v>3117.3670383688004</v>
      </c>
      <c r="D4756" s="382">
        <v>1.0318459425432547</v>
      </c>
      <c r="E4756" s="382">
        <v>1.1630951770762268</v>
      </c>
      <c r="F4756" s="382">
        <v>1.2780605960351374</v>
      </c>
      <c r="G4756" s="382">
        <v>1.3674233149537884</v>
      </c>
      <c r="H4756" s="382">
        <v>1.4311139032224058</v>
      </c>
      <c r="M4756" s="386">
        <v>0.95</v>
      </c>
    </row>
    <row r="4757" spans="1:13" ht="11.65" customHeight="1">
      <c r="A4757" s="372">
        <v>4751</v>
      </c>
      <c r="B4757" s="381">
        <v>2246.733366244247</v>
      </c>
      <c r="C4757" s="381">
        <v>3120.3628886925981</v>
      </c>
      <c r="D4757" s="382">
        <v>1.0318581611663322</v>
      </c>
      <c r="E4757" s="382">
        <v>1.1633318625523383</v>
      </c>
      <c r="F4757" s="382">
        <v>1.2781468099604754</v>
      </c>
      <c r="G4757" s="382">
        <v>1.3675813365953178</v>
      </c>
      <c r="H4757" s="382">
        <v>1.4312517417680908</v>
      </c>
      <c r="M4757" s="386">
        <v>0.95020000000000004</v>
      </c>
    </row>
    <row r="4758" spans="1:13" ht="11.65" customHeight="1">
      <c r="A4758" s="372">
        <v>4752</v>
      </c>
      <c r="B4758" s="381">
        <v>2246.7582471521036</v>
      </c>
      <c r="C4758" s="381">
        <v>3122.029834363444</v>
      </c>
      <c r="D4758" s="382">
        <v>1.0318864747603607</v>
      </c>
      <c r="E4758" s="382">
        <v>1.1633597490922096</v>
      </c>
      <c r="F4758" s="382">
        <v>1.2786470744733813</v>
      </c>
      <c r="G4758" s="382">
        <v>1.367603495199782</v>
      </c>
      <c r="H4758" s="382">
        <v>1.4314075687643835</v>
      </c>
      <c r="M4758" s="386">
        <v>0.95040000000000002</v>
      </c>
    </row>
    <row r="4759" spans="1:13" ht="11.65" customHeight="1">
      <c r="A4759" s="372">
        <v>4753</v>
      </c>
      <c r="B4759" s="381">
        <v>2248.8153828048817</v>
      </c>
      <c r="C4759" s="381">
        <v>3122.8432552283175</v>
      </c>
      <c r="D4759" s="382">
        <v>1.0319439126708121</v>
      </c>
      <c r="E4759" s="382">
        <v>1.1634507334522461</v>
      </c>
      <c r="F4759" s="382">
        <v>1.2787434736788419</v>
      </c>
      <c r="G4759" s="382">
        <v>1.3677191563210227</v>
      </c>
      <c r="H4759" s="382">
        <v>1.4314182518687093</v>
      </c>
      <c r="M4759" s="386">
        <v>0.9506</v>
      </c>
    </row>
    <row r="4760" spans="1:13" ht="11.65" customHeight="1">
      <c r="A4760" s="372">
        <v>4754</v>
      </c>
      <c r="B4760" s="381">
        <v>2251.0751746954411</v>
      </c>
      <c r="C4760" s="381">
        <v>3126.0765742899894</v>
      </c>
      <c r="D4760" s="382">
        <v>1.0319644915456094</v>
      </c>
      <c r="E4760" s="382">
        <v>1.1635438158661582</v>
      </c>
      <c r="F4760" s="382">
        <v>1.2788132537146613</v>
      </c>
      <c r="G4760" s="382">
        <v>1.3679479423867482</v>
      </c>
      <c r="H4760" s="382">
        <v>1.4317304338125452</v>
      </c>
      <c r="M4760" s="386">
        <v>0.95079999999999998</v>
      </c>
    </row>
    <row r="4761" spans="1:13" ht="11.65" customHeight="1">
      <c r="A4761" s="372">
        <v>4755</v>
      </c>
      <c r="B4761" s="381">
        <v>2253.0345260693102</v>
      </c>
      <c r="C4761" s="381">
        <v>3126.2351391974844</v>
      </c>
      <c r="D4761" s="382">
        <v>1.0320416502168592</v>
      </c>
      <c r="E4761" s="382">
        <v>1.1635592432338631</v>
      </c>
      <c r="F4761" s="382">
        <v>1.2790902508441908</v>
      </c>
      <c r="G4761" s="382">
        <v>1.3679971541672136</v>
      </c>
      <c r="H4761" s="382">
        <v>1.4317662027493891</v>
      </c>
      <c r="M4761" s="386">
        <v>0.95099999999999996</v>
      </c>
    </row>
    <row r="4762" spans="1:13" ht="11.65" customHeight="1">
      <c r="A4762" s="372">
        <v>4756</v>
      </c>
      <c r="B4762" s="381">
        <v>2253.2378883059264</v>
      </c>
      <c r="C4762" s="381">
        <v>3126.3585713462871</v>
      </c>
      <c r="D4762" s="382">
        <v>1.0320650111917127</v>
      </c>
      <c r="E4762" s="382">
        <v>1.1636879910188054</v>
      </c>
      <c r="F4762" s="382">
        <v>1.2791337517803933</v>
      </c>
      <c r="G4762" s="382">
        <v>1.36800260623682</v>
      </c>
      <c r="H4762" s="382">
        <v>1.4319999716809666</v>
      </c>
      <c r="M4762" s="386">
        <v>0.95120000000000005</v>
      </c>
    </row>
    <row r="4763" spans="1:13" ht="11.65" customHeight="1">
      <c r="A4763" s="372">
        <v>4757</v>
      </c>
      <c r="B4763" s="381">
        <v>2253.3582419004724</v>
      </c>
      <c r="C4763" s="381">
        <v>3126.5113468438503</v>
      </c>
      <c r="D4763" s="382">
        <v>1.0321938679820208</v>
      </c>
      <c r="E4763" s="382">
        <v>1.1637412832543303</v>
      </c>
      <c r="F4763" s="382">
        <v>1.27929367867715</v>
      </c>
      <c r="G4763" s="382">
        <v>1.3686615218672273</v>
      </c>
      <c r="H4763" s="382">
        <v>1.4320911186990093</v>
      </c>
      <c r="M4763" s="386">
        <v>0.95140000000000002</v>
      </c>
    </row>
    <row r="4764" spans="1:13" ht="11.65" customHeight="1">
      <c r="A4764" s="372">
        <v>4758</v>
      </c>
      <c r="B4764" s="381">
        <v>2253.3907778824632</v>
      </c>
      <c r="C4764" s="381">
        <v>3126.9297922331552</v>
      </c>
      <c r="D4764" s="382">
        <v>1.0322951140770358</v>
      </c>
      <c r="E4764" s="382">
        <v>1.1637646524616538</v>
      </c>
      <c r="F4764" s="382">
        <v>1.2793097532936679</v>
      </c>
      <c r="G4764" s="382">
        <v>1.3687619631853594</v>
      </c>
      <c r="H4764" s="382">
        <v>1.4321063589261778</v>
      </c>
      <c r="M4764" s="386">
        <v>0.9516</v>
      </c>
    </row>
    <row r="4765" spans="1:13" ht="11.65" customHeight="1">
      <c r="A4765" s="372">
        <v>4759</v>
      </c>
      <c r="B4765" s="381">
        <v>2253.6355849953052</v>
      </c>
      <c r="C4765" s="381">
        <v>3129.530875584509</v>
      </c>
      <c r="D4765" s="382">
        <v>1.0323124677575175</v>
      </c>
      <c r="E4765" s="382">
        <v>1.1637699296872848</v>
      </c>
      <c r="F4765" s="382">
        <v>1.2795734648704518</v>
      </c>
      <c r="G4765" s="382">
        <v>1.3687869235653776</v>
      </c>
      <c r="H4765" s="382">
        <v>1.4325023037967819</v>
      </c>
      <c r="M4765" s="386">
        <v>0.95179999999999998</v>
      </c>
    </row>
    <row r="4766" spans="1:13" ht="11.65" customHeight="1">
      <c r="A4766" s="372">
        <v>4760</v>
      </c>
      <c r="B4766" s="381">
        <v>2254.0138953135665</v>
      </c>
      <c r="C4766" s="381">
        <v>3131.5628797473255</v>
      </c>
      <c r="D4766" s="382">
        <v>1.0324080803013018</v>
      </c>
      <c r="E4766" s="382">
        <v>1.16424808136896</v>
      </c>
      <c r="F4766" s="382">
        <v>1.2795834309837546</v>
      </c>
      <c r="G4766" s="382">
        <v>1.3688873478776498</v>
      </c>
      <c r="H4766" s="382">
        <v>1.4325412616663025</v>
      </c>
      <c r="M4766" s="386">
        <v>0.95199999999999996</v>
      </c>
    </row>
    <row r="4767" spans="1:13" ht="11.65" customHeight="1">
      <c r="A4767" s="372">
        <v>4761</v>
      </c>
      <c r="B4767" s="381">
        <v>2254.2673103718043</v>
      </c>
      <c r="C4767" s="381">
        <v>3131.9009358294679</v>
      </c>
      <c r="D4767" s="382">
        <v>1.0324648632104823</v>
      </c>
      <c r="E4767" s="382">
        <v>1.1644110267726806</v>
      </c>
      <c r="F4767" s="382">
        <v>1.2797499799963516</v>
      </c>
      <c r="G4767" s="382">
        <v>1.3689147953916068</v>
      </c>
      <c r="H4767" s="382">
        <v>1.4326097547790324</v>
      </c>
      <c r="M4767" s="386">
        <v>0.95220000000000005</v>
      </c>
    </row>
    <row r="4768" spans="1:13" ht="11.65" customHeight="1">
      <c r="A4768" s="372">
        <v>4762</v>
      </c>
      <c r="B4768" s="381">
        <v>2254.675546786355</v>
      </c>
      <c r="C4768" s="381">
        <v>3132.2333643399343</v>
      </c>
      <c r="D4768" s="382">
        <v>1.032517440807833</v>
      </c>
      <c r="E4768" s="382">
        <v>1.164525220655821</v>
      </c>
      <c r="F4768" s="382">
        <v>1.2797861979203491</v>
      </c>
      <c r="G4768" s="382">
        <v>1.3690294451753167</v>
      </c>
      <c r="H4768" s="382">
        <v>1.4326726824057021</v>
      </c>
      <c r="M4768" s="386">
        <v>0.95240000000000002</v>
      </c>
    </row>
    <row r="4769" spans="1:13" ht="11.65" customHeight="1">
      <c r="A4769" s="372">
        <v>4763</v>
      </c>
      <c r="B4769" s="381">
        <v>2256.5296188590437</v>
      </c>
      <c r="C4769" s="381">
        <v>3133.8651243577824</v>
      </c>
      <c r="D4769" s="382">
        <v>1.0325326683023504</v>
      </c>
      <c r="E4769" s="382">
        <v>1.1647173538642601</v>
      </c>
      <c r="F4769" s="382">
        <v>1.2797884981168257</v>
      </c>
      <c r="G4769" s="382">
        <v>1.3690418035593097</v>
      </c>
      <c r="H4769" s="382">
        <v>1.4328802038220148</v>
      </c>
      <c r="M4769" s="386">
        <v>0.9526</v>
      </c>
    </row>
    <row r="4770" spans="1:13" ht="11.65" customHeight="1">
      <c r="A4770" s="372">
        <v>4764</v>
      </c>
      <c r="B4770" s="381">
        <v>2256.7401914858219</v>
      </c>
      <c r="C4770" s="381">
        <v>3134.5375145311773</v>
      </c>
      <c r="D4770" s="382">
        <v>1.0325647074079303</v>
      </c>
      <c r="E4770" s="382">
        <v>1.1647477138588009</v>
      </c>
      <c r="F4770" s="382">
        <v>1.2798170672909963</v>
      </c>
      <c r="G4770" s="382">
        <v>1.3690442310043287</v>
      </c>
      <c r="H4770" s="382">
        <v>1.4329182688258109</v>
      </c>
      <c r="M4770" s="386">
        <v>0.95279999999999998</v>
      </c>
    </row>
    <row r="4771" spans="1:13" ht="11.65" customHeight="1">
      <c r="A4771" s="372">
        <v>4765</v>
      </c>
      <c r="B4771" s="381">
        <v>2257.6076891548673</v>
      </c>
      <c r="C4771" s="381">
        <v>3136.2042090580435</v>
      </c>
      <c r="D4771" s="382">
        <v>1.0326004727530183</v>
      </c>
      <c r="E4771" s="382">
        <v>1.1647596062770942</v>
      </c>
      <c r="F4771" s="382">
        <v>1.2798613100674641</v>
      </c>
      <c r="G4771" s="382">
        <v>1.3690779046437769</v>
      </c>
      <c r="H4771" s="382">
        <v>1.4329832031664864</v>
      </c>
      <c r="M4771" s="386">
        <v>0.95299999999999996</v>
      </c>
    </row>
    <row r="4772" spans="1:13" ht="11.65" customHeight="1">
      <c r="A4772" s="372">
        <v>4766</v>
      </c>
      <c r="B4772" s="381">
        <v>2257.7159778689893</v>
      </c>
      <c r="C4772" s="381">
        <v>3139.2453069468229</v>
      </c>
      <c r="D4772" s="382">
        <v>1.032737703635253</v>
      </c>
      <c r="E4772" s="382">
        <v>1.1648548176675797</v>
      </c>
      <c r="F4772" s="382">
        <v>1.2798715626232313</v>
      </c>
      <c r="G4772" s="382">
        <v>1.3691831814829272</v>
      </c>
      <c r="H4772" s="382">
        <v>1.4330990886536352</v>
      </c>
      <c r="M4772" s="386">
        <v>0.95320000000000005</v>
      </c>
    </row>
    <row r="4773" spans="1:13" ht="11.65" customHeight="1">
      <c r="A4773" s="372">
        <v>4767</v>
      </c>
      <c r="B4773" s="381">
        <v>2257.8141299173367</v>
      </c>
      <c r="C4773" s="381">
        <v>3140.421929344393</v>
      </c>
      <c r="D4773" s="382">
        <v>1.0328144666502952</v>
      </c>
      <c r="E4773" s="382">
        <v>1.1648972754561302</v>
      </c>
      <c r="F4773" s="382">
        <v>1.2799044169318001</v>
      </c>
      <c r="G4773" s="382">
        <v>1.3692479832565487</v>
      </c>
      <c r="H4773" s="382">
        <v>1.4332377126519305</v>
      </c>
      <c r="M4773" s="386">
        <v>0.95340000000000003</v>
      </c>
    </row>
    <row r="4774" spans="1:13" ht="11.65" customHeight="1">
      <c r="A4774" s="372">
        <v>4768</v>
      </c>
      <c r="B4774" s="381">
        <v>2258.3119492130973</v>
      </c>
      <c r="C4774" s="381">
        <v>3140.4265514131275</v>
      </c>
      <c r="D4774" s="382">
        <v>1.0328810868165914</v>
      </c>
      <c r="E4774" s="382">
        <v>1.1649669483498875</v>
      </c>
      <c r="F4774" s="382">
        <v>1.2799906330849788</v>
      </c>
      <c r="G4774" s="382">
        <v>1.3693182143558456</v>
      </c>
      <c r="H4774" s="382">
        <v>1.4332826969575603</v>
      </c>
      <c r="M4774" s="386">
        <v>0.9536</v>
      </c>
    </row>
    <row r="4775" spans="1:13" ht="11.65" customHeight="1">
      <c r="A4775" s="372">
        <v>4769</v>
      </c>
      <c r="B4775" s="381">
        <v>2258.7385799489894</v>
      </c>
      <c r="C4775" s="381">
        <v>3141.2542008472883</v>
      </c>
      <c r="D4775" s="382">
        <v>1.0329538997507166</v>
      </c>
      <c r="E4775" s="382">
        <v>1.1655045593724698</v>
      </c>
      <c r="F4775" s="382">
        <v>1.2800902919376478</v>
      </c>
      <c r="G4775" s="382">
        <v>1.3695077757565328</v>
      </c>
      <c r="H4775" s="382">
        <v>1.4334185863919331</v>
      </c>
      <c r="M4775" s="386">
        <v>0.95379999999999998</v>
      </c>
    </row>
    <row r="4776" spans="1:13" ht="11.65" customHeight="1">
      <c r="A4776" s="372">
        <v>4770</v>
      </c>
      <c r="B4776" s="381">
        <v>2259.9182045989</v>
      </c>
      <c r="C4776" s="381">
        <v>3141.9769569228774</v>
      </c>
      <c r="D4776" s="382">
        <v>1.0330424888686387</v>
      </c>
      <c r="E4776" s="382">
        <v>1.1655283217352321</v>
      </c>
      <c r="F4776" s="382">
        <v>1.2800935248978524</v>
      </c>
      <c r="G4776" s="382">
        <v>1.369563530468261</v>
      </c>
      <c r="H4776" s="382">
        <v>1.4340702708938091</v>
      </c>
      <c r="M4776" s="386">
        <v>0.95399999999999996</v>
      </c>
    </row>
    <row r="4777" spans="1:13" ht="11.65" customHeight="1">
      <c r="A4777" s="372">
        <v>4771</v>
      </c>
      <c r="B4777" s="381">
        <v>2260.813124037646</v>
      </c>
      <c r="C4777" s="381">
        <v>3144.4144741485707</v>
      </c>
      <c r="D4777" s="382">
        <v>1.0331480129850206</v>
      </c>
      <c r="E4777" s="382">
        <v>1.1655689523961728</v>
      </c>
      <c r="F4777" s="382">
        <v>1.2801204238452557</v>
      </c>
      <c r="G4777" s="382">
        <v>1.3695675961903009</v>
      </c>
      <c r="H4777" s="382">
        <v>1.4341734172945098</v>
      </c>
      <c r="M4777" s="386">
        <v>0.95420000000000005</v>
      </c>
    </row>
    <row r="4778" spans="1:13" ht="11.65" customHeight="1">
      <c r="A4778" s="372">
        <v>4772</v>
      </c>
      <c r="B4778" s="381">
        <v>2263.2875360312573</v>
      </c>
      <c r="C4778" s="381">
        <v>3144.6533940314002</v>
      </c>
      <c r="D4778" s="382">
        <v>1.0331996284936771</v>
      </c>
      <c r="E4778" s="382">
        <v>1.1656822365834774</v>
      </c>
      <c r="F4778" s="382">
        <v>1.2803068590248594</v>
      </c>
      <c r="G4778" s="382">
        <v>1.3696765244617966</v>
      </c>
      <c r="H4778" s="382">
        <v>1.4342106164845574</v>
      </c>
      <c r="M4778" s="386">
        <v>0.95440000000000003</v>
      </c>
    </row>
    <row r="4779" spans="1:13" ht="11.65" customHeight="1">
      <c r="A4779" s="372">
        <v>4773</v>
      </c>
      <c r="B4779" s="381">
        <v>2265.7335549259224</v>
      </c>
      <c r="C4779" s="381">
        <v>3147.1918250574945</v>
      </c>
      <c r="D4779" s="382">
        <v>1.0332310032988992</v>
      </c>
      <c r="E4779" s="382">
        <v>1.1658246335164497</v>
      </c>
      <c r="F4779" s="382">
        <v>1.2803400442457913</v>
      </c>
      <c r="G4779" s="382">
        <v>1.3698445133832822</v>
      </c>
      <c r="H4779" s="382">
        <v>1.4342531206602365</v>
      </c>
      <c r="M4779" s="386">
        <v>0.9546</v>
      </c>
    </row>
    <row r="4780" spans="1:13" ht="11.65" customHeight="1">
      <c r="A4780" s="372">
        <v>4774</v>
      </c>
      <c r="B4780" s="381">
        <v>2265.9190266953919</v>
      </c>
      <c r="C4780" s="381">
        <v>3154.1316218494721</v>
      </c>
      <c r="D4780" s="382">
        <v>1.0332922448461823</v>
      </c>
      <c r="E4780" s="382">
        <v>1.1659250032984172</v>
      </c>
      <c r="F4780" s="382">
        <v>1.2803515537515557</v>
      </c>
      <c r="G4780" s="382">
        <v>1.3698576392931427</v>
      </c>
      <c r="H4780" s="382">
        <v>1.434368485018148</v>
      </c>
      <c r="M4780" s="386">
        <v>0.95479999999999998</v>
      </c>
    </row>
    <row r="4781" spans="1:13" ht="11.65" customHeight="1">
      <c r="A4781" s="372">
        <v>4775</v>
      </c>
      <c r="B4781" s="381">
        <v>2269.8472757496675</v>
      </c>
      <c r="C4781" s="381">
        <v>3156.0528830226158</v>
      </c>
      <c r="D4781" s="382">
        <v>1.0332974004973601</v>
      </c>
      <c r="E4781" s="382">
        <v>1.1660333413118351</v>
      </c>
      <c r="F4781" s="382">
        <v>1.2804249209260963</v>
      </c>
      <c r="G4781" s="382">
        <v>1.3699641314152509</v>
      </c>
      <c r="H4781" s="382">
        <v>1.4343838071982904</v>
      </c>
      <c r="M4781" s="386">
        <v>0.95499999999999996</v>
      </c>
    </row>
    <row r="4782" spans="1:13" ht="11.65" customHeight="1">
      <c r="A4782" s="372">
        <v>4776</v>
      </c>
      <c r="B4782" s="381">
        <v>2270.8167665830679</v>
      </c>
      <c r="C4782" s="381">
        <v>3158.3590861453922</v>
      </c>
      <c r="D4782" s="382">
        <v>1.033438159609477</v>
      </c>
      <c r="E4782" s="382">
        <v>1.1662346211334678</v>
      </c>
      <c r="F4782" s="382">
        <v>1.2805809871147478</v>
      </c>
      <c r="G4782" s="382">
        <v>1.3701779063711303</v>
      </c>
      <c r="H4782" s="382">
        <v>1.4345584830781624</v>
      </c>
      <c r="M4782" s="386">
        <v>0.95520000000000005</v>
      </c>
    </row>
    <row r="4783" spans="1:13" ht="11.65" customHeight="1">
      <c r="A4783" s="372">
        <v>4777</v>
      </c>
      <c r="B4783" s="381">
        <v>2271.5875840907956</v>
      </c>
      <c r="C4783" s="381">
        <v>3159.5048439952607</v>
      </c>
      <c r="D4783" s="382">
        <v>1.0335004216937715</v>
      </c>
      <c r="E4783" s="382">
        <v>1.1664982416085388</v>
      </c>
      <c r="F4783" s="382">
        <v>1.2806338005470503</v>
      </c>
      <c r="G4783" s="382">
        <v>1.3702995617257359</v>
      </c>
      <c r="H4783" s="382">
        <v>1.4348243412564614</v>
      </c>
      <c r="M4783" s="386">
        <v>0.95540000000000003</v>
      </c>
    </row>
    <row r="4784" spans="1:13" ht="11.65" customHeight="1">
      <c r="A4784" s="372">
        <v>4778</v>
      </c>
      <c r="B4784" s="381">
        <v>2275.0181747748138</v>
      </c>
      <c r="C4784" s="381">
        <v>3161.8532263032703</v>
      </c>
      <c r="D4784" s="382">
        <v>1.033536602498494</v>
      </c>
      <c r="E4784" s="382">
        <v>1.1666315230207636</v>
      </c>
      <c r="F4784" s="382">
        <v>1.2806381986808697</v>
      </c>
      <c r="G4784" s="382">
        <v>1.3704859679411872</v>
      </c>
      <c r="H4784" s="382">
        <v>1.4350541315240997</v>
      </c>
      <c r="M4784" s="386">
        <v>0.9556</v>
      </c>
    </row>
    <row r="4785" spans="1:13" ht="11.65" customHeight="1">
      <c r="A4785" s="372">
        <v>4779</v>
      </c>
      <c r="B4785" s="381">
        <v>2282.3048109212359</v>
      </c>
      <c r="C4785" s="381">
        <v>3162.7236877496071</v>
      </c>
      <c r="D4785" s="382">
        <v>1.0335928063894317</v>
      </c>
      <c r="E4785" s="382">
        <v>1.1668346336701052</v>
      </c>
      <c r="F4785" s="382">
        <v>1.2807274983934809</v>
      </c>
      <c r="G4785" s="382">
        <v>1.3705617207875032</v>
      </c>
      <c r="H4785" s="382">
        <v>1.4353216776629725</v>
      </c>
      <c r="M4785" s="386">
        <v>0.95579999999999998</v>
      </c>
    </row>
    <row r="4786" spans="1:13" ht="11.65" customHeight="1">
      <c r="A4786" s="372">
        <v>4780</v>
      </c>
      <c r="B4786" s="381">
        <v>2284.6279430370487</v>
      </c>
      <c r="C4786" s="381">
        <v>3163.3911617072172</v>
      </c>
      <c r="D4786" s="382">
        <v>1.0336091187464787</v>
      </c>
      <c r="E4786" s="382">
        <v>1.1668454344869916</v>
      </c>
      <c r="F4786" s="382">
        <v>1.280750735818408</v>
      </c>
      <c r="G4786" s="382">
        <v>1.3706692988125271</v>
      </c>
      <c r="H4786" s="382">
        <v>1.4357023614556002</v>
      </c>
      <c r="M4786" s="386">
        <v>0.95599999999999996</v>
      </c>
    </row>
    <row r="4787" spans="1:13" ht="11.65" customHeight="1">
      <c r="A4787" s="372">
        <v>4781</v>
      </c>
      <c r="B4787" s="381">
        <v>2287.3695371449212</v>
      </c>
      <c r="C4787" s="381">
        <v>3163.5969737142168</v>
      </c>
      <c r="D4787" s="382">
        <v>1.033718781408475</v>
      </c>
      <c r="E4787" s="382">
        <v>1.166887296027836</v>
      </c>
      <c r="F4787" s="382">
        <v>1.2807514397887174</v>
      </c>
      <c r="G4787" s="382">
        <v>1.3708230271643342</v>
      </c>
      <c r="H4787" s="382">
        <v>1.4357952186450402</v>
      </c>
      <c r="M4787" s="386">
        <v>0.95620000000000005</v>
      </c>
    </row>
    <row r="4788" spans="1:13" ht="11.65" customHeight="1">
      <c r="A4788" s="372">
        <v>4782</v>
      </c>
      <c r="B4788" s="381">
        <v>2288.3956853059826</v>
      </c>
      <c r="C4788" s="381">
        <v>3168.968169944108</v>
      </c>
      <c r="D4788" s="382">
        <v>1.033744627133681</v>
      </c>
      <c r="E4788" s="382">
        <v>1.1669925812881272</v>
      </c>
      <c r="F4788" s="382">
        <v>1.2807905072371644</v>
      </c>
      <c r="G4788" s="382">
        <v>1.3711060156256123</v>
      </c>
      <c r="H4788" s="382">
        <v>1.436018420634839</v>
      </c>
      <c r="M4788" s="386">
        <v>0.95640000000000003</v>
      </c>
    </row>
    <row r="4789" spans="1:13" ht="11.65" customHeight="1">
      <c r="A4789" s="372">
        <v>4783</v>
      </c>
      <c r="B4789" s="381">
        <v>2288.7780852088399</v>
      </c>
      <c r="C4789" s="381">
        <v>3170.8761258090635</v>
      </c>
      <c r="D4789" s="382">
        <v>1.0337474852320452</v>
      </c>
      <c r="E4789" s="382">
        <v>1.1673172327666548</v>
      </c>
      <c r="F4789" s="382">
        <v>1.2810392262771402</v>
      </c>
      <c r="G4789" s="382">
        <v>1.3714535419136251</v>
      </c>
      <c r="H4789" s="382">
        <v>1.4360737021629473</v>
      </c>
      <c r="M4789" s="386">
        <v>0.95660000000000001</v>
      </c>
    </row>
    <row r="4790" spans="1:13" ht="11.65" customHeight="1">
      <c r="A4790" s="372">
        <v>4784</v>
      </c>
      <c r="B4790" s="381">
        <v>2291.9446654831991</v>
      </c>
      <c r="C4790" s="381">
        <v>3174.5005119257858</v>
      </c>
      <c r="D4790" s="382">
        <v>1.0338186438891428</v>
      </c>
      <c r="E4790" s="382">
        <v>1.1674603291549008</v>
      </c>
      <c r="F4790" s="382">
        <v>1.2811230135681653</v>
      </c>
      <c r="G4790" s="382">
        <v>1.3717715991051809</v>
      </c>
      <c r="H4790" s="382">
        <v>1.4361346140058198</v>
      </c>
      <c r="M4790" s="386">
        <v>0.95679999999999998</v>
      </c>
    </row>
    <row r="4791" spans="1:13" ht="11.65" customHeight="1">
      <c r="A4791" s="372">
        <v>4785</v>
      </c>
      <c r="B4791" s="381">
        <v>2294.6543699936774</v>
      </c>
      <c r="C4791" s="381">
        <v>3175.2886056603857</v>
      </c>
      <c r="D4791" s="382">
        <v>1.0338325853353609</v>
      </c>
      <c r="E4791" s="382">
        <v>1.1674729243347193</v>
      </c>
      <c r="F4791" s="382">
        <v>1.2813603991306817</v>
      </c>
      <c r="G4791" s="382">
        <v>1.3718744993021332</v>
      </c>
      <c r="H4791" s="382">
        <v>1.4362182482325774</v>
      </c>
      <c r="M4791" s="386">
        <v>0.95699999999999996</v>
      </c>
    </row>
    <row r="4792" spans="1:13" ht="11.65" customHeight="1">
      <c r="A4792" s="372">
        <v>4786</v>
      </c>
      <c r="B4792" s="381">
        <v>2295.8218700248199</v>
      </c>
      <c r="C4792" s="381">
        <v>3178.8966925773038</v>
      </c>
      <c r="D4792" s="382">
        <v>1.0341869836107156</v>
      </c>
      <c r="E4792" s="382">
        <v>1.1677114392466263</v>
      </c>
      <c r="F4792" s="382">
        <v>1.2813915039861072</v>
      </c>
      <c r="G4792" s="382">
        <v>1.3718821701505761</v>
      </c>
      <c r="H4792" s="382">
        <v>1.4362415932808175</v>
      </c>
      <c r="M4792" s="386">
        <v>0.95720000000000005</v>
      </c>
    </row>
    <row r="4793" spans="1:13" ht="11.65" customHeight="1">
      <c r="A4793" s="372">
        <v>4787</v>
      </c>
      <c r="B4793" s="381">
        <v>2296.8702885695402</v>
      </c>
      <c r="C4793" s="381">
        <v>3179.3452286446864</v>
      </c>
      <c r="D4793" s="382">
        <v>1.0342122194006889</v>
      </c>
      <c r="E4793" s="382">
        <v>1.1678941504510985</v>
      </c>
      <c r="F4793" s="382">
        <v>1.2817623747137088</v>
      </c>
      <c r="G4793" s="382">
        <v>1.372120535731989</v>
      </c>
      <c r="H4793" s="382">
        <v>1.4369271775840082</v>
      </c>
      <c r="M4793" s="386">
        <v>0.95740000000000003</v>
      </c>
    </row>
    <row r="4794" spans="1:13" ht="11.65" customHeight="1">
      <c r="A4794" s="372">
        <v>4788</v>
      </c>
      <c r="B4794" s="381">
        <v>2298.087075306079</v>
      </c>
      <c r="C4794" s="381">
        <v>3179.9596914804079</v>
      </c>
      <c r="D4794" s="382">
        <v>1.0342265341653336</v>
      </c>
      <c r="E4794" s="382">
        <v>1.1679059970250139</v>
      </c>
      <c r="F4794" s="382">
        <v>1.282053024395077</v>
      </c>
      <c r="G4794" s="382">
        <v>1.3724576274454254</v>
      </c>
      <c r="H4794" s="382">
        <v>1.4370694203700987</v>
      </c>
      <c r="M4794" s="386">
        <v>0.95760000000000001</v>
      </c>
    </row>
    <row r="4795" spans="1:13" ht="11.65" customHeight="1">
      <c r="A4795" s="372">
        <v>4789</v>
      </c>
      <c r="B4795" s="381">
        <v>2300.9994573038111</v>
      </c>
      <c r="C4795" s="381">
        <v>3184.0504535701548</v>
      </c>
      <c r="D4795" s="382">
        <v>1.034232621269759</v>
      </c>
      <c r="E4795" s="382">
        <v>1.1679241339697795</v>
      </c>
      <c r="F4795" s="382">
        <v>1.2821015474044883</v>
      </c>
      <c r="G4795" s="382">
        <v>1.3724909976358612</v>
      </c>
      <c r="H4795" s="382">
        <v>1.4376233496000907</v>
      </c>
      <c r="M4795" s="386">
        <v>0.95779999999999998</v>
      </c>
    </row>
    <row r="4796" spans="1:13" ht="11.65" customHeight="1">
      <c r="A4796" s="372">
        <v>4790</v>
      </c>
      <c r="B4796" s="381">
        <v>2301.3566242278011</v>
      </c>
      <c r="C4796" s="381">
        <v>3186.484114144394</v>
      </c>
      <c r="D4796" s="382">
        <v>1.0342962812046395</v>
      </c>
      <c r="E4796" s="382">
        <v>1.167940902675072</v>
      </c>
      <c r="F4796" s="382">
        <v>1.282210386721786</v>
      </c>
      <c r="G4796" s="382">
        <v>1.3725120454562396</v>
      </c>
      <c r="H4796" s="382">
        <v>1.437900716936968</v>
      </c>
      <c r="M4796" s="386">
        <v>0.95799999999999996</v>
      </c>
    </row>
    <row r="4797" spans="1:13" ht="11.65" customHeight="1">
      <c r="A4797" s="372">
        <v>4791</v>
      </c>
      <c r="B4797" s="381">
        <v>2301.4150814489949</v>
      </c>
      <c r="C4797" s="381">
        <v>3188.3456975530517</v>
      </c>
      <c r="D4797" s="382">
        <v>1.0343697281296995</v>
      </c>
      <c r="E4797" s="382">
        <v>1.1680060641393695</v>
      </c>
      <c r="F4797" s="382">
        <v>1.2823956892597068</v>
      </c>
      <c r="G4797" s="382">
        <v>1.3726008103573766</v>
      </c>
      <c r="H4797" s="382">
        <v>1.4381923272466473</v>
      </c>
      <c r="M4797" s="386">
        <v>0.95820000000000005</v>
      </c>
    </row>
    <row r="4798" spans="1:13" ht="11.65" customHeight="1">
      <c r="A4798" s="372">
        <v>4792</v>
      </c>
      <c r="B4798" s="381">
        <v>2301.7926542442838</v>
      </c>
      <c r="C4798" s="381">
        <v>3190.9115706558914</v>
      </c>
      <c r="D4798" s="382">
        <v>1.0344040796007841</v>
      </c>
      <c r="E4798" s="382">
        <v>1.1681838208781168</v>
      </c>
      <c r="F4798" s="382">
        <v>1.2826423830170561</v>
      </c>
      <c r="G4798" s="382">
        <v>1.3726039257543514</v>
      </c>
      <c r="H4798" s="382">
        <v>1.4384332200775864</v>
      </c>
      <c r="M4798" s="386">
        <v>0.95840000000000003</v>
      </c>
    </row>
    <row r="4799" spans="1:13" ht="11.65" customHeight="1">
      <c r="A4799" s="372">
        <v>4793</v>
      </c>
      <c r="B4799" s="381">
        <v>2303.6867238331815</v>
      </c>
      <c r="C4799" s="381">
        <v>3194.4027635979946</v>
      </c>
      <c r="D4799" s="382">
        <v>1.034512864975041</v>
      </c>
      <c r="E4799" s="382">
        <v>1.1685805151566373</v>
      </c>
      <c r="F4799" s="382">
        <v>1.2830661196198183</v>
      </c>
      <c r="G4799" s="382">
        <v>1.3726453082617509</v>
      </c>
      <c r="H4799" s="382">
        <v>1.4384756032820336</v>
      </c>
      <c r="M4799" s="386">
        <v>0.95860000000000001</v>
      </c>
    </row>
    <row r="4800" spans="1:13" ht="11.65" customHeight="1">
      <c r="A4800" s="372">
        <v>4794</v>
      </c>
      <c r="B4800" s="381">
        <v>2304.0274717753364</v>
      </c>
      <c r="C4800" s="381">
        <v>3194.9738652081996</v>
      </c>
      <c r="D4800" s="382">
        <v>1.0345482045711933</v>
      </c>
      <c r="E4800" s="382">
        <v>1.1687111096621594</v>
      </c>
      <c r="F4800" s="382">
        <v>1.2834040835695104</v>
      </c>
      <c r="G4800" s="382">
        <v>1.3726530656374196</v>
      </c>
      <c r="H4800" s="382">
        <v>1.4384909987451246</v>
      </c>
      <c r="M4800" s="386">
        <v>0.95879999999999999</v>
      </c>
    </row>
    <row r="4801" spans="1:13" ht="11.65" customHeight="1">
      <c r="A4801" s="372">
        <v>4795</v>
      </c>
      <c r="B4801" s="381">
        <v>2304.6756434559193</v>
      </c>
      <c r="C4801" s="381">
        <v>3195.5010140917057</v>
      </c>
      <c r="D4801" s="382">
        <v>1.0345746681989063</v>
      </c>
      <c r="E4801" s="382">
        <v>1.1687872489623927</v>
      </c>
      <c r="F4801" s="382">
        <v>1.2834938494748427</v>
      </c>
      <c r="G4801" s="382">
        <v>1.3726611668038982</v>
      </c>
      <c r="H4801" s="382">
        <v>1.4385835939160871</v>
      </c>
      <c r="M4801" s="386">
        <v>0.95899999999999996</v>
      </c>
    </row>
    <row r="4802" spans="1:13" ht="11.65" customHeight="1">
      <c r="A4802" s="372">
        <v>4796</v>
      </c>
      <c r="B4802" s="381">
        <v>2306.9817936282998</v>
      </c>
      <c r="C4802" s="381">
        <v>3196.9873634713931</v>
      </c>
      <c r="D4802" s="382">
        <v>1.0346650867001128</v>
      </c>
      <c r="E4802" s="382">
        <v>1.1688380193873917</v>
      </c>
      <c r="F4802" s="382">
        <v>1.2838667417685068</v>
      </c>
      <c r="G4802" s="382">
        <v>1.3727050670625853</v>
      </c>
      <c r="H4802" s="382">
        <v>1.4386094630174449</v>
      </c>
      <c r="M4802" s="386">
        <v>0.95920000000000005</v>
      </c>
    </row>
    <row r="4803" spans="1:13" ht="11.65" customHeight="1">
      <c r="A4803" s="372">
        <v>4797</v>
      </c>
      <c r="B4803" s="381">
        <v>2307.1559513599168</v>
      </c>
      <c r="C4803" s="381">
        <v>3198.0698982898539</v>
      </c>
      <c r="D4803" s="382">
        <v>1.0347948061583145</v>
      </c>
      <c r="E4803" s="382">
        <v>1.1691030202522881</v>
      </c>
      <c r="F4803" s="382">
        <v>1.2839102643019844</v>
      </c>
      <c r="G4803" s="382">
        <v>1.372843387381943</v>
      </c>
      <c r="H4803" s="382">
        <v>1.438815493547996</v>
      </c>
      <c r="M4803" s="386">
        <v>0.95940000000000003</v>
      </c>
    </row>
    <row r="4804" spans="1:13" ht="11.65" customHeight="1">
      <c r="A4804" s="372">
        <v>4798</v>
      </c>
      <c r="B4804" s="381">
        <v>2307.2715755072986</v>
      </c>
      <c r="C4804" s="381">
        <v>3200.5578404202552</v>
      </c>
      <c r="D4804" s="382">
        <v>1.034819733208213</v>
      </c>
      <c r="E4804" s="382">
        <v>1.1691917186280716</v>
      </c>
      <c r="F4804" s="382">
        <v>1.2841723337492839</v>
      </c>
      <c r="G4804" s="382">
        <v>1.3730846347424721</v>
      </c>
      <c r="H4804" s="382">
        <v>1.4389846262119372</v>
      </c>
      <c r="M4804" s="386">
        <v>0.95960000000000001</v>
      </c>
    </row>
    <row r="4805" spans="1:13" ht="11.65" customHeight="1">
      <c r="A4805" s="372">
        <v>4799</v>
      </c>
      <c r="B4805" s="381">
        <v>2307.4392664285588</v>
      </c>
      <c r="C4805" s="381">
        <v>3200.705515622356</v>
      </c>
      <c r="D4805" s="382">
        <v>1.034841620722406</v>
      </c>
      <c r="E4805" s="382">
        <v>1.1692068967765623</v>
      </c>
      <c r="F4805" s="382">
        <v>1.2841877933417662</v>
      </c>
      <c r="G4805" s="382">
        <v>1.3733268008183968</v>
      </c>
      <c r="H4805" s="382">
        <v>1.4391317127589998</v>
      </c>
      <c r="M4805" s="386">
        <v>0.95979999999999999</v>
      </c>
    </row>
    <row r="4806" spans="1:13" ht="11.65" customHeight="1">
      <c r="A4806" s="372">
        <v>4800</v>
      </c>
      <c r="B4806" s="381">
        <v>2308.1920723726216</v>
      </c>
      <c r="C4806" s="381">
        <v>3201.0172440650549</v>
      </c>
      <c r="D4806" s="382">
        <v>1.0348716714360942</v>
      </c>
      <c r="E4806" s="382">
        <v>1.1692377673566547</v>
      </c>
      <c r="F4806" s="382">
        <v>1.2842514413669746</v>
      </c>
      <c r="G4806" s="382">
        <v>1.3735088771944328</v>
      </c>
      <c r="H4806" s="382">
        <v>1.4392572768773229</v>
      </c>
      <c r="M4806" s="386">
        <v>0.96</v>
      </c>
    </row>
    <row r="4807" spans="1:13" ht="11.65" customHeight="1">
      <c r="A4807" s="372">
        <v>4801</v>
      </c>
      <c r="B4807" s="381">
        <v>2308.4416271966347</v>
      </c>
      <c r="C4807" s="381">
        <v>3201.1439681541906</v>
      </c>
      <c r="D4807" s="382">
        <v>1.0349897595322044</v>
      </c>
      <c r="E4807" s="382">
        <v>1.1693990560853686</v>
      </c>
      <c r="F4807" s="382">
        <v>1.2845726270920297</v>
      </c>
      <c r="G4807" s="382">
        <v>1.3737131125792352</v>
      </c>
      <c r="H4807" s="382">
        <v>1.4393766212589529</v>
      </c>
      <c r="M4807" s="386">
        <v>0.96020000000000005</v>
      </c>
    </row>
    <row r="4808" spans="1:13" ht="11.65" customHeight="1">
      <c r="A4808" s="372">
        <v>4802</v>
      </c>
      <c r="B4808" s="381">
        <v>2308.6496906923294</v>
      </c>
      <c r="C4808" s="381">
        <v>3202.0386771902686</v>
      </c>
      <c r="D4808" s="382">
        <v>1.0350948834340237</v>
      </c>
      <c r="E4808" s="382">
        <v>1.1695104581950047</v>
      </c>
      <c r="F4808" s="382">
        <v>1.2846083522489076</v>
      </c>
      <c r="G4808" s="382">
        <v>1.3738511715028368</v>
      </c>
      <c r="H4808" s="382">
        <v>1.4395626263434491</v>
      </c>
      <c r="M4808" s="386">
        <v>0.96040000000000003</v>
      </c>
    </row>
    <row r="4809" spans="1:13" ht="11.65" customHeight="1">
      <c r="A4809" s="372">
        <v>4803</v>
      </c>
      <c r="B4809" s="381">
        <v>2310.9296285493201</v>
      </c>
      <c r="C4809" s="381">
        <v>3203.2614113834825</v>
      </c>
      <c r="D4809" s="382">
        <v>1.035435382855088</v>
      </c>
      <c r="E4809" s="382">
        <v>1.1695344768905962</v>
      </c>
      <c r="F4809" s="382">
        <v>1.2850058807584084</v>
      </c>
      <c r="G4809" s="382">
        <v>1.3739902258028318</v>
      </c>
      <c r="H4809" s="382">
        <v>1.4398240115498633</v>
      </c>
      <c r="M4809" s="386">
        <v>0.96060000000000001</v>
      </c>
    </row>
    <row r="4810" spans="1:13" ht="11.65" customHeight="1">
      <c r="A4810" s="372">
        <v>4804</v>
      </c>
      <c r="B4810" s="381">
        <v>2311.107704443988</v>
      </c>
      <c r="C4810" s="381">
        <v>3208.0259495611845</v>
      </c>
      <c r="D4810" s="382">
        <v>1.0354588142483485</v>
      </c>
      <c r="E4810" s="382">
        <v>1.1695357626154645</v>
      </c>
      <c r="F4810" s="382">
        <v>1.2850308560770936</v>
      </c>
      <c r="G4810" s="382">
        <v>1.3740002366749242</v>
      </c>
      <c r="H4810" s="382">
        <v>1.4400925419621904</v>
      </c>
      <c r="M4810" s="386">
        <v>0.96079999999999999</v>
      </c>
    </row>
    <row r="4811" spans="1:13" ht="11.65" customHeight="1">
      <c r="A4811" s="372">
        <v>4805</v>
      </c>
      <c r="B4811" s="381">
        <v>2312.026645339176</v>
      </c>
      <c r="C4811" s="381">
        <v>3208.6428268245036</v>
      </c>
      <c r="D4811" s="382">
        <v>1.0358084721707541</v>
      </c>
      <c r="E4811" s="382">
        <v>1.1695777563800234</v>
      </c>
      <c r="F4811" s="382">
        <v>1.2850663849120791</v>
      </c>
      <c r="G4811" s="382">
        <v>1.3740233799303128</v>
      </c>
      <c r="H4811" s="382">
        <v>1.4401546462634123</v>
      </c>
      <c r="M4811" s="386">
        <v>0.96099999999999997</v>
      </c>
    </row>
    <row r="4812" spans="1:13" ht="11.65" customHeight="1">
      <c r="A4812" s="372">
        <v>4806</v>
      </c>
      <c r="B4812" s="381">
        <v>2316.6140256919807</v>
      </c>
      <c r="C4812" s="381">
        <v>3210.6871837693961</v>
      </c>
      <c r="D4812" s="382">
        <v>1.0358433445180277</v>
      </c>
      <c r="E4812" s="382">
        <v>1.1696113517041407</v>
      </c>
      <c r="F4812" s="382">
        <v>1.2854812410386072</v>
      </c>
      <c r="G4812" s="382">
        <v>1.3742031421734406</v>
      </c>
      <c r="H4812" s="382">
        <v>1.4403063483492222</v>
      </c>
      <c r="M4812" s="386">
        <v>0.96120000000000005</v>
      </c>
    </row>
    <row r="4813" spans="1:13" ht="11.65" customHeight="1">
      <c r="A4813" s="372">
        <v>4807</v>
      </c>
      <c r="B4813" s="381">
        <v>2320.2104835393257</v>
      </c>
      <c r="C4813" s="381">
        <v>3213.8844447721895</v>
      </c>
      <c r="D4813" s="382">
        <v>1.0359315891018199</v>
      </c>
      <c r="E4813" s="382">
        <v>1.1696522643628391</v>
      </c>
      <c r="F4813" s="382">
        <v>1.2854894179985068</v>
      </c>
      <c r="G4813" s="382">
        <v>1.3742258057206125</v>
      </c>
      <c r="H4813" s="382">
        <v>1.4403143357896737</v>
      </c>
      <c r="M4813" s="386">
        <v>0.96140000000000003</v>
      </c>
    </row>
    <row r="4814" spans="1:13" ht="11.65" customHeight="1">
      <c r="A4814" s="372">
        <v>4808</v>
      </c>
      <c r="B4814" s="381">
        <v>2324.5533306971538</v>
      </c>
      <c r="C4814" s="381">
        <v>3214.5611704495186</v>
      </c>
      <c r="D4814" s="382">
        <v>1.0359414856328757</v>
      </c>
      <c r="E4814" s="382">
        <v>1.1698534749098204</v>
      </c>
      <c r="F4814" s="382">
        <v>1.2857725419994857</v>
      </c>
      <c r="G4814" s="382">
        <v>1.3742762850156756</v>
      </c>
      <c r="H4814" s="382">
        <v>1.4406559370798637</v>
      </c>
      <c r="M4814" s="386">
        <v>0.96160000000000001</v>
      </c>
    </row>
    <row r="4815" spans="1:13" ht="11.65" customHeight="1">
      <c r="A4815" s="372">
        <v>4809</v>
      </c>
      <c r="B4815" s="381">
        <v>2326.7120569367689</v>
      </c>
      <c r="C4815" s="381">
        <v>3215.1654087447023</v>
      </c>
      <c r="D4815" s="382">
        <v>1.0359910378778625</v>
      </c>
      <c r="E4815" s="382">
        <v>1.1699842748023501</v>
      </c>
      <c r="F4815" s="382">
        <v>1.2860713190235162</v>
      </c>
      <c r="G4815" s="382">
        <v>1.37466835843104</v>
      </c>
      <c r="H4815" s="382">
        <v>1.4407175853109635</v>
      </c>
      <c r="M4815" s="386">
        <v>0.96179999999999999</v>
      </c>
    </row>
    <row r="4816" spans="1:13" ht="11.65" customHeight="1">
      <c r="A4816" s="372">
        <v>4810</v>
      </c>
      <c r="B4816" s="381">
        <v>2328.3777609699337</v>
      </c>
      <c r="C4816" s="381">
        <v>3215.6583222945319</v>
      </c>
      <c r="D4816" s="382">
        <v>1.0363222008206936</v>
      </c>
      <c r="E4816" s="382">
        <v>1.1701423819349823</v>
      </c>
      <c r="F4816" s="382">
        <v>1.2861449665606202</v>
      </c>
      <c r="G4816" s="382">
        <v>1.3748969285995207</v>
      </c>
      <c r="H4816" s="382">
        <v>1.4407458936940432</v>
      </c>
      <c r="M4816" s="386">
        <v>0.96199999999999997</v>
      </c>
    </row>
    <row r="4817" spans="1:13" ht="11.65" customHeight="1">
      <c r="A4817" s="372">
        <v>4811</v>
      </c>
      <c r="B4817" s="381">
        <v>2328.7772234259937</v>
      </c>
      <c r="C4817" s="381">
        <v>3217.8235934286604</v>
      </c>
      <c r="D4817" s="382">
        <v>1.0363854998547712</v>
      </c>
      <c r="E4817" s="382">
        <v>1.1703841794116048</v>
      </c>
      <c r="F4817" s="382">
        <v>1.286404524960697</v>
      </c>
      <c r="G4817" s="382">
        <v>1.3750907441508704</v>
      </c>
      <c r="H4817" s="382">
        <v>1.4408762380612854</v>
      </c>
      <c r="M4817" s="386">
        <v>0.96220000000000006</v>
      </c>
    </row>
    <row r="4818" spans="1:13" ht="11.65" customHeight="1">
      <c r="A4818" s="372">
        <v>4812</v>
      </c>
      <c r="B4818" s="381">
        <v>2329.4115221153479</v>
      </c>
      <c r="C4818" s="381">
        <v>3220.3012207527427</v>
      </c>
      <c r="D4818" s="382">
        <v>1.0364063505617231</v>
      </c>
      <c r="E4818" s="382">
        <v>1.1704010253964816</v>
      </c>
      <c r="F4818" s="382">
        <v>1.2865266795800945</v>
      </c>
      <c r="G4818" s="382">
        <v>1.3751194092189929</v>
      </c>
      <c r="H4818" s="382">
        <v>1.4410203820281331</v>
      </c>
      <c r="M4818" s="386">
        <v>0.96240000000000003</v>
      </c>
    </row>
    <row r="4819" spans="1:13" ht="11.65" customHeight="1">
      <c r="A4819" s="372">
        <v>4813</v>
      </c>
      <c r="B4819" s="381">
        <v>2331.5175821880894</v>
      </c>
      <c r="C4819" s="381">
        <v>3221.7757942548196</v>
      </c>
      <c r="D4819" s="382">
        <v>1.0364816900179683</v>
      </c>
      <c r="E4819" s="382">
        <v>1.1704395068458673</v>
      </c>
      <c r="F4819" s="382">
        <v>1.2865281359770757</v>
      </c>
      <c r="G4819" s="382">
        <v>1.3756831572976698</v>
      </c>
      <c r="H4819" s="382">
        <v>1.4412636431387835</v>
      </c>
      <c r="M4819" s="386">
        <v>0.96260000000000001</v>
      </c>
    </row>
    <row r="4820" spans="1:13" ht="11.65" customHeight="1">
      <c r="A4820" s="372">
        <v>4814</v>
      </c>
      <c r="B4820" s="381">
        <v>2334.0301490325546</v>
      </c>
      <c r="C4820" s="381">
        <v>3222.2008643180961</v>
      </c>
      <c r="D4820" s="382">
        <v>1.0365781032211872</v>
      </c>
      <c r="E4820" s="382">
        <v>1.170595640771168</v>
      </c>
      <c r="F4820" s="382">
        <v>1.2865783079790112</v>
      </c>
      <c r="G4820" s="382">
        <v>1.3758245670624112</v>
      </c>
      <c r="H4820" s="382">
        <v>1.4418695170709421</v>
      </c>
      <c r="M4820" s="386">
        <v>0.96279999999999999</v>
      </c>
    </row>
    <row r="4821" spans="1:13" ht="11.65" customHeight="1">
      <c r="A4821" s="372">
        <v>4815</v>
      </c>
      <c r="B4821" s="381">
        <v>2339.0249058437221</v>
      </c>
      <c r="C4821" s="381">
        <v>3223.6663041213069</v>
      </c>
      <c r="D4821" s="382">
        <v>1.0370374170836827</v>
      </c>
      <c r="E4821" s="382">
        <v>1.1709909696152836</v>
      </c>
      <c r="F4821" s="382">
        <v>1.2867692856099076</v>
      </c>
      <c r="G4821" s="382">
        <v>1.3761473394715453</v>
      </c>
      <c r="H4821" s="382">
        <v>1.4418943861110323</v>
      </c>
      <c r="M4821" s="386">
        <v>0.96299999999999997</v>
      </c>
    </row>
    <row r="4822" spans="1:13" ht="11.65" customHeight="1">
      <c r="A4822" s="372">
        <v>4816</v>
      </c>
      <c r="B4822" s="381">
        <v>2339.32851454722</v>
      </c>
      <c r="C4822" s="381">
        <v>3225.3079289362249</v>
      </c>
      <c r="D4822" s="382">
        <v>1.0370381778839854</v>
      </c>
      <c r="E4822" s="382">
        <v>1.1711158575270211</v>
      </c>
      <c r="F4822" s="382">
        <v>1.2870522948106531</v>
      </c>
      <c r="G4822" s="382">
        <v>1.3769963736230932</v>
      </c>
      <c r="H4822" s="382">
        <v>1.4419610794807176</v>
      </c>
      <c r="M4822" s="386">
        <v>0.96319999999999995</v>
      </c>
    </row>
    <row r="4823" spans="1:13" ht="11.65" customHeight="1">
      <c r="A4823" s="372">
        <v>4817</v>
      </c>
      <c r="B4823" s="381">
        <v>2340.0844049416646</v>
      </c>
      <c r="C4823" s="381">
        <v>3226.7260606698346</v>
      </c>
      <c r="D4823" s="382">
        <v>1.0371573393820446</v>
      </c>
      <c r="E4823" s="382">
        <v>1.1711873312828387</v>
      </c>
      <c r="F4823" s="382">
        <v>1.2871499551961532</v>
      </c>
      <c r="G4823" s="382">
        <v>1.3770403821429449</v>
      </c>
      <c r="H4823" s="382">
        <v>1.4419925404024656</v>
      </c>
      <c r="M4823" s="386">
        <v>0.96340000000000003</v>
      </c>
    </row>
    <row r="4824" spans="1:13" ht="11.65" customHeight="1">
      <c r="A4824" s="372">
        <v>4818</v>
      </c>
      <c r="B4824" s="381">
        <v>2340.1854928035009</v>
      </c>
      <c r="C4824" s="381">
        <v>3228.2092644961449</v>
      </c>
      <c r="D4824" s="382">
        <v>1.0371685027337327</v>
      </c>
      <c r="E4824" s="382">
        <v>1.1712472149719928</v>
      </c>
      <c r="F4824" s="382">
        <v>1.2871705678087033</v>
      </c>
      <c r="G4824" s="382">
        <v>1.3774882493350513</v>
      </c>
      <c r="H4824" s="382">
        <v>1.4421422437199596</v>
      </c>
      <c r="M4824" s="386">
        <v>0.96360000000000001</v>
      </c>
    </row>
    <row r="4825" spans="1:13" ht="11.65" customHeight="1">
      <c r="A4825" s="372">
        <v>4819</v>
      </c>
      <c r="B4825" s="381">
        <v>2340.8464825439223</v>
      </c>
      <c r="C4825" s="381">
        <v>3229.6909310172541</v>
      </c>
      <c r="D4825" s="382">
        <v>1.0372345150044771</v>
      </c>
      <c r="E4825" s="382">
        <v>1.1712972820540442</v>
      </c>
      <c r="F4825" s="382">
        <v>1.2874443584244502</v>
      </c>
      <c r="G4825" s="382">
        <v>1.377524205855257</v>
      </c>
      <c r="H4825" s="382">
        <v>1.4422234805272767</v>
      </c>
      <c r="M4825" s="386">
        <v>0.96379999999999999</v>
      </c>
    </row>
    <row r="4826" spans="1:13" ht="11.65" customHeight="1">
      <c r="A4826" s="372">
        <v>4820</v>
      </c>
      <c r="B4826" s="381">
        <v>2341.1875472459742</v>
      </c>
      <c r="C4826" s="381">
        <v>3230.3894923463122</v>
      </c>
      <c r="D4826" s="382">
        <v>1.0374084951466815</v>
      </c>
      <c r="E4826" s="382">
        <v>1.1713888282311125</v>
      </c>
      <c r="F4826" s="382">
        <v>1.287907077439705</v>
      </c>
      <c r="G4826" s="382">
        <v>1.377552206637259</v>
      </c>
      <c r="H4826" s="382">
        <v>1.4423011064996496</v>
      </c>
      <c r="M4826" s="386">
        <v>0.96399999999999997</v>
      </c>
    </row>
    <row r="4827" spans="1:13" ht="11.65" customHeight="1">
      <c r="A4827" s="372">
        <v>4821</v>
      </c>
      <c r="B4827" s="381">
        <v>2343.3901407451922</v>
      </c>
      <c r="C4827" s="381">
        <v>3231.9187998393518</v>
      </c>
      <c r="D4827" s="382">
        <v>1.0374748883247313</v>
      </c>
      <c r="E4827" s="382">
        <v>1.1715066224667949</v>
      </c>
      <c r="F4827" s="382">
        <v>1.2880064178238513</v>
      </c>
      <c r="G4827" s="382">
        <v>1.3775808730989818</v>
      </c>
      <c r="H4827" s="382">
        <v>1.4424979646756377</v>
      </c>
      <c r="M4827" s="386">
        <v>0.96419999999999995</v>
      </c>
    </row>
    <row r="4828" spans="1:13" ht="11.65" customHeight="1">
      <c r="A4828" s="372">
        <v>4822</v>
      </c>
      <c r="B4828" s="381">
        <v>2347.6473767077914</v>
      </c>
      <c r="C4828" s="381">
        <v>3234.4754092730782</v>
      </c>
      <c r="D4828" s="382">
        <v>1.0374965021734452</v>
      </c>
      <c r="E4828" s="382">
        <v>1.1715380341786517</v>
      </c>
      <c r="F4828" s="382">
        <v>1.2880709979277385</v>
      </c>
      <c r="G4828" s="382">
        <v>1.3776178849153873</v>
      </c>
      <c r="H4828" s="382">
        <v>1.4431220053466582</v>
      </c>
      <c r="M4828" s="386">
        <v>0.96440000000000003</v>
      </c>
    </row>
    <row r="4829" spans="1:13" ht="11.65" customHeight="1">
      <c r="A4829" s="372">
        <v>4823</v>
      </c>
      <c r="B4829" s="381">
        <v>2348.6298673862821</v>
      </c>
      <c r="C4829" s="381">
        <v>3235.0053702842197</v>
      </c>
      <c r="D4829" s="382">
        <v>1.0375657512113605</v>
      </c>
      <c r="E4829" s="382">
        <v>1.1715954359982599</v>
      </c>
      <c r="F4829" s="382">
        <v>1.2880942405665932</v>
      </c>
      <c r="G4829" s="382">
        <v>1.3777567711321688</v>
      </c>
      <c r="H4829" s="382">
        <v>1.443188850354046</v>
      </c>
      <c r="M4829" s="386">
        <v>0.96460000000000001</v>
      </c>
    </row>
    <row r="4830" spans="1:13" ht="11.65" customHeight="1">
      <c r="A4830" s="372">
        <v>4824</v>
      </c>
      <c r="B4830" s="381">
        <v>2353.2104073054888</v>
      </c>
      <c r="C4830" s="381">
        <v>3237.5820383144201</v>
      </c>
      <c r="D4830" s="382">
        <v>1.0375995324209561</v>
      </c>
      <c r="E4830" s="382">
        <v>1.1716523369124412</v>
      </c>
      <c r="F4830" s="382">
        <v>1.2882864662603291</v>
      </c>
      <c r="G4830" s="382">
        <v>1.3778782733000086</v>
      </c>
      <c r="H4830" s="382">
        <v>1.4432397854435812</v>
      </c>
      <c r="M4830" s="386">
        <v>0.96479999999999999</v>
      </c>
    </row>
    <row r="4831" spans="1:13" ht="11.65" customHeight="1">
      <c r="A4831" s="372">
        <v>4825</v>
      </c>
      <c r="B4831" s="381">
        <v>2359.0063380463907</v>
      </c>
      <c r="C4831" s="381">
        <v>3237.7021851513855</v>
      </c>
      <c r="D4831" s="382">
        <v>1.0377125614010796</v>
      </c>
      <c r="E4831" s="382">
        <v>1.1721095319895585</v>
      </c>
      <c r="F4831" s="382">
        <v>1.2883722361385377</v>
      </c>
      <c r="G4831" s="382">
        <v>1.3779407116125786</v>
      </c>
      <c r="H4831" s="382">
        <v>1.4434170935227952</v>
      </c>
      <c r="M4831" s="386">
        <v>0.96499999999999997</v>
      </c>
    </row>
    <row r="4832" spans="1:13" ht="11.65" customHeight="1">
      <c r="A4832" s="372">
        <v>4826</v>
      </c>
      <c r="B4832" s="381">
        <v>2364.5638407030074</v>
      </c>
      <c r="C4832" s="381">
        <v>3241.8941617703549</v>
      </c>
      <c r="D4832" s="382">
        <v>1.0378391322320073</v>
      </c>
      <c r="E4832" s="382">
        <v>1.1721844276546798</v>
      </c>
      <c r="F4832" s="382">
        <v>1.2886754769011588</v>
      </c>
      <c r="G4832" s="382">
        <v>1.3783819893613298</v>
      </c>
      <c r="H4832" s="382">
        <v>1.4436026730313853</v>
      </c>
      <c r="M4832" s="386">
        <v>0.96519999999999995</v>
      </c>
    </row>
    <row r="4833" spans="1:13" ht="11.65" customHeight="1">
      <c r="A4833" s="372">
        <v>4827</v>
      </c>
      <c r="B4833" s="381">
        <v>2364.6017493259769</v>
      </c>
      <c r="C4833" s="381">
        <v>3245.0566078047432</v>
      </c>
      <c r="D4833" s="382">
        <v>1.0378443376079751</v>
      </c>
      <c r="E4833" s="382">
        <v>1.1723535341638454</v>
      </c>
      <c r="F4833" s="382">
        <v>1.28883534388662</v>
      </c>
      <c r="G4833" s="382">
        <v>1.3785613794649583</v>
      </c>
      <c r="H4833" s="382">
        <v>1.4436035878975266</v>
      </c>
      <c r="M4833" s="386">
        <v>0.96540000000000004</v>
      </c>
    </row>
    <row r="4834" spans="1:13" ht="11.65" customHeight="1">
      <c r="A4834" s="372">
        <v>4828</v>
      </c>
      <c r="B4834" s="381">
        <v>2365.137186311078</v>
      </c>
      <c r="C4834" s="381">
        <v>3247.9278401426018</v>
      </c>
      <c r="D4834" s="382">
        <v>1.0378524179523103</v>
      </c>
      <c r="E4834" s="382">
        <v>1.1724083865894268</v>
      </c>
      <c r="F4834" s="382">
        <v>1.2890235952253586</v>
      </c>
      <c r="G4834" s="382">
        <v>1.37882934531586</v>
      </c>
      <c r="H4834" s="382">
        <v>1.4438833556143413</v>
      </c>
      <c r="M4834" s="386">
        <v>0.96560000000000001</v>
      </c>
    </row>
    <row r="4835" spans="1:13" ht="11.65" customHeight="1">
      <c r="A4835" s="372">
        <v>4829</v>
      </c>
      <c r="B4835" s="381">
        <v>2366.4358063311502</v>
      </c>
      <c r="C4835" s="381">
        <v>3249.7128175432172</v>
      </c>
      <c r="D4835" s="382">
        <v>1.0378716155134091</v>
      </c>
      <c r="E4835" s="382">
        <v>1.1725110627415789</v>
      </c>
      <c r="F4835" s="382">
        <v>1.2890501994216148</v>
      </c>
      <c r="G4835" s="382">
        <v>1.3790661854108477</v>
      </c>
      <c r="H4835" s="382">
        <v>1.4440540875460672</v>
      </c>
      <c r="M4835" s="386">
        <v>0.96579999999999999</v>
      </c>
    </row>
    <row r="4836" spans="1:13" ht="11.65" customHeight="1">
      <c r="A4836" s="372">
        <v>4830</v>
      </c>
      <c r="B4836" s="381">
        <v>2366.8662805321364</v>
      </c>
      <c r="C4836" s="381">
        <v>3250.7963367964367</v>
      </c>
      <c r="D4836" s="382">
        <v>1.0379135989996684</v>
      </c>
      <c r="E4836" s="382">
        <v>1.1727301326322399</v>
      </c>
      <c r="F4836" s="382">
        <v>1.2890589392910019</v>
      </c>
      <c r="G4836" s="382">
        <v>1.3790992112285203</v>
      </c>
      <c r="H4836" s="382">
        <v>1.4444568179108233</v>
      </c>
      <c r="M4836" s="386">
        <v>0.96599999999999997</v>
      </c>
    </row>
    <row r="4837" spans="1:13" ht="11.65" customHeight="1">
      <c r="A4837" s="372">
        <v>4831</v>
      </c>
      <c r="B4837" s="381">
        <v>2367.704736468886</v>
      </c>
      <c r="C4837" s="381">
        <v>3251.2339798257872</v>
      </c>
      <c r="D4837" s="382">
        <v>1.0380527896031775</v>
      </c>
      <c r="E4837" s="382">
        <v>1.1729313746876477</v>
      </c>
      <c r="F4837" s="382">
        <v>1.2890884932567657</v>
      </c>
      <c r="G4837" s="382">
        <v>1.3791414563721727</v>
      </c>
      <c r="H4837" s="382">
        <v>1.4445739702078988</v>
      </c>
      <c r="M4837" s="386">
        <v>0.96619999999999995</v>
      </c>
    </row>
    <row r="4838" spans="1:13" ht="11.65" customHeight="1">
      <c r="A4838" s="372">
        <v>4832</v>
      </c>
      <c r="B4838" s="381">
        <v>2368.0832956419763</v>
      </c>
      <c r="C4838" s="381">
        <v>3251.7230282890196</v>
      </c>
      <c r="D4838" s="382">
        <v>1.0381718671897759</v>
      </c>
      <c r="E4838" s="382">
        <v>1.1730375803471425</v>
      </c>
      <c r="F4838" s="382">
        <v>1.2891624641325916</v>
      </c>
      <c r="G4838" s="382">
        <v>1.379228622499334</v>
      </c>
      <c r="H4838" s="382">
        <v>1.4449317650271336</v>
      </c>
      <c r="M4838" s="386">
        <v>0.96640000000000004</v>
      </c>
    </row>
    <row r="4839" spans="1:13" ht="11.65" customHeight="1">
      <c r="A4839" s="372">
        <v>4833</v>
      </c>
      <c r="B4839" s="381">
        <v>2369.7742999314833</v>
      </c>
      <c r="C4839" s="381">
        <v>3254.8117789588923</v>
      </c>
      <c r="D4839" s="382">
        <v>1.038433072770901</v>
      </c>
      <c r="E4839" s="382">
        <v>1.1732086933014481</v>
      </c>
      <c r="F4839" s="382">
        <v>1.289198254363805</v>
      </c>
      <c r="G4839" s="382">
        <v>1.3795843632384572</v>
      </c>
      <c r="H4839" s="382">
        <v>1.4449390570093366</v>
      </c>
      <c r="M4839" s="386">
        <v>0.96660000000000001</v>
      </c>
    </row>
    <row r="4840" spans="1:13" ht="11.65" customHeight="1">
      <c r="A4840" s="372">
        <v>4834</v>
      </c>
      <c r="B4840" s="381">
        <v>2369.9049792800361</v>
      </c>
      <c r="C4840" s="381">
        <v>3256.7153970527615</v>
      </c>
      <c r="D4840" s="382">
        <v>1.0384426911288265</v>
      </c>
      <c r="E4840" s="382">
        <v>1.1733282495897395</v>
      </c>
      <c r="F4840" s="382">
        <v>1.2893683567728444</v>
      </c>
      <c r="G4840" s="382">
        <v>1.379676922688166</v>
      </c>
      <c r="H4840" s="382">
        <v>1.4450991120075862</v>
      </c>
      <c r="M4840" s="386">
        <v>0.96679999999999999</v>
      </c>
    </row>
    <row r="4841" spans="1:13" ht="11.65" customHeight="1">
      <c r="A4841" s="372">
        <v>4835</v>
      </c>
      <c r="B4841" s="381">
        <v>2373.5939702665491</v>
      </c>
      <c r="C4841" s="381">
        <v>3257.5726131246647</v>
      </c>
      <c r="D4841" s="382">
        <v>1.0385425459251469</v>
      </c>
      <c r="E4841" s="382">
        <v>1.1738122585129074</v>
      </c>
      <c r="F4841" s="382">
        <v>1.2894743026313531</v>
      </c>
      <c r="G4841" s="382">
        <v>1.3797912708880613</v>
      </c>
      <c r="H4841" s="382">
        <v>1.4451386922086773</v>
      </c>
      <c r="M4841" s="386">
        <v>0.96699999999999997</v>
      </c>
    </row>
    <row r="4842" spans="1:13" ht="11.65" customHeight="1">
      <c r="A4842" s="372">
        <v>4836</v>
      </c>
      <c r="B4842" s="381">
        <v>2374.8662925015396</v>
      </c>
      <c r="C4842" s="381">
        <v>3257.7821432824985</v>
      </c>
      <c r="D4842" s="382">
        <v>1.0385540734357381</v>
      </c>
      <c r="E4842" s="382">
        <v>1.1738322463049191</v>
      </c>
      <c r="F4842" s="382">
        <v>1.2895019821953781</v>
      </c>
      <c r="G4842" s="382">
        <v>1.3798668387859416</v>
      </c>
      <c r="H4842" s="382">
        <v>1.4451610906388732</v>
      </c>
      <c r="M4842" s="386">
        <v>0.96719999999999995</v>
      </c>
    </row>
    <row r="4843" spans="1:13" ht="11.65" customHeight="1">
      <c r="A4843" s="372">
        <v>4837</v>
      </c>
      <c r="B4843" s="381">
        <v>2375.6091287080653</v>
      </c>
      <c r="C4843" s="381">
        <v>3260.7322837479751</v>
      </c>
      <c r="D4843" s="382">
        <v>1.0386283087113508</v>
      </c>
      <c r="E4843" s="382">
        <v>1.1739949978141513</v>
      </c>
      <c r="F4843" s="382">
        <v>1.2897213299417769</v>
      </c>
      <c r="G4843" s="382">
        <v>1.3799123733994596</v>
      </c>
      <c r="H4843" s="382">
        <v>1.4451759176676353</v>
      </c>
      <c r="M4843" s="386">
        <v>0.96740000000000004</v>
      </c>
    </row>
    <row r="4844" spans="1:13" ht="11.65" customHeight="1">
      <c r="A4844" s="372">
        <v>4838</v>
      </c>
      <c r="B4844" s="381">
        <v>2376.774920520189</v>
      </c>
      <c r="C4844" s="381">
        <v>3262.3732882051954</v>
      </c>
      <c r="D4844" s="382">
        <v>1.0387846055902361</v>
      </c>
      <c r="E4844" s="382">
        <v>1.1740804807899672</v>
      </c>
      <c r="F4844" s="382">
        <v>1.2899825437525803</v>
      </c>
      <c r="G4844" s="382">
        <v>1.3802758373526749</v>
      </c>
      <c r="H4844" s="382">
        <v>1.4454801097450214</v>
      </c>
      <c r="M4844" s="386">
        <v>0.96760000000000002</v>
      </c>
    </row>
    <row r="4845" spans="1:13" ht="11.65" customHeight="1">
      <c r="A4845" s="372">
        <v>4839</v>
      </c>
      <c r="B4845" s="381">
        <v>2377.4739064006171</v>
      </c>
      <c r="C4845" s="381">
        <v>3262.3877534510539</v>
      </c>
      <c r="D4845" s="382">
        <v>1.0389129635962882</v>
      </c>
      <c r="E4845" s="382">
        <v>1.1743912728340815</v>
      </c>
      <c r="F4845" s="382">
        <v>1.2901105397262473</v>
      </c>
      <c r="G4845" s="382">
        <v>1.3808997027097143</v>
      </c>
      <c r="H4845" s="382">
        <v>1.4457186233830566</v>
      </c>
      <c r="M4845" s="386">
        <v>0.96779999999999999</v>
      </c>
    </row>
    <row r="4846" spans="1:13" ht="11.65" customHeight="1">
      <c r="A4846" s="372">
        <v>4840</v>
      </c>
      <c r="B4846" s="381">
        <v>2379.7543779641965</v>
      </c>
      <c r="C4846" s="381">
        <v>3271.5342295386636</v>
      </c>
      <c r="D4846" s="382">
        <v>1.0389174679034947</v>
      </c>
      <c r="E4846" s="382">
        <v>1.1745002238479085</v>
      </c>
      <c r="F4846" s="382">
        <v>1.2901417547444696</v>
      </c>
      <c r="G4846" s="382">
        <v>1.38115321699786</v>
      </c>
      <c r="H4846" s="382">
        <v>1.4458958949312364</v>
      </c>
      <c r="M4846" s="386">
        <v>0.96799999999999997</v>
      </c>
    </row>
    <row r="4847" spans="1:13" ht="11.65" customHeight="1">
      <c r="A4847" s="372">
        <v>4841</v>
      </c>
      <c r="B4847" s="381">
        <v>2381.1189934253653</v>
      </c>
      <c r="C4847" s="381">
        <v>3273.5749984393096</v>
      </c>
      <c r="D4847" s="382">
        <v>1.0389968241374123</v>
      </c>
      <c r="E4847" s="382">
        <v>1.17471308721811</v>
      </c>
      <c r="F4847" s="382">
        <v>1.2902003260373651</v>
      </c>
      <c r="G4847" s="382">
        <v>1.3814958463032712</v>
      </c>
      <c r="H4847" s="382">
        <v>1.4459531367058907</v>
      </c>
      <c r="M4847" s="386">
        <v>0.96819999999999995</v>
      </c>
    </row>
    <row r="4848" spans="1:13" ht="11.65" customHeight="1">
      <c r="A4848" s="372">
        <v>4842</v>
      </c>
      <c r="B4848" s="381">
        <v>2382.3645503776952</v>
      </c>
      <c r="C4848" s="381">
        <v>3273.8359913276327</v>
      </c>
      <c r="D4848" s="382">
        <v>1.0391874518809996</v>
      </c>
      <c r="E4848" s="382">
        <v>1.1748507754809501</v>
      </c>
      <c r="F4848" s="382">
        <v>1.290364165904397</v>
      </c>
      <c r="G4848" s="382">
        <v>1.3814976266232868</v>
      </c>
      <c r="H4848" s="382">
        <v>1.4460817912858341</v>
      </c>
      <c r="M4848" s="386">
        <v>0.96840000000000004</v>
      </c>
    </row>
    <row r="4849" spans="1:13" ht="11.65" customHeight="1">
      <c r="A4849" s="372">
        <v>4843</v>
      </c>
      <c r="B4849" s="381">
        <v>2387.7023871959445</v>
      </c>
      <c r="C4849" s="381">
        <v>3274.6231373642277</v>
      </c>
      <c r="D4849" s="382">
        <v>1.0392359288334798</v>
      </c>
      <c r="E4849" s="382">
        <v>1.1750380190486642</v>
      </c>
      <c r="F4849" s="382">
        <v>1.2906016544414938</v>
      </c>
      <c r="G4849" s="382">
        <v>1.3818557374485139</v>
      </c>
      <c r="H4849" s="382">
        <v>1.4460852546920486</v>
      </c>
      <c r="M4849" s="386">
        <v>0.96860000000000002</v>
      </c>
    </row>
    <row r="4850" spans="1:13" ht="11.65" customHeight="1">
      <c r="A4850" s="372">
        <v>4844</v>
      </c>
      <c r="B4850" s="381">
        <v>2388.8368582714829</v>
      </c>
      <c r="C4850" s="381">
        <v>3280.9253396092063</v>
      </c>
      <c r="D4850" s="382">
        <v>1.0392907609706006</v>
      </c>
      <c r="E4850" s="382">
        <v>1.1752140331396379</v>
      </c>
      <c r="F4850" s="382">
        <v>1.2906248939349936</v>
      </c>
      <c r="G4850" s="382">
        <v>1.3821178205938158</v>
      </c>
      <c r="H4850" s="382">
        <v>1.4462514387352325</v>
      </c>
      <c r="M4850" s="386">
        <v>0.96879999999999999</v>
      </c>
    </row>
    <row r="4851" spans="1:13" ht="11.65" customHeight="1">
      <c r="A4851" s="372">
        <v>4845</v>
      </c>
      <c r="B4851" s="381">
        <v>2391.0089396644089</v>
      </c>
      <c r="C4851" s="381">
        <v>3284.6338994492289</v>
      </c>
      <c r="D4851" s="382">
        <v>1.0392962979446221</v>
      </c>
      <c r="E4851" s="382">
        <v>1.1752508698477484</v>
      </c>
      <c r="F4851" s="382">
        <v>1.2906448065563285</v>
      </c>
      <c r="G4851" s="382">
        <v>1.3822534798612889</v>
      </c>
      <c r="H4851" s="382">
        <v>1.4463040804885365</v>
      </c>
      <c r="M4851" s="386">
        <v>0.96899999999999997</v>
      </c>
    </row>
    <row r="4852" spans="1:13" ht="11.65" customHeight="1">
      <c r="A4852" s="372">
        <v>4846</v>
      </c>
      <c r="B4852" s="381">
        <v>2394.259761698213</v>
      </c>
      <c r="C4852" s="381">
        <v>3285.4912894213485</v>
      </c>
      <c r="D4852" s="382">
        <v>1.0393508045049087</v>
      </c>
      <c r="E4852" s="382">
        <v>1.175376719492389</v>
      </c>
      <c r="F4852" s="382">
        <v>1.2909404193270253</v>
      </c>
      <c r="G4852" s="382">
        <v>1.3823020707871707</v>
      </c>
      <c r="H4852" s="382">
        <v>1.4467095577818549</v>
      </c>
      <c r="M4852" s="386">
        <v>0.96919999999999995</v>
      </c>
    </row>
    <row r="4853" spans="1:13" ht="11.65" customHeight="1">
      <c r="A4853" s="372">
        <v>4847</v>
      </c>
      <c r="B4853" s="381">
        <v>2395.2906970292333</v>
      </c>
      <c r="C4853" s="381">
        <v>3288.8914033451783</v>
      </c>
      <c r="D4853" s="382">
        <v>1.0393716392045396</v>
      </c>
      <c r="E4853" s="382">
        <v>1.1753993736274406</v>
      </c>
      <c r="F4853" s="382">
        <v>1.2910973916739696</v>
      </c>
      <c r="G4853" s="382">
        <v>1.3827460091989447</v>
      </c>
      <c r="H4853" s="382">
        <v>1.4467676047157227</v>
      </c>
      <c r="M4853" s="386">
        <v>0.96940000000000004</v>
      </c>
    </row>
    <row r="4854" spans="1:13" ht="11.65" customHeight="1">
      <c r="A4854" s="372">
        <v>4848</v>
      </c>
      <c r="B4854" s="381">
        <v>2395.6694666330441</v>
      </c>
      <c r="C4854" s="381">
        <v>3289.651245842253</v>
      </c>
      <c r="D4854" s="382">
        <v>1.039811230743434</v>
      </c>
      <c r="E4854" s="382">
        <v>1.1755043788445196</v>
      </c>
      <c r="F4854" s="382">
        <v>1.2911826113232032</v>
      </c>
      <c r="G4854" s="382">
        <v>1.3829649626042335</v>
      </c>
      <c r="H4854" s="382">
        <v>1.4472225573334556</v>
      </c>
      <c r="M4854" s="386">
        <v>0.96960000000000002</v>
      </c>
    </row>
    <row r="4855" spans="1:13" ht="11.65" customHeight="1">
      <c r="A4855" s="372">
        <v>4849</v>
      </c>
      <c r="B4855" s="381">
        <v>2397.5051872504973</v>
      </c>
      <c r="C4855" s="381">
        <v>3297.7612620206</v>
      </c>
      <c r="D4855" s="382">
        <v>1.0398128331386198</v>
      </c>
      <c r="E4855" s="382">
        <v>1.1755713667176961</v>
      </c>
      <c r="F4855" s="382">
        <v>1.2917154501187684</v>
      </c>
      <c r="G4855" s="382">
        <v>1.3832143284739951</v>
      </c>
      <c r="H4855" s="382">
        <v>1.4472936538597836</v>
      </c>
      <c r="M4855" s="386">
        <v>0.9698</v>
      </c>
    </row>
    <row r="4856" spans="1:13" ht="11.65" customHeight="1">
      <c r="A4856" s="372">
        <v>4850</v>
      </c>
      <c r="B4856" s="381">
        <v>2398.5736780174866</v>
      </c>
      <c r="C4856" s="381">
        <v>3301.1610392951607</v>
      </c>
      <c r="D4856" s="382">
        <v>1.0400116180543584</v>
      </c>
      <c r="E4856" s="382">
        <v>1.175621470444689</v>
      </c>
      <c r="F4856" s="382">
        <v>1.2919868070635225</v>
      </c>
      <c r="G4856" s="382">
        <v>1.3832956872450179</v>
      </c>
      <c r="H4856" s="382">
        <v>1.4473088924598063</v>
      </c>
      <c r="M4856" s="386">
        <v>0.97</v>
      </c>
    </row>
    <row r="4857" spans="1:13" ht="11.65" customHeight="1">
      <c r="A4857" s="372">
        <v>4851</v>
      </c>
      <c r="B4857" s="381">
        <v>2399.2843779425748</v>
      </c>
      <c r="C4857" s="381">
        <v>3302.7314563406926</v>
      </c>
      <c r="D4857" s="382">
        <v>1.0402305243191676</v>
      </c>
      <c r="E4857" s="382">
        <v>1.1757990141258943</v>
      </c>
      <c r="F4857" s="382">
        <v>1.29234668373072</v>
      </c>
      <c r="G4857" s="382">
        <v>1.3833150542553061</v>
      </c>
      <c r="H4857" s="382">
        <v>1.4474035869960773</v>
      </c>
      <c r="M4857" s="386">
        <v>0.97019999999999995</v>
      </c>
    </row>
    <row r="4858" spans="1:13" ht="11.65" customHeight="1">
      <c r="A4858" s="372">
        <v>4852</v>
      </c>
      <c r="B4858" s="381">
        <v>2401.0489653255026</v>
      </c>
      <c r="C4858" s="381">
        <v>3304.1580424073582</v>
      </c>
      <c r="D4858" s="382">
        <v>1.0402575284395683</v>
      </c>
      <c r="E4858" s="382">
        <v>1.1760099414080685</v>
      </c>
      <c r="F4858" s="382">
        <v>1.2928674058487919</v>
      </c>
      <c r="G4858" s="382">
        <v>1.383395179753155</v>
      </c>
      <c r="H4858" s="382">
        <v>1.4478993868808665</v>
      </c>
      <c r="M4858" s="386">
        <v>0.97040000000000004</v>
      </c>
    </row>
    <row r="4859" spans="1:13" ht="11.65" customHeight="1">
      <c r="A4859" s="372">
        <v>4853</v>
      </c>
      <c r="B4859" s="381">
        <v>2403.1833412141496</v>
      </c>
      <c r="C4859" s="381">
        <v>3306.8830357054558</v>
      </c>
      <c r="D4859" s="382">
        <v>1.04049482984398</v>
      </c>
      <c r="E4859" s="382">
        <v>1.1760820654193889</v>
      </c>
      <c r="F4859" s="382">
        <v>1.2930238872873552</v>
      </c>
      <c r="G4859" s="382">
        <v>1.3833976868376103</v>
      </c>
      <c r="H4859" s="382">
        <v>1.4479537431122691</v>
      </c>
      <c r="M4859" s="386">
        <v>0.97060000000000002</v>
      </c>
    </row>
    <row r="4860" spans="1:13" ht="11.65" customHeight="1">
      <c r="A4860" s="372">
        <v>4854</v>
      </c>
      <c r="B4860" s="381">
        <v>2404.2797388150957</v>
      </c>
      <c r="C4860" s="381">
        <v>3307.097938328865</v>
      </c>
      <c r="D4860" s="382">
        <v>1.0405947331368521</v>
      </c>
      <c r="E4860" s="382">
        <v>1.1764400514392466</v>
      </c>
      <c r="F4860" s="382">
        <v>1.2935170485184055</v>
      </c>
      <c r="G4860" s="382">
        <v>1.383622589022137</v>
      </c>
      <c r="H4860" s="382">
        <v>1.4483416268769196</v>
      </c>
      <c r="M4860" s="386">
        <v>0.9708</v>
      </c>
    </row>
    <row r="4861" spans="1:13" ht="11.65" customHeight="1">
      <c r="A4861" s="372">
        <v>4855</v>
      </c>
      <c r="B4861" s="381">
        <v>2409.523285828247</v>
      </c>
      <c r="C4861" s="381">
        <v>3307.6283791337992</v>
      </c>
      <c r="D4861" s="382">
        <v>1.0406952738095054</v>
      </c>
      <c r="E4861" s="382">
        <v>1.1765495980125826</v>
      </c>
      <c r="F4861" s="382">
        <v>1.2936431830388209</v>
      </c>
      <c r="G4861" s="382">
        <v>1.3836446614380491</v>
      </c>
      <c r="H4861" s="382">
        <v>1.4488527487780243</v>
      </c>
      <c r="M4861" s="386">
        <v>0.97099999999999997</v>
      </c>
    </row>
    <row r="4862" spans="1:13" ht="11.65" customHeight="1">
      <c r="A4862" s="372">
        <v>4856</v>
      </c>
      <c r="B4862" s="381">
        <v>2411.143418684389</v>
      </c>
      <c r="C4862" s="381">
        <v>3310.2034915179484</v>
      </c>
      <c r="D4862" s="382">
        <v>1.040756957469767</v>
      </c>
      <c r="E4862" s="382">
        <v>1.1767116813295164</v>
      </c>
      <c r="F4862" s="382">
        <v>1.2941529815117065</v>
      </c>
      <c r="G4862" s="382">
        <v>1.3836739900735859</v>
      </c>
      <c r="H4862" s="382">
        <v>1.4490864508698276</v>
      </c>
      <c r="M4862" s="386">
        <v>0.97119999999999995</v>
      </c>
    </row>
    <row r="4863" spans="1:13" ht="11.65" customHeight="1">
      <c r="A4863" s="372">
        <v>4857</v>
      </c>
      <c r="B4863" s="381">
        <v>2412.3624332059262</v>
      </c>
      <c r="C4863" s="381">
        <v>3311.2217498009923</v>
      </c>
      <c r="D4863" s="382">
        <v>1.0408117350515964</v>
      </c>
      <c r="E4863" s="382">
        <v>1.1767606063911833</v>
      </c>
      <c r="F4863" s="382">
        <v>1.2944096064350936</v>
      </c>
      <c r="G4863" s="382">
        <v>1.3841928043984917</v>
      </c>
      <c r="H4863" s="382">
        <v>1.4491181795436987</v>
      </c>
      <c r="M4863" s="386">
        <v>0.97140000000000004</v>
      </c>
    </row>
    <row r="4864" spans="1:13" ht="11.65" customHeight="1">
      <c r="A4864" s="372">
        <v>4858</v>
      </c>
      <c r="B4864" s="381">
        <v>2416.4147805250232</v>
      </c>
      <c r="C4864" s="381">
        <v>3316.3378876636998</v>
      </c>
      <c r="D4864" s="382">
        <v>1.0409376800783285</v>
      </c>
      <c r="E4864" s="382">
        <v>1.177170455550286</v>
      </c>
      <c r="F4864" s="382">
        <v>1.2945055853051068</v>
      </c>
      <c r="G4864" s="382">
        <v>1.3843665715092763</v>
      </c>
      <c r="H4864" s="382">
        <v>1.4497648163972079</v>
      </c>
      <c r="M4864" s="386">
        <v>0.97160000000000002</v>
      </c>
    </row>
    <row r="4865" spans="1:13" ht="11.65" customHeight="1">
      <c r="A4865" s="372">
        <v>4859</v>
      </c>
      <c r="B4865" s="381">
        <v>2417.6416282840382</v>
      </c>
      <c r="C4865" s="381">
        <v>3321.2620293309774</v>
      </c>
      <c r="D4865" s="382">
        <v>1.0410969458522392</v>
      </c>
      <c r="E4865" s="382">
        <v>1.177426331274396</v>
      </c>
      <c r="F4865" s="382">
        <v>1.2945633758405761</v>
      </c>
      <c r="G4865" s="382">
        <v>1.3845033578146135</v>
      </c>
      <c r="H4865" s="382">
        <v>1.4498489494690727</v>
      </c>
      <c r="M4865" s="386">
        <v>0.9718</v>
      </c>
    </row>
    <row r="4866" spans="1:13" ht="11.65" customHeight="1">
      <c r="A4866" s="372">
        <v>4860</v>
      </c>
      <c r="B4866" s="381">
        <v>2418.9919317962631</v>
      </c>
      <c r="C4866" s="381">
        <v>3323.5229116286991</v>
      </c>
      <c r="D4866" s="382">
        <v>1.0412227212085148</v>
      </c>
      <c r="E4866" s="382">
        <v>1.1774400826842475</v>
      </c>
      <c r="F4866" s="382">
        <v>1.2950003416832878</v>
      </c>
      <c r="G4866" s="382">
        <v>1.3846568835004691</v>
      </c>
      <c r="H4866" s="382">
        <v>1.4500026980308076</v>
      </c>
      <c r="M4866" s="386">
        <v>0.97199999999999998</v>
      </c>
    </row>
    <row r="4867" spans="1:13" ht="11.65" customHeight="1">
      <c r="A4867" s="372">
        <v>4861</v>
      </c>
      <c r="B4867" s="381">
        <v>2419.602643993725</v>
      </c>
      <c r="C4867" s="381">
        <v>3323.9634344964488</v>
      </c>
      <c r="D4867" s="382">
        <v>1.0412384529768559</v>
      </c>
      <c r="E4867" s="382">
        <v>1.1778683492298827</v>
      </c>
      <c r="F4867" s="382">
        <v>1.2953631237559964</v>
      </c>
      <c r="G4867" s="382">
        <v>1.3847485754240532</v>
      </c>
      <c r="H4867" s="382">
        <v>1.4500074224070441</v>
      </c>
      <c r="M4867" s="386">
        <v>0.97219999999999995</v>
      </c>
    </row>
    <row r="4868" spans="1:13" ht="11.65" customHeight="1">
      <c r="A4868" s="372">
        <v>4862</v>
      </c>
      <c r="B4868" s="381">
        <v>2421.6227893162431</v>
      </c>
      <c r="C4868" s="381">
        <v>3325.5657694571109</v>
      </c>
      <c r="D4868" s="382">
        <v>1.0412841996213413</v>
      </c>
      <c r="E4868" s="382">
        <v>1.1779914424813009</v>
      </c>
      <c r="F4868" s="382">
        <v>1.2955340973109419</v>
      </c>
      <c r="G4868" s="382">
        <v>1.3847517673770902</v>
      </c>
      <c r="H4868" s="382">
        <v>1.4500219341343685</v>
      </c>
      <c r="M4868" s="386">
        <v>0.97240000000000004</v>
      </c>
    </row>
    <row r="4869" spans="1:13" ht="11.65" customHeight="1">
      <c r="A4869" s="372">
        <v>4863</v>
      </c>
      <c r="B4869" s="381">
        <v>2426.7245271918764</v>
      </c>
      <c r="C4869" s="381">
        <v>3326.7481672256254</v>
      </c>
      <c r="D4869" s="382">
        <v>1.0413273410289243</v>
      </c>
      <c r="E4869" s="382">
        <v>1.1781787561854233</v>
      </c>
      <c r="F4869" s="382">
        <v>1.295619650704088</v>
      </c>
      <c r="G4869" s="382">
        <v>1.3848262088676573</v>
      </c>
      <c r="H4869" s="382">
        <v>1.4505247100728873</v>
      </c>
      <c r="M4869" s="386">
        <v>0.97260000000000002</v>
      </c>
    </row>
    <row r="4870" spans="1:13" ht="11.65" customHeight="1">
      <c r="A4870" s="372">
        <v>4864</v>
      </c>
      <c r="B4870" s="381">
        <v>2427.3040556793821</v>
      </c>
      <c r="C4870" s="381">
        <v>3328.3826524330598</v>
      </c>
      <c r="D4870" s="382">
        <v>1.0413406642429177</v>
      </c>
      <c r="E4870" s="382">
        <v>1.178255257566144</v>
      </c>
      <c r="F4870" s="382">
        <v>1.2959798119964185</v>
      </c>
      <c r="G4870" s="382">
        <v>1.3849026482997522</v>
      </c>
      <c r="H4870" s="382">
        <v>1.4505832478009317</v>
      </c>
      <c r="M4870" s="386">
        <v>0.9728</v>
      </c>
    </row>
    <row r="4871" spans="1:13" ht="11.65" customHeight="1">
      <c r="A4871" s="372">
        <v>4865</v>
      </c>
      <c r="B4871" s="381">
        <v>2431.0302964158345</v>
      </c>
      <c r="C4871" s="381">
        <v>3332.8406396546143</v>
      </c>
      <c r="D4871" s="382">
        <v>1.041561986268186</v>
      </c>
      <c r="E4871" s="382">
        <v>1.178551940200868</v>
      </c>
      <c r="F4871" s="382">
        <v>1.2961953328634532</v>
      </c>
      <c r="G4871" s="382">
        <v>1.3850952566699892</v>
      </c>
      <c r="H4871" s="382">
        <v>1.4508303606623842</v>
      </c>
      <c r="M4871" s="386">
        <v>0.97299999999999998</v>
      </c>
    </row>
    <row r="4872" spans="1:13" ht="11.65" customHeight="1">
      <c r="A4872" s="372">
        <v>4866</v>
      </c>
      <c r="B4872" s="381">
        <v>2433.1229234932398</v>
      </c>
      <c r="C4872" s="381">
        <v>3333.2403888178742</v>
      </c>
      <c r="D4872" s="382">
        <v>1.0416126292670111</v>
      </c>
      <c r="E4872" s="382">
        <v>1.1785998352156659</v>
      </c>
      <c r="F4872" s="382">
        <v>1.2963321241200407</v>
      </c>
      <c r="G4872" s="382">
        <v>1.3851865834467578</v>
      </c>
      <c r="H4872" s="382">
        <v>1.4509102308551534</v>
      </c>
      <c r="M4872" s="386">
        <v>0.97319999999999995</v>
      </c>
    </row>
    <row r="4873" spans="1:13" ht="11.65" customHeight="1">
      <c r="A4873" s="372">
        <v>4867</v>
      </c>
      <c r="B4873" s="381">
        <v>2433.8426022882777</v>
      </c>
      <c r="C4873" s="381">
        <v>3333.8614671887372</v>
      </c>
      <c r="D4873" s="382">
        <v>1.0416833023412044</v>
      </c>
      <c r="E4873" s="382">
        <v>1.1786335950045765</v>
      </c>
      <c r="F4873" s="382">
        <v>1.2968026608649066</v>
      </c>
      <c r="G4873" s="382">
        <v>1.3856407737061418</v>
      </c>
      <c r="H4873" s="382">
        <v>1.4509722683099213</v>
      </c>
      <c r="M4873" s="386">
        <v>0.97340000000000004</v>
      </c>
    </row>
    <row r="4874" spans="1:13" ht="11.65" customHeight="1">
      <c r="A4874" s="372">
        <v>4868</v>
      </c>
      <c r="B4874" s="381">
        <v>2434.5555103931565</v>
      </c>
      <c r="C4874" s="381">
        <v>3334.6769195659108</v>
      </c>
      <c r="D4874" s="382">
        <v>1.0417501251619616</v>
      </c>
      <c r="E4874" s="382">
        <v>1.1786705789313872</v>
      </c>
      <c r="F4874" s="382">
        <v>1.2968830226304808</v>
      </c>
      <c r="G4874" s="382">
        <v>1.3858948989127267</v>
      </c>
      <c r="H4874" s="382">
        <v>1.4512260575202376</v>
      </c>
      <c r="M4874" s="386">
        <v>0.97360000000000002</v>
      </c>
    </row>
    <row r="4875" spans="1:13" ht="11.65" customHeight="1">
      <c r="A4875" s="372">
        <v>4869</v>
      </c>
      <c r="B4875" s="381">
        <v>2441.4641432705521</v>
      </c>
      <c r="C4875" s="381">
        <v>3335.1333221483019</v>
      </c>
      <c r="D4875" s="382">
        <v>1.0418674259838889</v>
      </c>
      <c r="E4875" s="382">
        <v>1.1791276508330391</v>
      </c>
      <c r="F4875" s="382">
        <v>1.2969114905392185</v>
      </c>
      <c r="G4875" s="382">
        <v>1.386127018591566</v>
      </c>
      <c r="H4875" s="382">
        <v>1.4516143755561546</v>
      </c>
      <c r="M4875" s="386">
        <v>0.9738</v>
      </c>
    </row>
    <row r="4876" spans="1:13" ht="11.65" customHeight="1">
      <c r="A4876" s="372">
        <v>4870</v>
      </c>
      <c r="B4876" s="381">
        <v>2445.5707408718827</v>
      </c>
      <c r="C4876" s="381">
        <v>3344.3805012983703</v>
      </c>
      <c r="D4876" s="382">
        <v>1.0418789069803209</v>
      </c>
      <c r="E4876" s="382">
        <v>1.1791358757041177</v>
      </c>
      <c r="F4876" s="382">
        <v>1.2970722943655968</v>
      </c>
      <c r="G4876" s="382">
        <v>1.3865445205506133</v>
      </c>
      <c r="H4876" s="382">
        <v>1.4517024924566391</v>
      </c>
      <c r="M4876" s="386">
        <v>0.97399999999999998</v>
      </c>
    </row>
    <row r="4877" spans="1:13" ht="11.65" customHeight="1">
      <c r="A4877" s="372">
        <v>4871</v>
      </c>
      <c r="B4877" s="381">
        <v>2446.5237991443446</v>
      </c>
      <c r="C4877" s="381">
        <v>3346.4307335994745</v>
      </c>
      <c r="D4877" s="382">
        <v>1.0419034310201494</v>
      </c>
      <c r="E4877" s="382">
        <v>1.1792126503264138</v>
      </c>
      <c r="F4877" s="382">
        <v>1.2973129743412553</v>
      </c>
      <c r="G4877" s="382">
        <v>1.3867798035853864</v>
      </c>
      <c r="H4877" s="382">
        <v>1.4518684233600143</v>
      </c>
      <c r="M4877" s="386">
        <v>0.97419999999999995</v>
      </c>
    </row>
    <row r="4878" spans="1:13" ht="11.65" customHeight="1">
      <c r="A4878" s="372">
        <v>4872</v>
      </c>
      <c r="B4878" s="381">
        <v>2451.7162076458098</v>
      </c>
      <c r="C4878" s="381">
        <v>3348.1619051972393</v>
      </c>
      <c r="D4878" s="382">
        <v>1.0419216707641077</v>
      </c>
      <c r="E4878" s="382">
        <v>1.1800030210772241</v>
      </c>
      <c r="F4878" s="382">
        <v>1.2974226448265174</v>
      </c>
      <c r="G4878" s="382">
        <v>1.3870699600955401</v>
      </c>
      <c r="H4878" s="382">
        <v>1.4521611927583105</v>
      </c>
      <c r="M4878" s="386">
        <v>0.97440000000000004</v>
      </c>
    </row>
    <row r="4879" spans="1:13" ht="11.65" customHeight="1">
      <c r="A4879" s="372">
        <v>4873</v>
      </c>
      <c r="B4879" s="381">
        <v>2451.858004986585</v>
      </c>
      <c r="C4879" s="381">
        <v>3350.0477893783627</v>
      </c>
      <c r="D4879" s="382">
        <v>1.0419860049868648</v>
      </c>
      <c r="E4879" s="382">
        <v>1.1801072242245292</v>
      </c>
      <c r="F4879" s="382">
        <v>1.2974828220090311</v>
      </c>
      <c r="G4879" s="382">
        <v>1.387307063214769</v>
      </c>
      <c r="H4879" s="382">
        <v>1.4521754317472366</v>
      </c>
      <c r="M4879" s="386">
        <v>0.97460000000000002</v>
      </c>
    </row>
    <row r="4880" spans="1:13" ht="11.65" customHeight="1">
      <c r="A4880" s="372">
        <v>4874</v>
      </c>
      <c r="B4880" s="381">
        <v>2453.6457337860465</v>
      </c>
      <c r="C4880" s="381">
        <v>3353.2860468399704</v>
      </c>
      <c r="D4880" s="382">
        <v>1.0422440436391989</v>
      </c>
      <c r="E4880" s="382">
        <v>1.1803040820631612</v>
      </c>
      <c r="F4880" s="382">
        <v>1.2976383268472054</v>
      </c>
      <c r="G4880" s="382">
        <v>1.3873744902508078</v>
      </c>
      <c r="H4880" s="382">
        <v>1.4525971303053726</v>
      </c>
      <c r="M4880" s="386">
        <v>0.9748</v>
      </c>
    </row>
    <row r="4881" spans="1:13" ht="11.65" customHeight="1">
      <c r="A4881" s="372">
        <v>4875</v>
      </c>
      <c r="B4881" s="381">
        <v>2453.8587305177916</v>
      </c>
      <c r="C4881" s="381">
        <v>3353.8109105844651</v>
      </c>
      <c r="D4881" s="382">
        <v>1.0424871147291697</v>
      </c>
      <c r="E4881" s="382">
        <v>1.1803751900862722</v>
      </c>
      <c r="F4881" s="382">
        <v>1.2977176073550019</v>
      </c>
      <c r="G4881" s="382">
        <v>1.3877515343091573</v>
      </c>
      <c r="H4881" s="382">
        <v>1.4526688260740777</v>
      </c>
      <c r="M4881" s="386">
        <v>0.97499999999999998</v>
      </c>
    </row>
    <row r="4882" spans="1:13" ht="11.65" customHeight="1">
      <c r="A4882" s="372">
        <v>4876</v>
      </c>
      <c r="B4882" s="381">
        <v>2456.3164600413475</v>
      </c>
      <c r="C4882" s="381">
        <v>3356.4448089348643</v>
      </c>
      <c r="D4882" s="382">
        <v>1.0425662411548702</v>
      </c>
      <c r="E4882" s="382">
        <v>1.1804990738413579</v>
      </c>
      <c r="F4882" s="382">
        <v>1.2981665400432121</v>
      </c>
      <c r="G4882" s="382">
        <v>1.3879794212302696</v>
      </c>
      <c r="H4882" s="382">
        <v>1.4527753900659048</v>
      </c>
      <c r="M4882" s="386">
        <v>0.97519999999999996</v>
      </c>
    </row>
    <row r="4883" spans="1:13" ht="11.65" customHeight="1">
      <c r="A4883" s="372">
        <v>4877</v>
      </c>
      <c r="B4883" s="381">
        <v>2458.1403264847759</v>
      </c>
      <c r="C4883" s="381">
        <v>3358.1755861946949</v>
      </c>
      <c r="D4883" s="382">
        <v>1.0426311331807698</v>
      </c>
      <c r="E4883" s="382">
        <v>1.1809456491491912</v>
      </c>
      <c r="F4883" s="382">
        <v>1.2983885123324443</v>
      </c>
      <c r="G4883" s="382">
        <v>1.3886525046396516</v>
      </c>
      <c r="H4883" s="382">
        <v>1.4528789704154026</v>
      </c>
      <c r="M4883" s="386">
        <v>0.97540000000000004</v>
      </c>
    </row>
    <row r="4884" spans="1:13" ht="11.65" customHeight="1">
      <c r="A4884" s="372">
        <v>4878</v>
      </c>
      <c r="B4884" s="381">
        <v>2461.1050426862294</v>
      </c>
      <c r="C4884" s="381">
        <v>3360.5434137097236</v>
      </c>
      <c r="D4884" s="382">
        <v>1.0427264566001819</v>
      </c>
      <c r="E4884" s="382">
        <v>1.181632218234643</v>
      </c>
      <c r="F4884" s="382">
        <v>1.2983953236550509</v>
      </c>
      <c r="G4884" s="382">
        <v>1.3893884586866871</v>
      </c>
      <c r="H4884" s="382">
        <v>1.4529908558234337</v>
      </c>
      <c r="M4884" s="386">
        <v>0.97560000000000002</v>
      </c>
    </row>
    <row r="4885" spans="1:13" ht="11.65" customHeight="1">
      <c r="A4885" s="372">
        <v>4879</v>
      </c>
      <c r="B4885" s="381">
        <v>2462.7434705442192</v>
      </c>
      <c r="C4885" s="381">
        <v>3361.7604527997792</v>
      </c>
      <c r="D4885" s="382">
        <v>1.0428867822868324</v>
      </c>
      <c r="E4885" s="382">
        <v>1.1827924726735937</v>
      </c>
      <c r="F4885" s="382">
        <v>1.2990345965097012</v>
      </c>
      <c r="G4885" s="382">
        <v>1.3896085098831283</v>
      </c>
      <c r="H4885" s="382">
        <v>1.4530169702989972</v>
      </c>
      <c r="M4885" s="386">
        <v>0.9758</v>
      </c>
    </row>
    <row r="4886" spans="1:13" ht="11.65" customHeight="1">
      <c r="A4886" s="372">
        <v>4880</v>
      </c>
      <c r="B4886" s="381">
        <v>2462.7890759094771</v>
      </c>
      <c r="C4886" s="381">
        <v>3374.8299117203442</v>
      </c>
      <c r="D4886" s="382">
        <v>1.0428990356552701</v>
      </c>
      <c r="E4886" s="382">
        <v>1.1828233489053834</v>
      </c>
      <c r="F4886" s="382">
        <v>1.2991040519786352</v>
      </c>
      <c r="G4886" s="382">
        <v>1.3896750546262011</v>
      </c>
      <c r="H4886" s="382">
        <v>1.4534057672993841</v>
      </c>
      <c r="M4886" s="386">
        <v>0.97599999999999998</v>
      </c>
    </row>
    <row r="4887" spans="1:13" ht="11.65" customHeight="1">
      <c r="A4887" s="372">
        <v>4881</v>
      </c>
      <c r="B4887" s="381">
        <v>2467.2111721758665</v>
      </c>
      <c r="C4887" s="381">
        <v>3375.533021688947</v>
      </c>
      <c r="D4887" s="382">
        <v>1.0429760243692454</v>
      </c>
      <c r="E4887" s="382">
        <v>1.1829783347070548</v>
      </c>
      <c r="F4887" s="382">
        <v>1.2995042716146743</v>
      </c>
      <c r="G4887" s="382">
        <v>1.3897207844154964</v>
      </c>
      <c r="H4887" s="382">
        <v>1.4536188073003733</v>
      </c>
      <c r="M4887" s="386">
        <v>0.97619999999999996</v>
      </c>
    </row>
    <row r="4888" spans="1:13" ht="11.65" customHeight="1">
      <c r="A4888" s="372">
        <v>4882</v>
      </c>
      <c r="B4888" s="381">
        <v>2467.8070090642232</v>
      </c>
      <c r="C4888" s="381">
        <v>3377.0311864574487</v>
      </c>
      <c r="D4888" s="382">
        <v>1.0430439757802714</v>
      </c>
      <c r="E4888" s="382">
        <v>1.1830051727426452</v>
      </c>
      <c r="F4888" s="382">
        <v>1.3000419786118345</v>
      </c>
      <c r="G4888" s="382">
        <v>1.3897951586125801</v>
      </c>
      <c r="H4888" s="382">
        <v>1.4538292640467674</v>
      </c>
      <c r="M4888" s="386">
        <v>0.97640000000000005</v>
      </c>
    </row>
    <row r="4889" spans="1:13" ht="11.65" customHeight="1">
      <c r="A4889" s="372">
        <v>4883</v>
      </c>
      <c r="B4889" s="381">
        <v>2468.8438430349051</v>
      </c>
      <c r="C4889" s="381">
        <v>3380.0157597410216</v>
      </c>
      <c r="D4889" s="382">
        <v>1.0431438202348169</v>
      </c>
      <c r="E4889" s="382">
        <v>1.1838361159720119</v>
      </c>
      <c r="F4889" s="382">
        <v>1.3002347080022805</v>
      </c>
      <c r="G4889" s="382">
        <v>1.3905067803797841</v>
      </c>
      <c r="H4889" s="382">
        <v>1.453895756768987</v>
      </c>
      <c r="M4889" s="386">
        <v>0.97660000000000002</v>
      </c>
    </row>
    <row r="4890" spans="1:13" ht="11.65" customHeight="1">
      <c r="A4890" s="372">
        <v>4884</v>
      </c>
      <c r="B4890" s="381">
        <v>2469.2160617994341</v>
      </c>
      <c r="C4890" s="381">
        <v>3380.2412197886097</v>
      </c>
      <c r="D4890" s="382">
        <v>1.0431850701015235</v>
      </c>
      <c r="E4890" s="382">
        <v>1.1838706354477038</v>
      </c>
      <c r="F4890" s="382">
        <v>1.3006579929315083</v>
      </c>
      <c r="G4890" s="382">
        <v>1.3905247812941586</v>
      </c>
      <c r="H4890" s="382">
        <v>1.4539833526245627</v>
      </c>
      <c r="M4890" s="386">
        <v>0.9768</v>
      </c>
    </row>
    <row r="4891" spans="1:13" ht="11.65" customHeight="1">
      <c r="A4891" s="372">
        <v>4885</v>
      </c>
      <c r="B4891" s="381">
        <v>2469.7262537072438</v>
      </c>
      <c r="C4891" s="381">
        <v>3380.5989770355009</v>
      </c>
      <c r="D4891" s="382">
        <v>1.0435876780448219</v>
      </c>
      <c r="E4891" s="382">
        <v>1.184176367579661</v>
      </c>
      <c r="F4891" s="382">
        <v>1.3012547088881368</v>
      </c>
      <c r="G4891" s="382">
        <v>1.390756514837711</v>
      </c>
      <c r="H4891" s="382">
        <v>1.4540088438531276</v>
      </c>
      <c r="M4891" s="386">
        <v>0.97699999999999998</v>
      </c>
    </row>
    <row r="4892" spans="1:13" ht="11.65" customHeight="1">
      <c r="A4892" s="372">
        <v>4886</v>
      </c>
      <c r="B4892" s="381">
        <v>2471.8710795393181</v>
      </c>
      <c r="C4892" s="381">
        <v>3380.8475657184154</v>
      </c>
      <c r="D4892" s="382">
        <v>1.0437540222298503</v>
      </c>
      <c r="E4892" s="382">
        <v>1.1842337951696804</v>
      </c>
      <c r="F4892" s="382">
        <v>1.3015545454823108</v>
      </c>
      <c r="G4892" s="382">
        <v>1.3911716812924142</v>
      </c>
      <c r="H4892" s="382">
        <v>1.454421590449323</v>
      </c>
      <c r="M4892" s="386">
        <v>0.97719999999999996</v>
      </c>
    </row>
    <row r="4893" spans="1:13" ht="11.65" customHeight="1">
      <c r="A4893" s="372">
        <v>4887</v>
      </c>
      <c r="B4893" s="381">
        <v>2471.9027559720889</v>
      </c>
      <c r="C4893" s="381">
        <v>3381.1248809749704</v>
      </c>
      <c r="D4893" s="382">
        <v>1.0438479020271714</v>
      </c>
      <c r="E4893" s="382">
        <v>1.1845390254670551</v>
      </c>
      <c r="F4893" s="382">
        <v>1.3016861311715719</v>
      </c>
      <c r="G4893" s="382">
        <v>1.391174439313426</v>
      </c>
      <c r="H4893" s="382">
        <v>1.4549332804153705</v>
      </c>
      <c r="M4893" s="386">
        <v>0.97740000000000005</v>
      </c>
    </row>
    <row r="4894" spans="1:13" ht="11.65" customHeight="1">
      <c r="A4894" s="372">
        <v>4888</v>
      </c>
      <c r="B4894" s="381">
        <v>2472.1202913196666</v>
      </c>
      <c r="C4894" s="381">
        <v>3382.8478744706936</v>
      </c>
      <c r="D4894" s="382">
        <v>1.0441569441168397</v>
      </c>
      <c r="E4894" s="382">
        <v>1.1846597633666065</v>
      </c>
      <c r="F4894" s="382">
        <v>1.3035525336481477</v>
      </c>
      <c r="G4894" s="382">
        <v>1.3914241696941736</v>
      </c>
      <c r="H4894" s="382">
        <v>1.4550109538543767</v>
      </c>
      <c r="M4894" s="386">
        <v>0.97760000000000002</v>
      </c>
    </row>
    <row r="4895" spans="1:13" ht="11.65" customHeight="1">
      <c r="A4895" s="372">
        <v>4889</v>
      </c>
      <c r="B4895" s="381">
        <v>2480.3568768075038</v>
      </c>
      <c r="C4895" s="381">
        <v>3383.2516101365727</v>
      </c>
      <c r="D4895" s="382">
        <v>1.0441903809276236</v>
      </c>
      <c r="E4895" s="382">
        <v>1.1849533188061503</v>
      </c>
      <c r="F4895" s="382">
        <v>1.3040584141718208</v>
      </c>
      <c r="G4895" s="382">
        <v>1.3916915994231371</v>
      </c>
      <c r="H4895" s="382">
        <v>1.4550403507372516</v>
      </c>
      <c r="M4895" s="386">
        <v>0.9778</v>
      </c>
    </row>
    <row r="4896" spans="1:13" ht="11.65" customHeight="1">
      <c r="A4896" s="372">
        <v>4890</v>
      </c>
      <c r="B4896" s="381">
        <v>2483.022249662763</v>
      </c>
      <c r="C4896" s="381">
        <v>3388.1081514446614</v>
      </c>
      <c r="D4896" s="382">
        <v>1.0450217170528144</v>
      </c>
      <c r="E4896" s="382">
        <v>1.185134726985321</v>
      </c>
      <c r="F4896" s="382">
        <v>1.3046690803410508</v>
      </c>
      <c r="G4896" s="382">
        <v>1.3919427293408604</v>
      </c>
      <c r="H4896" s="382">
        <v>1.4552059617500812</v>
      </c>
      <c r="M4896" s="386">
        <v>0.97799999999999998</v>
      </c>
    </row>
    <row r="4897" spans="1:13" ht="11.65" customHeight="1">
      <c r="A4897" s="372">
        <v>4891</v>
      </c>
      <c r="B4897" s="381">
        <v>2484.3144647380523</v>
      </c>
      <c r="C4897" s="381">
        <v>3392.0468149544886</v>
      </c>
      <c r="D4897" s="382">
        <v>1.0451421827685263</v>
      </c>
      <c r="E4897" s="382">
        <v>1.1852172485883103</v>
      </c>
      <c r="F4897" s="382">
        <v>1.3046786726887485</v>
      </c>
      <c r="G4897" s="382">
        <v>1.3921324980948597</v>
      </c>
      <c r="H4897" s="382">
        <v>1.4554110823817348</v>
      </c>
      <c r="M4897" s="386">
        <v>0.97819999999999996</v>
      </c>
    </row>
    <row r="4898" spans="1:13" ht="11.65" customHeight="1">
      <c r="A4898" s="372">
        <v>4892</v>
      </c>
      <c r="B4898" s="381">
        <v>2485.8046639326512</v>
      </c>
      <c r="C4898" s="381">
        <v>3392.383649869269</v>
      </c>
      <c r="D4898" s="382">
        <v>1.0451571779296607</v>
      </c>
      <c r="E4898" s="382">
        <v>1.1857645315443479</v>
      </c>
      <c r="F4898" s="382">
        <v>1.3049444110475372</v>
      </c>
      <c r="G4898" s="382">
        <v>1.3929900484590407</v>
      </c>
      <c r="H4898" s="382">
        <v>1.455443437915745</v>
      </c>
      <c r="M4898" s="386">
        <v>0.97840000000000005</v>
      </c>
    </row>
    <row r="4899" spans="1:13" ht="11.65" customHeight="1">
      <c r="A4899" s="372">
        <v>4893</v>
      </c>
      <c r="B4899" s="381">
        <v>2487.1461729473558</v>
      </c>
      <c r="C4899" s="381">
        <v>3394.0433444428236</v>
      </c>
      <c r="D4899" s="382">
        <v>1.045228291322579</v>
      </c>
      <c r="E4899" s="382">
        <v>1.1859241647580583</v>
      </c>
      <c r="F4899" s="382">
        <v>1.3050890633285681</v>
      </c>
      <c r="G4899" s="382">
        <v>1.3932214888043419</v>
      </c>
      <c r="H4899" s="382">
        <v>1.4554814785268531</v>
      </c>
      <c r="M4899" s="386">
        <v>0.97860000000000003</v>
      </c>
    </row>
    <row r="4900" spans="1:13" ht="11.65" customHeight="1">
      <c r="A4900" s="372">
        <v>4894</v>
      </c>
      <c r="B4900" s="381">
        <v>2488.1647239560098</v>
      </c>
      <c r="C4900" s="381">
        <v>3400.6545174209732</v>
      </c>
      <c r="D4900" s="382">
        <v>1.0457909616157937</v>
      </c>
      <c r="E4900" s="382">
        <v>1.1870611124569301</v>
      </c>
      <c r="F4900" s="382">
        <v>1.3051221643308026</v>
      </c>
      <c r="G4900" s="382">
        <v>1.3935336258898245</v>
      </c>
      <c r="H4900" s="382">
        <v>1.4555689359541104</v>
      </c>
      <c r="M4900" s="386">
        <v>0.9788</v>
      </c>
    </row>
    <row r="4901" spans="1:13" ht="11.65" customHeight="1">
      <c r="A4901" s="372">
        <v>4895</v>
      </c>
      <c r="B4901" s="381">
        <v>2491.357320316607</v>
      </c>
      <c r="C4901" s="381">
        <v>3400.7602191706646</v>
      </c>
      <c r="D4901" s="382">
        <v>1.0458015453424339</v>
      </c>
      <c r="E4901" s="382">
        <v>1.1871529831809384</v>
      </c>
      <c r="F4901" s="382">
        <v>1.305280457536004</v>
      </c>
      <c r="G4901" s="382">
        <v>1.3935730894861906</v>
      </c>
      <c r="H4901" s="382">
        <v>1.4557727571876338</v>
      </c>
      <c r="M4901" s="386">
        <v>0.97899999999999998</v>
      </c>
    </row>
    <row r="4902" spans="1:13" ht="11.65" customHeight="1">
      <c r="A4902" s="372">
        <v>4896</v>
      </c>
      <c r="B4902" s="381">
        <v>2491.4482728046987</v>
      </c>
      <c r="C4902" s="381">
        <v>3406.8153291914114</v>
      </c>
      <c r="D4902" s="382">
        <v>1.0458354345968444</v>
      </c>
      <c r="E4902" s="382">
        <v>1.1873243067792592</v>
      </c>
      <c r="F4902" s="382">
        <v>1.305574345836884</v>
      </c>
      <c r="G4902" s="382">
        <v>1.393640429050407</v>
      </c>
      <c r="H4902" s="382">
        <v>1.4559368971660049</v>
      </c>
      <c r="M4902" s="386">
        <v>0.97919999999999996</v>
      </c>
    </row>
    <row r="4903" spans="1:13" ht="11.65" customHeight="1">
      <c r="A4903" s="372">
        <v>4897</v>
      </c>
      <c r="B4903" s="381">
        <v>2492.9475791869554</v>
      </c>
      <c r="C4903" s="381">
        <v>3410.1128329973199</v>
      </c>
      <c r="D4903" s="382">
        <v>1.0462704002013778</v>
      </c>
      <c r="E4903" s="382">
        <v>1.1875698193771835</v>
      </c>
      <c r="F4903" s="382">
        <v>1.3059777008872431</v>
      </c>
      <c r="G4903" s="382">
        <v>1.3937021591668783</v>
      </c>
      <c r="H4903" s="382">
        <v>1.4563620791128824</v>
      </c>
      <c r="M4903" s="386">
        <v>0.97940000000000005</v>
      </c>
    </row>
    <row r="4904" spans="1:13" ht="11.65" customHeight="1">
      <c r="A4904" s="372">
        <v>4898</v>
      </c>
      <c r="B4904" s="381">
        <v>2497.7378847532163</v>
      </c>
      <c r="C4904" s="381">
        <v>3421.6191126989434</v>
      </c>
      <c r="D4904" s="382">
        <v>1.0463795870850958</v>
      </c>
      <c r="E4904" s="382">
        <v>1.1875849795140128</v>
      </c>
      <c r="F4904" s="382">
        <v>1.3065131775504906</v>
      </c>
      <c r="G4904" s="382">
        <v>1.394013226341305</v>
      </c>
      <c r="H4904" s="382">
        <v>1.456464105694159</v>
      </c>
      <c r="M4904" s="386">
        <v>0.97960000000000003</v>
      </c>
    </row>
    <row r="4905" spans="1:13" ht="11.65" customHeight="1">
      <c r="A4905" s="372">
        <v>4899</v>
      </c>
      <c r="B4905" s="381">
        <v>2500.6068657277629</v>
      </c>
      <c r="C4905" s="381">
        <v>3424.0181619366231</v>
      </c>
      <c r="D4905" s="382">
        <v>1.0465012896152035</v>
      </c>
      <c r="E4905" s="382">
        <v>1.188404631217991</v>
      </c>
      <c r="F4905" s="382">
        <v>1.3065530662793556</v>
      </c>
      <c r="G4905" s="382">
        <v>1.3940146532027524</v>
      </c>
      <c r="H4905" s="382">
        <v>1.4566084525862761</v>
      </c>
      <c r="M4905" s="386">
        <v>0.9798</v>
      </c>
    </row>
    <row r="4906" spans="1:13" ht="11.65" customHeight="1">
      <c r="A4906" s="372">
        <v>4900</v>
      </c>
      <c r="B4906" s="381">
        <v>2502.2406882985033</v>
      </c>
      <c r="C4906" s="381">
        <v>3425.8753048641192</v>
      </c>
      <c r="D4906" s="382">
        <v>1.0467552955316144</v>
      </c>
      <c r="E4906" s="382">
        <v>1.1884178397312597</v>
      </c>
      <c r="F4906" s="382">
        <v>1.3066949237289558</v>
      </c>
      <c r="G4906" s="382">
        <v>1.3941761091972333</v>
      </c>
      <c r="H4906" s="382">
        <v>1.4566811148319734</v>
      </c>
      <c r="M4906" s="386">
        <v>0.98</v>
      </c>
    </row>
    <row r="4907" spans="1:13" ht="11.65" customHeight="1">
      <c r="A4907" s="372">
        <v>4901</v>
      </c>
      <c r="B4907" s="381">
        <v>2503.8102571139461</v>
      </c>
      <c r="C4907" s="381">
        <v>3427.135756054251</v>
      </c>
      <c r="D4907" s="382">
        <v>1.0469336723820823</v>
      </c>
      <c r="E4907" s="382">
        <v>1.1884397720137929</v>
      </c>
      <c r="F4907" s="382">
        <v>1.3067014520886597</v>
      </c>
      <c r="G4907" s="382">
        <v>1.3949003561284317</v>
      </c>
      <c r="H4907" s="382">
        <v>1.4571357711254165</v>
      </c>
      <c r="M4907" s="386">
        <v>0.98019999999999996</v>
      </c>
    </row>
    <row r="4908" spans="1:13" ht="11.65" customHeight="1">
      <c r="A4908" s="372">
        <v>4902</v>
      </c>
      <c r="B4908" s="381">
        <v>2504.4210926195374</v>
      </c>
      <c r="C4908" s="381">
        <v>3427.3185860644844</v>
      </c>
      <c r="D4908" s="382">
        <v>1.0472207305598682</v>
      </c>
      <c r="E4908" s="382">
        <v>1.1886818356252542</v>
      </c>
      <c r="F4908" s="382">
        <v>1.3067017641557137</v>
      </c>
      <c r="G4908" s="382">
        <v>1.3952304446593038</v>
      </c>
      <c r="H4908" s="382">
        <v>1.4571645985717714</v>
      </c>
      <c r="M4908" s="386">
        <v>0.98040000000000005</v>
      </c>
    </row>
    <row r="4909" spans="1:13" ht="11.65" customHeight="1">
      <c r="A4909" s="372">
        <v>4903</v>
      </c>
      <c r="B4909" s="381">
        <v>2514.5762863356613</v>
      </c>
      <c r="C4909" s="381">
        <v>3427.5043318229491</v>
      </c>
      <c r="D4909" s="382">
        <v>1.0472782990494625</v>
      </c>
      <c r="E4909" s="382">
        <v>1.18869482929909</v>
      </c>
      <c r="F4909" s="382">
        <v>1.3069342050413035</v>
      </c>
      <c r="G4909" s="382">
        <v>1.395254447351737</v>
      </c>
      <c r="H4909" s="382">
        <v>1.4571902140931883</v>
      </c>
      <c r="M4909" s="386">
        <v>0.98060000000000003</v>
      </c>
    </row>
    <row r="4910" spans="1:13" ht="11.65" customHeight="1">
      <c r="A4910" s="372">
        <v>4904</v>
      </c>
      <c r="B4910" s="381">
        <v>2515.6187319305154</v>
      </c>
      <c r="C4910" s="381">
        <v>3432.0835249063966</v>
      </c>
      <c r="D4910" s="382">
        <v>1.0473099729919271</v>
      </c>
      <c r="E4910" s="382">
        <v>1.1891104537418193</v>
      </c>
      <c r="F4910" s="382">
        <v>1.3069590218188138</v>
      </c>
      <c r="G4910" s="382">
        <v>1.3954570222042446</v>
      </c>
      <c r="H4910" s="382">
        <v>1.4578178639053974</v>
      </c>
      <c r="M4910" s="386">
        <v>0.98080000000000001</v>
      </c>
    </row>
    <row r="4911" spans="1:13" ht="11.65" customHeight="1">
      <c r="A4911" s="372">
        <v>4905</v>
      </c>
      <c r="B4911" s="381">
        <v>2515.7614519753042</v>
      </c>
      <c r="C4911" s="381">
        <v>3432.3873066234464</v>
      </c>
      <c r="D4911" s="382">
        <v>1.0473270934440868</v>
      </c>
      <c r="E4911" s="382">
        <v>1.1892180423023961</v>
      </c>
      <c r="F4911" s="382">
        <v>1.306984532349595</v>
      </c>
      <c r="G4911" s="382">
        <v>1.3956999395036511</v>
      </c>
      <c r="H4911" s="382">
        <v>1.4582056574053626</v>
      </c>
      <c r="M4911" s="386">
        <v>0.98099999999999998</v>
      </c>
    </row>
    <row r="4912" spans="1:13" ht="11.65" customHeight="1">
      <c r="A4912" s="372">
        <v>4906</v>
      </c>
      <c r="B4912" s="381">
        <v>2522.3117582864506</v>
      </c>
      <c r="C4912" s="381">
        <v>3433.2801195196571</v>
      </c>
      <c r="D4912" s="382">
        <v>1.0473315148467455</v>
      </c>
      <c r="E4912" s="382">
        <v>1.189239172160887</v>
      </c>
      <c r="F4912" s="382">
        <v>1.3069906095547554</v>
      </c>
      <c r="G4912" s="382">
        <v>1.3958431333164747</v>
      </c>
      <c r="H4912" s="382">
        <v>1.4584474016133846</v>
      </c>
      <c r="M4912" s="386">
        <v>0.98119999999999996</v>
      </c>
    </row>
    <row r="4913" spans="1:13" ht="11.65" customHeight="1">
      <c r="A4913" s="372">
        <v>4907</v>
      </c>
      <c r="B4913" s="381">
        <v>2522.3829725069136</v>
      </c>
      <c r="C4913" s="381">
        <v>3436.7609829640605</v>
      </c>
      <c r="D4913" s="382">
        <v>1.0474071736663924</v>
      </c>
      <c r="E4913" s="382">
        <v>1.190401890208181</v>
      </c>
      <c r="F4913" s="382">
        <v>1.3072003765680298</v>
      </c>
      <c r="G4913" s="382">
        <v>1.3959285585437535</v>
      </c>
      <c r="H4913" s="382">
        <v>1.4587197001113561</v>
      </c>
      <c r="M4913" s="386">
        <v>0.98140000000000005</v>
      </c>
    </row>
    <row r="4914" spans="1:13" ht="11.65" customHeight="1">
      <c r="A4914" s="372">
        <v>4908</v>
      </c>
      <c r="B4914" s="381">
        <v>2523.6524175804716</v>
      </c>
      <c r="C4914" s="381">
        <v>3439.6501675601012</v>
      </c>
      <c r="D4914" s="382">
        <v>1.04747376660608</v>
      </c>
      <c r="E4914" s="382">
        <v>1.1904904968430492</v>
      </c>
      <c r="F4914" s="382">
        <v>1.3074423633491419</v>
      </c>
      <c r="G4914" s="382">
        <v>1.3971421358667619</v>
      </c>
      <c r="H4914" s="382">
        <v>1.4589249546797356</v>
      </c>
      <c r="M4914" s="386">
        <v>0.98160000000000003</v>
      </c>
    </row>
    <row r="4915" spans="1:13" ht="11.65" customHeight="1">
      <c r="A4915" s="372">
        <v>4909</v>
      </c>
      <c r="B4915" s="381">
        <v>2524.5889470255916</v>
      </c>
      <c r="C4915" s="381">
        <v>3439.8308739630629</v>
      </c>
      <c r="D4915" s="382">
        <v>1.0476128962526867</v>
      </c>
      <c r="E4915" s="382">
        <v>1.1905700098642267</v>
      </c>
      <c r="F4915" s="382">
        <v>1.3080626445867221</v>
      </c>
      <c r="G4915" s="382">
        <v>1.3977744179716893</v>
      </c>
      <c r="H4915" s="382">
        <v>1.4589458615734572</v>
      </c>
      <c r="M4915" s="386">
        <v>0.98180000000000001</v>
      </c>
    </row>
    <row r="4916" spans="1:13" ht="11.65" customHeight="1">
      <c r="A4916" s="372">
        <v>4910</v>
      </c>
      <c r="B4916" s="381">
        <v>2527.4564775151357</v>
      </c>
      <c r="C4916" s="381">
        <v>3441.0009417899964</v>
      </c>
      <c r="D4916" s="382">
        <v>1.0480368490235927</v>
      </c>
      <c r="E4916" s="382">
        <v>1.1907733430762526</v>
      </c>
      <c r="F4916" s="382">
        <v>1.3081237728328692</v>
      </c>
      <c r="G4916" s="382">
        <v>1.3978083693273771</v>
      </c>
      <c r="H4916" s="382">
        <v>1.4589523255623913</v>
      </c>
      <c r="M4916" s="386">
        <v>0.98199999999999998</v>
      </c>
    </row>
    <row r="4917" spans="1:13" ht="11.65" customHeight="1">
      <c r="A4917" s="372">
        <v>4911</v>
      </c>
      <c r="B4917" s="381">
        <v>2528.0814508855365</v>
      </c>
      <c r="C4917" s="381">
        <v>3445.6154214288381</v>
      </c>
      <c r="D4917" s="382">
        <v>1.0481977577824064</v>
      </c>
      <c r="E4917" s="382">
        <v>1.1907834620649307</v>
      </c>
      <c r="F4917" s="382">
        <v>1.3084982649807941</v>
      </c>
      <c r="G4917" s="382">
        <v>1.3979616619485864</v>
      </c>
      <c r="H4917" s="382">
        <v>1.4591503467790061</v>
      </c>
      <c r="M4917" s="386">
        <v>0.98219999999999996</v>
      </c>
    </row>
    <row r="4918" spans="1:13" ht="11.65" customHeight="1">
      <c r="A4918" s="372">
        <v>4912</v>
      </c>
      <c r="B4918" s="381">
        <v>2528.3797658873173</v>
      </c>
      <c r="C4918" s="381">
        <v>3448.4033397437306</v>
      </c>
      <c r="D4918" s="382">
        <v>1.0482557579846068</v>
      </c>
      <c r="E4918" s="382">
        <v>1.1910986074128893</v>
      </c>
      <c r="F4918" s="382">
        <v>1.3094641031554388</v>
      </c>
      <c r="G4918" s="382">
        <v>1.398163246710334</v>
      </c>
      <c r="H4918" s="382">
        <v>1.4592524019667286</v>
      </c>
      <c r="M4918" s="386">
        <v>0.98240000000000005</v>
      </c>
    </row>
    <row r="4919" spans="1:13" ht="11.65" customHeight="1">
      <c r="A4919" s="372">
        <v>4913</v>
      </c>
      <c r="B4919" s="381">
        <v>2530.3212268460156</v>
      </c>
      <c r="C4919" s="381">
        <v>3452.7913922014741</v>
      </c>
      <c r="D4919" s="382">
        <v>1.048359442132172</v>
      </c>
      <c r="E4919" s="382">
        <v>1.1911011947570251</v>
      </c>
      <c r="F4919" s="382">
        <v>1.3095809167928609</v>
      </c>
      <c r="G4919" s="382">
        <v>1.3983294217644151</v>
      </c>
      <c r="H4919" s="382">
        <v>1.4592758776886166</v>
      </c>
      <c r="M4919" s="386">
        <v>0.98260000000000003</v>
      </c>
    </row>
    <row r="4920" spans="1:13" ht="11.65" customHeight="1">
      <c r="A4920" s="372">
        <v>4914</v>
      </c>
      <c r="B4920" s="381">
        <v>2544.4980076027714</v>
      </c>
      <c r="C4920" s="381">
        <v>3456.3462438211554</v>
      </c>
      <c r="D4920" s="382">
        <v>1.0486894252609009</v>
      </c>
      <c r="E4920" s="382">
        <v>1.1913494070504442</v>
      </c>
      <c r="F4920" s="382">
        <v>1.3098946914596314</v>
      </c>
      <c r="G4920" s="382">
        <v>1.3983503604011911</v>
      </c>
      <c r="H4920" s="382">
        <v>1.4596018596706379</v>
      </c>
      <c r="M4920" s="386">
        <v>0.98280000000000001</v>
      </c>
    </row>
    <row r="4921" spans="1:13" ht="11.65" customHeight="1">
      <c r="A4921" s="372">
        <v>4915</v>
      </c>
      <c r="B4921" s="381">
        <v>2551.9073435963983</v>
      </c>
      <c r="C4921" s="381">
        <v>3458.1645071801377</v>
      </c>
      <c r="D4921" s="382">
        <v>1.0494011758126534</v>
      </c>
      <c r="E4921" s="382">
        <v>1.1914433123544053</v>
      </c>
      <c r="F4921" s="382">
        <v>1.3101085604948661</v>
      </c>
      <c r="G4921" s="382">
        <v>1.3985745660640077</v>
      </c>
      <c r="H4921" s="382">
        <v>1.4599300384034954</v>
      </c>
      <c r="M4921" s="386">
        <v>0.98299999999999998</v>
      </c>
    </row>
    <row r="4922" spans="1:13" ht="11.65" customHeight="1">
      <c r="A4922" s="372">
        <v>4916</v>
      </c>
      <c r="B4922" s="381">
        <v>2556.0043253646636</v>
      </c>
      <c r="C4922" s="381">
        <v>3461.3197884623332</v>
      </c>
      <c r="D4922" s="382">
        <v>1.0500828238234348</v>
      </c>
      <c r="E4922" s="382">
        <v>1.1921900128798744</v>
      </c>
      <c r="F4922" s="382">
        <v>1.3111232829746178</v>
      </c>
      <c r="G4922" s="382">
        <v>1.3989614537878579</v>
      </c>
      <c r="H4922" s="382">
        <v>1.460131718011304</v>
      </c>
      <c r="M4922" s="386">
        <v>0.98319999999999996</v>
      </c>
    </row>
    <row r="4923" spans="1:13" ht="11.65" customHeight="1">
      <c r="A4923" s="372">
        <v>4917</v>
      </c>
      <c r="B4923" s="381">
        <v>2557.1093360692303</v>
      </c>
      <c r="C4923" s="381">
        <v>3479.4358639111997</v>
      </c>
      <c r="D4923" s="382">
        <v>1.0500996534697693</v>
      </c>
      <c r="E4923" s="382">
        <v>1.1923427022433493</v>
      </c>
      <c r="F4923" s="382">
        <v>1.3113836757011512</v>
      </c>
      <c r="G4923" s="382">
        <v>1.3993816830729062</v>
      </c>
      <c r="H4923" s="382">
        <v>1.4601963819607009</v>
      </c>
      <c r="M4923" s="386">
        <v>0.98340000000000005</v>
      </c>
    </row>
    <row r="4924" spans="1:13" ht="11.65" customHeight="1">
      <c r="A4924" s="372">
        <v>4918</v>
      </c>
      <c r="B4924" s="381">
        <v>2560.9369557574082</v>
      </c>
      <c r="C4924" s="381">
        <v>3479.8389092707148</v>
      </c>
      <c r="D4924" s="382">
        <v>1.0501174192922114</v>
      </c>
      <c r="E4924" s="382">
        <v>1.1931281362991257</v>
      </c>
      <c r="F4924" s="382">
        <v>1.3116632086771542</v>
      </c>
      <c r="G4924" s="382">
        <v>1.3997202911144808</v>
      </c>
      <c r="H4924" s="382">
        <v>1.4613557371104626</v>
      </c>
      <c r="M4924" s="386">
        <v>0.98360000000000003</v>
      </c>
    </row>
    <row r="4925" spans="1:13" ht="11.65" customHeight="1">
      <c r="A4925" s="372">
        <v>4919</v>
      </c>
      <c r="B4925" s="381">
        <v>2562.7993771841193</v>
      </c>
      <c r="C4925" s="381">
        <v>3486.2978467992853</v>
      </c>
      <c r="D4925" s="382">
        <v>1.0502106949072836</v>
      </c>
      <c r="E4925" s="382">
        <v>1.193150219193847</v>
      </c>
      <c r="F4925" s="382">
        <v>1.3122344550771816</v>
      </c>
      <c r="G4925" s="382">
        <v>1.4003483080404771</v>
      </c>
      <c r="H4925" s="382">
        <v>1.4622077864420573</v>
      </c>
      <c r="M4925" s="386">
        <v>0.98380000000000001</v>
      </c>
    </row>
    <row r="4926" spans="1:13" ht="11.65" customHeight="1">
      <c r="A4926" s="372">
        <v>4920</v>
      </c>
      <c r="B4926" s="381">
        <v>2563.4023928622446</v>
      </c>
      <c r="C4926" s="381">
        <v>3487.7126426891573</v>
      </c>
      <c r="D4926" s="382">
        <v>1.0504666994478615</v>
      </c>
      <c r="E4926" s="382">
        <v>1.1933942065115619</v>
      </c>
      <c r="F4926" s="382">
        <v>1.3128256471951971</v>
      </c>
      <c r="G4926" s="382">
        <v>1.4006739404583235</v>
      </c>
      <c r="H4926" s="382">
        <v>1.4622467211825196</v>
      </c>
      <c r="M4926" s="386">
        <v>0.98399999999999999</v>
      </c>
    </row>
    <row r="4927" spans="1:13" ht="11.65" customHeight="1">
      <c r="A4927" s="372">
        <v>4921</v>
      </c>
      <c r="B4927" s="381">
        <v>2569.3632113663534</v>
      </c>
      <c r="C4927" s="381">
        <v>3498.3100735928401</v>
      </c>
      <c r="D4927" s="382">
        <v>1.0510860748527373</v>
      </c>
      <c r="E4927" s="382">
        <v>1.1941045017659093</v>
      </c>
      <c r="F4927" s="382">
        <v>1.3130518034213925</v>
      </c>
      <c r="G4927" s="382">
        <v>1.4013437681868961</v>
      </c>
      <c r="H4927" s="382">
        <v>1.4628907632422881</v>
      </c>
      <c r="M4927" s="386">
        <v>0.98419999999999996</v>
      </c>
    </row>
    <row r="4928" spans="1:13" ht="11.65" customHeight="1">
      <c r="A4928" s="372">
        <v>4922</v>
      </c>
      <c r="B4928" s="381">
        <v>2569.3793290853882</v>
      </c>
      <c r="C4928" s="381">
        <v>3498.9639411983644</v>
      </c>
      <c r="D4928" s="382">
        <v>1.0511913618741804</v>
      </c>
      <c r="E4928" s="382">
        <v>1.1943563639832582</v>
      </c>
      <c r="F4928" s="382">
        <v>1.3131258438580398</v>
      </c>
      <c r="G4928" s="382">
        <v>1.401640876862112</v>
      </c>
      <c r="H4928" s="382">
        <v>1.4631601067446545</v>
      </c>
      <c r="M4928" s="386">
        <v>0.98440000000000005</v>
      </c>
    </row>
    <row r="4929" spans="1:13" ht="11.65" customHeight="1">
      <c r="A4929" s="372">
        <v>4923</v>
      </c>
      <c r="B4929" s="381">
        <v>2579.1603014549401</v>
      </c>
      <c r="C4929" s="381">
        <v>3501.4365455192074</v>
      </c>
      <c r="D4929" s="382">
        <v>1.0514764749904055</v>
      </c>
      <c r="E4929" s="382">
        <v>1.1945058002342364</v>
      </c>
      <c r="F4929" s="382">
        <v>1.313411264267818</v>
      </c>
      <c r="G4929" s="382">
        <v>1.4024371917613496</v>
      </c>
      <c r="H4929" s="382">
        <v>1.4637094148141792</v>
      </c>
      <c r="M4929" s="386">
        <v>0.98460000000000003</v>
      </c>
    </row>
    <row r="4930" spans="1:13" ht="11.65" customHeight="1">
      <c r="A4930" s="372">
        <v>4924</v>
      </c>
      <c r="B4930" s="381">
        <v>2584.9480319995218</v>
      </c>
      <c r="C4930" s="381">
        <v>3502.2197170687523</v>
      </c>
      <c r="D4930" s="382">
        <v>1.0515151277732371</v>
      </c>
      <c r="E4930" s="382">
        <v>1.1945563115294811</v>
      </c>
      <c r="F4930" s="382">
        <v>1.3139921904269298</v>
      </c>
      <c r="G4930" s="382">
        <v>1.4026332501986023</v>
      </c>
      <c r="H4930" s="382">
        <v>1.4639723149118373</v>
      </c>
      <c r="M4930" s="386">
        <v>0.98480000000000001</v>
      </c>
    </row>
    <row r="4931" spans="1:13" ht="11.65" customHeight="1">
      <c r="A4931" s="372">
        <v>4925</v>
      </c>
      <c r="B4931" s="381">
        <v>2586.2865683047239</v>
      </c>
      <c r="C4931" s="381">
        <v>3512.1522815226017</v>
      </c>
      <c r="D4931" s="382">
        <v>1.0518806813783579</v>
      </c>
      <c r="E4931" s="382">
        <v>1.1953255340724851</v>
      </c>
      <c r="F4931" s="382">
        <v>1.3147600517298603</v>
      </c>
      <c r="G4931" s="382">
        <v>1.4030243107945468</v>
      </c>
      <c r="H4931" s="382">
        <v>1.4640441542979037</v>
      </c>
      <c r="M4931" s="386">
        <v>0.98499999999999999</v>
      </c>
    </row>
    <row r="4932" spans="1:13" ht="11.65" customHeight="1">
      <c r="A4932" s="372">
        <v>4926</v>
      </c>
      <c r="B4932" s="381">
        <v>2587.6283334332511</v>
      </c>
      <c r="C4932" s="381">
        <v>3512.4267318070542</v>
      </c>
      <c r="D4932" s="382">
        <v>1.0519711601997717</v>
      </c>
      <c r="E4932" s="382">
        <v>1.1956982226086239</v>
      </c>
      <c r="F4932" s="382">
        <v>1.3152783935629115</v>
      </c>
      <c r="G4932" s="382">
        <v>1.4032884516307678</v>
      </c>
      <c r="H4932" s="382">
        <v>1.4641029893783661</v>
      </c>
      <c r="M4932" s="386">
        <v>0.98519999999999996</v>
      </c>
    </row>
    <row r="4933" spans="1:13" ht="11.65" customHeight="1">
      <c r="A4933" s="372">
        <v>4927</v>
      </c>
      <c r="B4933" s="381">
        <v>2590.2748258435004</v>
      </c>
      <c r="C4933" s="381">
        <v>3512.9349854026204</v>
      </c>
      <c r="D4933" s="382">
        <v>1.0522317570151647</v>
      </c>
      <c r="E4933" s="382">
        <v>1.1957992073644637</v>
      </c>
      <c r="F4933" s="382">
        <v>1.3153603815365997</v>
      </c>
      <c r="G4933" s="382">
        <v>1.4035268841207624</v>
      </c>
      <c r="H4933" s="382">
        <v>1.4642333571158725</v>
      </c>
      <c r="M4933" s="386">
        <v>0.98540000000000005</v>
      </c>
    </row>
    <row r="4934" spans="1:13" ht="11.65" customHeight="1">
      <c r="A4934" s="372">
        <v>4928</v>
      </c>
      <c r="B4934" s="381">
        <v>2594.2257514395551</v>
      </c>
      <c r="C4934" s="381">
        <v>3523.0519350870381</v>
      </c>
      <c r="D4934" s="382">
        <v>1.0524611003655429</v>
      </c>
      <c r="E4934" s="382">
        <v>1.1960516143129596</v>
      </c>
      <c r="F4934" s="382">
        <v>1.3158787181305787</v>
      </c>
      <c r="G4934" s="382">
        <v>1.4037814259637271</v>
      </c>
      <c r="H4934" s="382">
        <v>1.4643949675253229</v>
      </c>
      <c r="M4934" s="386">
        <v>0.98560000000000003</v>
      </c>
    </row>
    <row r="4935" spans="1:13" ht="11.65" customHeight="1">
      <c r="A4935" s="372">
        <v>4929</v>
      </c>
      <c r="B4935" s="381">
        <v>2596.0157393038135</v>
      </c>
      <c r="C4935" s="381">
        <v>3534.0587279480751</v>
      </c>
      <c r="D4935" s="382">
        <v>1.0529163595291613</v>
      </c>
      <c r="E4935" s="382">
        <v>1.1962849698651865</v>
      </c>
      <c r="F4935" s="382">
        <v>1.3159704807355341</v>
      </c>
      <c r="G4935" s="382">
        <v>1.4038389648373006</v>
      </c>
      <c r="H4935" s="382">
        <v>1.4646497118483905</v>
      </c>
      <c r="M4935" s="386">
        <v>0.98580000000000001</v>
      </c>
    </row>
    <row r="4936" spans="1:13" ht="11.65" customHeight="1">
      <c r="A4936" s="372">
        <v>4930</v>
      </c>
      <c r="B4936" s="381">
        <v>2599.1527979467373</v>
      </c>
      <c r="C4936" s="381">
        <v>3534.7756893100159</v>
      </c>
      <c r="D4936" s="382">
        <v>1.0534353599908672</v>
      </c>
      <c r="E4936" s="382">
        <v>1.1965900380888899</v>
      </c>
      <c r="F4936" s="382">
        <v>1.3165162379826967</v>
      </c>
      <c r="G4936" s="382">
        <v>1.4049739689591854</v>
      </c>
      <c r="H4936" s="382">
        <v>1.4653207547048261</v>
      </c>
      <c r="M4936" s="386">
        <v>0.98599999999999999</v>
      </c>
    </row>
    <row r="4937" spans="1:13" ht="11.65" customHeight="1">
      <c r="A4937" s="372">
        <v>4931</v>
      </c>
      <c r="B4937" s="381">
        <v>2608.1031880177597</v>
      </c>
      <c r="C4937" s="381">
        <v>3535.6475073957245</v>
      </c>
      <c r="D4937" s="382">
        <v>1.0538715792103999</v>
      </c>
      <c r="E4937" s="382">
        <v>1.1966375618466105</v>
      </c>
      <c r="F4937" s="382">
        <v>1.3170851905286864</v>
      </c>
      <c r="G4937" s="382">
        <v>1.4059016281308103</v>
      </c>
      <c r="H4937" s="382">
        <v>1.4659074229730173</v>
      </c>
      <c r="M4937" s="386">
        <v>0.98619999999999997</v>
      </c>
    </row>
    <row r="4938" spans="1:13" ht="11.65" customHeight="1">
      <c r="A4938" s="372">
        <v>4932</v>
      </c>
      <c r="B4938" s="381">
        <v>2612.2163065963196</v>
      </c>
      <c r="C4938" s="381">
        <v>3539.088303114977</v>
      </c>
      <c r="D4938" s="382">
        <v>1.0540539857195586</v>
      </c>
      <c r="E4938" s="382">
        <v>1.1971916292002835</v>
      </c>
      <c r="F4938" s="382">
        <v>1.3171528723505179</v>
      </c>
      <c r="G4938" s="382">
        <v>1.4068628338520757</v>
      </c>
      <c r="H4938" s="382">
        <v>1.4662192722876675</v>
      </c>
      <c r="M4938" s="386">
        <v>0.98640000000000005</v>
      </c>
    </row>
    <row r="4939" spans="1:13" ht="11.65" customHeight="1">
      <c r="A4939" s="372">
        <v>4933</v>
      </c>
      <c r="B4939" s="381">
        <v>2613.6271490909639</v>
      </c>
      <c r="C4939" s="381">
        <v>3539.3178895521796</v>
      </c>
      <c r="D4939" s="382">
        <v>1.054504419786221</v>
      </c>
      <c r="E4939" s="382">
        <v>1.1974188322954749</v>
      </c>
      <c r="F4939" s="382">
        <v>1.3180664183483017</v>
      </c>
      <c r="G4939" s="382">
        <v>1.4072807915792109</v>
      </c>
      <c r="H4939" s="382">
        <v>1.4669260036504241</v>
      </c>
      <c r="M4939" s="386">
        <v>0.98660000000000003</v>
      </c>
    </row>
    <row r="4940" spans="1:13" ht="11.65" customHeight="1">
      <c r="A4940" s="372">
        <v>4934</v>
      </c>
      <c r="B4940" s="381">
        <v>2619.2254665332948</v>
      </c>
      <c r="C4940" s="381">
        <v>3542.7868467105272</v>
      </c>
      <c r="D4940" s="382">
        <v>1.0545451917001181</v>
      </c>
      <c r="E4940" s="382">
        <v>1.1981076927733638</v>
      </c>
      <c r="F4940" s="382">
        <v>1.3180846315205976</v>
      </c>
      <c r="G4940" s="382">
        <v>1.4078783509400528</v>
      </c>
      <c r="H4940" s="382">
        <v>1.4672645969080493</v>
      </c>
      <c r="M4940" s="386">
        <v>0.98680000000000001</v>
      </c>
    </row>
    <row r="4941" spans="1:13" ht="11.65" customHeight="1">
      <c r="A4941" s="372">
        <v>4935</v>
      </c>
      <c r="B4941" s="381">
        <v>2621.5655611392758</v>
      </c>
      <c r="C4941" s="381">
        <v>3543.9787973918064</v>
      </c>
      <c r="D4941" s="382">
        <v>1.0545824369848487</v>
      </c>
      <c r="E4941" s="382">
        <v>1.1982362164728013</v>
      </c>
      <c r="F4941" s="382">
        <v>1.3181712147142721</v>
      </c>
      <c r="G4941" s="382">
        <v>1.4080445722340484</v>
      </c>
      <c r="H4941" s="382">
        <v>1.4674739484491746</v>
      </c>
      <c r="M4941" s="386">
        <v>0.98699999999999999</v>
      </c>
    </row>
    <row r="4942" spans="1:13" ht="11.65" customHeight="1">
      <c r="A4942" s="372">
        <v>4936</v>
      </c>
      <c r="B4942" s="381">
        <v>2623.5891071981623</v>
      </c>
      <c r="C4942" s="381">
        <v>3545.075804684504</v>
      </c>
      <c r="D4942" s="382">
        <v>1.0548225348434059</v>
      </c>
      <c r="E4942" s="382">
        <v>1.1983031212942901</v>
      </c>
      <c r="F4942" s="382">
        <v>1.3184840039241057</v>
      </c>
      <c r="G4942" s="382">
        <v>1.4084325638533051</v>
      </c>
      <c r="H4942" s="382">
        <v>1.467721927751551</v>
      </c>
      <c r="M4942" s="386">
        <v>0.98719999999999997</v>
      </c>
    </row>
    <row r="4943" spans="1:13" ht="11.65" customHeight="1">
      <c r="A4943" s="372">
        <v>4937</v>
      </c>
      <c r="B4943" s="381">
        <v>2624.8216187485505</v>
      </c>
      <c r="C4943" s="381">
        <v>3545.8838340425154</v>
      </c>
      <c r="D4943" s="382">
        <v>1.0549784776269306</v>
      </c>
      <c r="E4943" s="382">
        <v>1.1992795472769691</v>
      </c>
      <c r="F4943" s="382">
        <v>1.3194891559421265</v>
      </c>
      <c r="G4943" s="382">
        <v>1.4085376340510258</v>
      </c>
      <c r="H4943" s="382">
        <v>1.4682622753599228</v>
      </c>
      <c r="M4943" s="386">
        <v>0.98740000000000006</v>
      </c>
    </row>
    <row r="4944" spans="1:13" ht="11.65" customHeight="1">
      <c r="A4944" s="372">
        <v>4938</v>
      </c>
      <c r="B4944" s="381">
        <v>2633.7365799839445</v>
      </c>
      <c r="C4944" s="381">
        <v>3548.129039450032</v>
      </c>
      <c r="D4944" s="382">
        <v>1.0550967977434305</v>
      </c>
      <c r="E4944" s="382">
        <v>1.1993560699811112</v>
      </c>
      <c r="F4944" s="382">
        <v>1.319952073462306</v>
      </c>
      <c r="G4944" s="382">
        <v>1.4085572675106837</v>
      </c>
      <c r="H4944" s="382">
        <v>1.4683797682932125</v>
      </c>
      <c r="M4944" s="386">
        <v>0.98760000000000003</v>
      </c>
    </row>
    <row r="4945" spans="1:13" ht="11.65" customHeight="1">
      <c r="A4945" s="372">
        <v>4939</v>
      </c>
      <c r="B4945" s="381">
        <v>2634.3946589938587</v>
      </c>
      <c r="C4945" s="381">
        <v>3550.9281625537624</v>
      </c>
      <c r="D4945" s="382">
        <v>1.055462964760882</v>
      </c>
      <c r="E4945" s="382">
        <v>1.2000877972668045</v>
      </c>
      <c r="F4945" s="382">
        <v>1.3200778661785215</v>
      </c>
      <c r="G4945" s="382">
        <v>1.4089597114414885</v>
      </c>
      <c r="H4945" s="382">
        <v>1.4702480513265923</v>
      </c>
      <c r="M4945" s="386">
        <v>0.98780000000000001</v>
      </c>
    </row>
    <row r="4946" spans="1:13" ht="11.65" customHeight="1">
      <c r="A4946" s="372">
        <v>4940</v>
      </c>
      <c r="B4946" s="381">
        <v>2634.5189028207806</v>
      </c>
      <c r="C4946" s="381">
        <v>3551.5951260258134</v>
      </c>
      <c r="D4946" s="382">
        <v>1.0556940345937675</v>
      </c>
      <c r="E4946" s="382">
        <v>1.2007642385845656</v>
      </c>
      <c r="F4946" s="382">
        <v>1.3201080951786941</v>
      </c>
      <c r="G4946" s="382">
        <v>1.4097911028002337</v>
      </c>
      <c r="H4946" s="382">
        <v>1.470493866323368</v>
      </c>
      <c r="M4946" s="386">
        <v>0.98799999999999999</v>
      </c>
    </row>
    <row r="4947" spans="1:13" ht="11.65" customHeight="1">
      <c r="A4947" s="372">
        <v>4941</v>
      </c>
      <c r="B4947" s="381">
        <v>2638.0970299683686</v>
      </c>
      <c r="C4947" s="381">
        <v>3552.4738360252177</v>
      </c>
      <c r="D4947" s="382">
        <v>1.0561630689622461</v>
      </c>
      <c r="E4947" s="382">
        <v>1.2008436775411881</v>
      </c>
      <c r="F4947" s="382">
        <v>1.3202035457165837</v>
      </c>
      <c r="G4947" s="382">
        <v>1.4100440400525571</v>
      </c>
      <c r="H4947" s="382">
        <v>1.4705826990119215</v>
      </c>
      <c r="M4947" s="386">
        <v>0.98819999999999997</v>
      </c>
    </row>
    <row r="4948" spans="1:13" ht="11.65" customHeight="1">
      <c r="A4948" s="372">
        <v>4942</v>
      </c>
      <c r="B4948" s="381">
        <v>2647.8681222671567</v>
      </c>
      <c r="C4948" s="381">
        <v>3559.1205772539688</v>
      </c>
      <c r="D4948" s="382">
        <v>1.0562835831549688</v>
      </c>
      <c r="E4948" s="382">
        <v>1.2008599923841135</v>
      </c>
      <c r="F4948" s="382">
        <v>1.3216524261545459</v>
      </c>
      <c r="G4948" s="382">
        <v>1.4106858393454913</v>
      </c>
      <c r="H4948" s="382">
        <v>1.4711604479703184</v>
      </c>
      <c r="M4948" s="386">
        <v>0.98839999999999995</v>
      </c>
    </row>
    <row r="4949" spans="1:13" ht="11.65" customHeight="1">
      <c r="A4949" s="372">
        <v>4943</v>
      </c>
      <c r="B4949" s="381">
        <v>2650.3204759869404</v>
      </c>
      <c r="C4949" s="381">
        <v>3561.5018766272115</v>
      </c>
      <c r="D4949" s="382">
        <v>1.0562906063302135</v>
      </c>
      <c r="E4949" s="382">
        <v>1.2010248651263997</v>
      </c>
      <c r="F4949" s="382">
        <v>1.3220587070504222</v>
      </c>
      <c r="G4949" s="382">
        <v>1.4122737471242504</v>
      </c>
      <c r="H4949" s="382">
        <v>1.4719229273889944</v>
      </c>
      <c r="M4949" s="386">
        <v>0.98860000000000003</v>
      </c>
    </row>
    <row r="4950" spans="1:13" ht="11.65" customHeight="1">
      <c r="A4950" s="372">
        <v>4944</v>
      </c>
      <c r="B4950" s="381">
        <v>2650.8526832902826</v>
      </c>
      <c r="C4950" s="381">
        <v>3563.7812880713736</v>
      </c>
      <c r="D4950" s="382">
        <v>1.0563779649753156</v>
      </c>
      <c r="E4950" s="382">
        <v>1.2017500176175939</v>
      </c>
      <c r="F4950" s="382">
        <v>1.3221358867981612</v>
      </c>
      <c r="G4950" s="382">
        <v>1.4127057693984184</v>
      </c>
      <c r="H4950" s="382">
        <v>1.4728360017206377</v>
      </c>
      <c r="M4950" s="386">
        <v>0.98880000000000001</v>
      </c>
    </row>
    <row r="4951" spans="1:13" ht="11.65" customHeight="1">
      <c r="A4951" s="372">
        <v>4945</v>
      </c>
      <c r="B4951" s="381">
        <v>2651.1746385701299</v>
      </c>
      <c r="C4951" s="381">
        <v>3568.5454602095942</v>
      </c>
      <c r="D4951" s="382">
        <v>1.0565615786043479</v>
      </c>
      <c r="E4951" s="382">
        <v>1.2017600693369159</v>
      </c>
      <c r="F4951" s="382">
        <v>1.3221949938640669</v>
      </c>
      <c r="G4951" s="382">
        <v>1.4132944258252196</v>
      </c>
      <c r="H4951" s="382">
        <v>1.4728623667560969</v>
      </c>
      <c r="M4951" s="386">
        <v>0.98899999999999999</v>
      </c>
    </row>
    <row r="4952" spans="1:13" ht="11.65" customHeight="1">
      <c r="A4952" s="372">
        <v>4946</v>
      </c>
      <c r="B4952" s="381">
        <v>2652.5531935256186</v>
      </c>
      <c r="C4952" s="381">
        <v>3571.0373584335921</v>
      </c>
      <c r="D4952" s="382">
        <v>1.0567150652808925</v>
      </c>
      <c r="E4952" s="382">
        <v>1.2018999638238597</v>
      </c>
      <c r="F4952" s="382">
        <v>1.3224242416526502</v>
      </c>
      <c r="G4952" s="382">
        <v>1.4133807438568347</v>
      </c>
      <c r="H4952" s="382">
        <v>1.4728770332282266</v>
      </c>
      <c r="M4952" s="386">
        <v>0.98919999999999997</v>
      </c>
    </row>
    <row r="4953" spans="1:13" ht="11.65" customHeight="1">
      <c r="A4953" s="372">
        <v>4947</v>
      </c>
      <c r="B4953" s="381">
        <v>2654.9679204778622</v>
      </c>
      <c r="C4953" s="381">
        <v>3577.0254944485732</v>
      </c>
      <c r="D4953" s="382">
        <v>1.0567438217558687</v>
      </c>
      <c r="E4953" s="382">
        <v>1.2022440044094405</v>
      </c>
      <c r="F4953" s="382">
        <v>1.3224552130477916</v>
      </c>
      <c r="G4953" s="382">
        <v>1.4140045231880172</v>
      </c>
      <c r="H4953" s="382">
        <v>1.4730233032755848</v>
      </c>
      <c r="M4953" s="386">
        <v>0.98939999999999995</v>
      </c>
    </row>
    <row r="4954" spans="1:13" ht="11.65" customHeight="1">
      <c r="A4954" s="372">
        <v>4948</v>
      </c>
      <c r="B4954" s="381">
        <v>2657.5710478709952</v>
      </c>
      <c r="C4954" s="381">
        <v>3590.8170766399326</v>
      </c>
      <c r="D4954" s="382">
        <v>1.056789361513671</v>
      </c>
      <c r="E4954" s="382">
        <v>1.2025251446416509</v>
      </c>
      <c r="F4954" s="382">
        <v>1.3233884014212536</v>
      </c>
      <c r="G4954" s="382">
        <v>1.4146388686170259</v>
      </c>
      <c r="H4954" s="382">
        <v>1.4759950279214318</v>
      </c>
      <c r="M4954" s="386">
        <v>0.98960000000000004</v>
      </c>
    </row>
    <row r="4955" spans="1:13" ht="11.65" customHeight="1">
      <c r="A4955" s="372">
        <v>4949</v>
      </c>
      <c r="B4955" s="381">
        <v>2658.1891661228947</v>
      </c>
      <c r="C4955" s="381">
        <v>3611.7700396249747</v>
      </c>
      <c r="D4955" s="382">
        <v>1.0568566519610745</v>
      </c>
      <c r="E4955" s="382">
        <v>1.2026124626680625</v>
      </c>
      <c r="F4955" s="382">
        <v>1.3245066521947459</v>
      </c>
      <c r="G4955" s="382">
        <v>1.4147920463317696</v>
      </c>
      <c r="H4955" s="382">
        <v>1.4760142265394123</v>
      </c>
      <c r="M4955" s="386">
        <v>0.98980000000000001</v>
      </c>
    </row>
    <row r="4956" spans="1:13" ht="11.65" customHeight="1">
      <c r="A4956" s="372">
        <v>4950</v>
      </c>
      <c r="B4956" s="381">
        <v>2677.0429403503349</v>
      </c>
      <c r="C4956" s="381">
        <v>3612.8986706778142</v>
      </c>
      <c r="D4956" s="382">
        <v>1.0570877771528886</v>
      </c>
      <c r="E4956" s="382">
        <v>1.2034035868186135</v>
      </c>
      <c r="F4956" s="382">
        <v>1.3247722643817768</v>
      </c>
      <c r="G4956" s="382">
        <v>1.4149302068107259</v>
      </c>
      <c r="H4956" s="382">
        <v>1.4769593128565879</v>
      </c>
      <c r="M4956" s="386">
        <v>0.99</v>
      </c>
    </row>
    <row r="4957" spans="1:13" ht="11.65" customHeight="1">
      <c r="A4957" s="372">
        <v>4951</v>
      </c>
      <c r="B4957" s="381">
        <v>2678.2361418034761</v>
      </c>
      <c r="C4957" s="381">
        <v>3620.0842205845438</v>
      </c>
      <c r="D4957" s="382">
        <v>1.057154091447009</v>
      </c>
      <c r="E4957" s="382">
        <v>1.2046949474272393</v>
      </c>
      <c r="F4957" s="382">
        <v>1.3257543012649906</v>
      </c>
      <c r="G4957" s="382">
        <v>1.4152546183677146</v>
      </c>
      <c r="H4957" s="382">
        <v>1.4775281169213861</v>
      </c>
      <c r="M4957" s="386">
        <v>0.99019999999999997</v>
      </c>
    </row>
    <row r="4958" spans="1:13" ht="11.65" customHeight="1">
      <c r="A4958" s="372">
        <v>4952</v>
      </c>
      <c r="B4958" s="381">
        <v>2687.2877839654211</v>
      </c>
      <c r="C4958" s="381">
        <v>3623.0696252471935</v>
      </c>
      <c r="D4958" s="382">
        <v>1.0582377520969237</v>
      </c>
      <c r="E4958" s="382">
        <v>1.2068319556461073</v>
      </c>
      <c r="F4958" s="382">
        <v>1.3263603262075125</v>
      </c>
      <c r="G4958" s="382">
        <v>1.4154971785055643</v>
      </c>
      <c r="H4958" s="382">
        <v>1.4783914878632434</v>
      </c>
      <c r="M4958" s="386">
        <v>0.99039999999999995</v>
      </c>
    </row>
    <row r="4959" spans="1:13" ht="11.65" customHeight="1">
      <c r="A4959" s="372">
        <v>4953</v>
      </c>
      <c r="B4959" s="381">
        <v>2689.6421337669435</v>
      </c>
      <c r="C4959" s="381">
        <v>3626.1663955105723</v>
      </c>
      <c r="D4959" s="382">
        <v>1.0583139156889636</v>
      </c>
      <c r="E4959" s="382">
        <v>1.207191669941388</v>
      </c>
      <c r="F4959" s="382">
        <v>1.3268017111716148</v>
      </c>
      <c r="G4959" s="382">
        <v>1.4155876354354713</v>
      </c>
      <c r="H4959" s="382">
        <v>1.4784102030841386</v>
      </c>
      <c r="M4959" s="386">
        <v>0.99060000000000004</v>
      </c>
    </row>
    <row r="4960" spans="1:13" ht="11.65" customHeight="1">
      <c r="A4960" s="372">
        <v>4954</v>
      </c>
      <c r="B4960" s="381">
        <v>2691.7832388457482</v>
      </c>
      <c r="C4960" s="381">
        <v>3628.5223368922434</v>
      </c>
      <c r="D4960" s="382">
        <v>1.0590500411358932</v>
      </c>
      <c r="E4960" s="382">
        <v>1.2073023322211056</v>
      </c>
      <c r="F4960" s="382">
        <v>1.3278312315737482</v>
      </c>
      <c r="G4960" s="382">
        <v>1.4160084317067767</v>
      </c>
      <c r="H4960" s="382">
        <v>1.4788310741121964</v>
      </c>
      <c r="M4960" s="386">
        <v>0.99080000000000001</v>
      </c>
    </row>
    <row r="4961" spans="1:13" ht="11.65" customHeight="1">
      <c r="A4961" s="372">
        <v>4955</v>
      </c>
      <c r="B4961" s="381">
        <v>2696.4164114002087</v>
      </c>
      <c r="C4961" s="381">
        <v>3629.2040591055975</v>
      </c>
      <c r="D4961" s="382">
        <v>1.0591551955744041</v>
      </c>
      <c r="E4961" s="382">
        <v>1.2075640469485158</v>
      </c>
      <c r="F4961" s="382">
        <v>1.3279541606973451</v>
      </c>
      <c r="G4961" s="382">
        <v>1.416332851405387</v>
      </c>
      <c r="H4961" s="382">
        <v>1.4791596033473444</v>
      </c>
      <c r="M4961" s="386">
        <v>0.99099999999999999</v>
      </c>
    </row>
    <row r="4962" spans="1:13" ht="11.65" customHeight="1">
      <c r="A4962" s="372">
        <v>4956</v>
      </c>
      <c r="B4962" s="381">
        <v>2701.043475754137</v>
      </c>
      <c r="C4962" s="381">
        <v>3629.4179545806837</v>
      </c>
      <c r="D4962" s="382">
        <v>1.0595154923361145</v>
      </c>
      <c r="E4962" s="382">
        <v>1.2080033219427171</v>
      </c>
      <c r="F4962" s="382">
        <v>1.3296066821804198</v>
      </c>
      <c r="G4962" s="382">
        <v>1.4169870565345146</v>
      </c>
      <c r="H4962" s="382">
        <v>1.4801195647502441</v>
      </c>
      <c r="M4962" s="386">
        <v>0.99119999999999997</v>
      </c>
    </row>
    <row r="4963" spans="1:13" ht="11.65" customHeight="1">
      <c r="A4963" s="372">
        <v>4957</v>
      </c>
      <c r="B4963" s="381">
        <v>2703.1972908998832</v>
      </c>
      <c r="C4963" s="381">
        <v>3632.5821359822494</v>
      </c>
      <c r="D4963" s="382">
        <v>1.0595299732701522</v>
      </c>
      <c r="E4963" s="382">
        <v>1.208223596830565</v>
      </c>
      <c r="F4963" s="382">
        <v>1.330062115038688</v>
      </c>
      <c r="G4963" s="382">
        <v>1.4185401269685942</v>
      </c>
      <c r="H4963" s="382">
        <v>1.4806343067917604</v>
      </c>
      <c r="M4963" s="386">
        <v>0.99139999999999995</v>
      </c>
    </row>
    <row r="4964" spans="1:13" ht="11.65" customHeight="1">
      <c r="A4964" s="372">
        <v>4958</v>
      </c>
      <c r="B4964" s="381">
        <v>2708.4106100289882</v>
      </c>
      <c r="C4964" s="381">
        <v>3634.52486217763</v>
      </c>
      <c r="D4964" s="382">
        <v>1.0595433668529011</v>
      </c>
      <c r="E4964" s="382">
        <v>1.2083962778835153</v>
      </c>
      <c r="F4964" s="382">
        <v>1.3302611534729845</v>
      </c>
      <c r="G4964" s="382">
        <v>1.4195950539904119</v>
      </c>
      <c r="H4964" s="382">
        <v>1.4810972262474973</v>
      </c>
      <c r="M4964" s="386">
        <v>0.99160000000000004</v>
      </c>
    </row>
    <row r="4965" spans="1:13" ht="11.65" customHeight="1">
      <c r="A4965" s="372">
        <v>4959</v>
      </c>
      <c r="B4965" s="381">
        <v>2710.634343798547</v>
      </c>
      <c r="C4965" s="381">
        <v>3638.8521588876119</v>
      </c>
      <c r="D4965" s="382">
        <v>1.0595634461230763</v>
      </c>
      <c r="E4965" s="382">
        <v>1.2091858362753347</v>
      </c>
      <c r="F4965" s="382">
        <v>1.331102831971628</v>
      </c>
      <c r="G4965" s="382">
        <v>1.4212294989460239</v>
      </c>
      <c r="H4965" s="382">
        <v>1.4824690151480675</v>
      </c>
      <c r="M4965" s="386">
        <v>0.99180000000000001</v>
      </c>
    </row>
    <row r="4966" spans="1:13" ht="11.65" customHeight="1">
      <c r="A4966" s="372">
        <v>4960</v>
      </c>
      <c r="B4966" s="381">
        <v>2710.7982146093236</v>
      </c>
      <c r="C4966" s="381">
        <v>3642.1954503243705</v>
      </c>
      <c r="D4966" s="382">
        <v>1.0597232422130787</v>
      </c>
      <c r="E4966" s="382">
        <v>1.2099612617067841</v>
      </c>
      <c r="F4966" s="382">
        <v>1.3314259112503111</v>
      </c>
      <c r="G4966" s="382">
        <v>1.4219422420182268</v>
      </c>
      <c r="H4966" s="382">
        <v>1.4843868867827332</v>
      </c>
      <c r="M4966" s="386">
        <v>0.99199999999999999</v>
      </c>
    </row>
    <row r="4967" spans="1:13" ht="11.65" customHeight="1">
      <c r="A4967" s="372">
        <v>4961</v>
      </c>
      <c r="B4967" s="381">
        <v>2717.3497245859708</v>
      </c>
      <c r="C4967" s="381">
        <v>3643.2912849802196</v>
      </c>
      <c r="D4967" s="382">
        <v>1.0603095116250221</v>
      </c>
      <c r="E4967" s="382">
        <v>1.2103743964785407</v>
      </c>
      <c r="F4967" s="382">
        <v>1.3315513979742026</v>
      </c>
      <c r="G4967" s="382">
        <v>1.4221962028007231</v>
      </c>
      <c r="H4967" s="382">
        <v>1.484605398334057</v>
      </c>
      <c r="M4967" s="386">
        <v>0.99219999999999997</v>
      </c>
    </row>
    <row r="4968" spans="1:13" ht="11.65" customHeight="1">
      <c r="A4968" s="372">
        <v>4962</v>
      </c>
      <c r="B4968" s="381">
        <v>2718.9810113549593</v>
      </c>
      <c r="C4968" s="381">
        <v>3648.2643807657132</v>
      </c>
      <c r="D4968" s="382">
        <v>1.0613570277984417</v>
      </c>
      <c r="E4968" s="382">
        <v>1.2106384783341813</v>
      </c>
      <c r="F4968" s="382">
        <v>1.3319240268201873</v>
      </c>
      <c r="G4968" s="382">
        <v>1.4224592038700175</v>
      </c>
      <c r="H4968" s="382">
        <v>1.4854111406033763</v>
      </c>
      <c r="M4968" s="386">
        <v>0.99239999999999995</v>
      </c>
    </row>
    <row r="4969" spans="1:13" ht="11.65" customHeight="1">
      <c r="A4969" s="372">
        <v>4963</v>
      </c>
      <c r="B4969" s="381">
        <v>2719.1272295777817</v>
      </c>
      <c r="C4969" s="381">
        <v>3659.5797857173875</v>
      </c>
      <c r="D4969" s="382">
        <v>1.0617899982092918</v>
      </c>
      <c r="E4969" s="382">
        <v>1.2107151039628119</v>
      </c>
      <c r="F4969" s="382">
        <v>1.3320004341527174</v>
      </c>
      <c r="G4969" s="382">
        <v>1.4231501939789735</v>
      </c>
      <c r="H4969" s="382">
        <v>1.4861733193607829</v>
      </c>
      <c r="M4969" s="386">
        <v>0.99260000000000004</v>
      </c>
    </row>
    <row r="4970" spans="1:13" ht="11.65" customHeight="1">
      <c r="A4970" s="372">
        <v>4964</v>
      </c>
      <c r="B4970" s="381">
        <v>2724.7312273189582</v>
      </c>
      <c r="C4970" s="381">
        <v>3666.4807681414241</v>
      </c>
      <c r="D4970" s="382">
        <v>1.062097686912703</v>
      </c>
      <c r="E4970" s="382">
        <v>1.2109146406365321</v>
      </c>
      <c r="F4970" s="382">
        <v>1.3323032901854008</v>
      </c>
      <c r="G4970" s="382">
        <v>1.4234922264384922</v>
      </c>
      <c r="H4970" s="382">
        <v>1.4864724228226891</v>
      </c>
      <c r="M4970" s="386">
        <v>0.99280000000000002</v>
      </c>
    </row>
    <row r="4971" spans="1:13" ht="11.65" customHeight="1">
      <c r="A4971" s="372">
        <v>4965</v>
      </c>
      <c r="B4971" s="381">
        <v>2742.573089137868</v>
      </c>
      <c r="C4971" s="381">
        <v>3680.6456173056777</v>
      </c>
      <c r="D4971" s="382">
        <v>1.0622105443061449</v>
      </c>
      <c r="E4971" s="382">
        <v>1.2111109329706378</v>
      </c>
      <c r="F4971" s="382">
        <v>1.3323171003529257</v>
      </c>
      <c r="G4971" s="382">
        <v>1.423548265307736</v>
      </c>
      <c r="H4971" s="382">
        <v>1.4867808012153416</v>
      </c>
      <c r="M4971" s="386">
        <v>0.99299999999999999</v>
      </c>
    </row>
    <row r="4972" spans="1:13" ht="11.65" customHeight="1">
      <c r="A4972" s="372">
        <v>4966</v>
      </c>
      <c r="B4972" s="381">
        <v>2747.484686867454</v>
      </c>
      <c r="C4972" s="381">
        <v>3698.3798082161102</v>
      </c>
      <c r="D4972" s="382">
        <v>1.0638051241388886</v>
      </c>
      <c r="E4972" s="382">
        <v>1.2112913042220785</v>
      </c>
      <c r="F4972" s="382">
        <v>1.333208750699044</v>
      </c>
      <c r="G4972" s="382">
        <v>1.4241176307617711</v>
      </c>
      <c r="H4972" s="382">
        <v>1.486820387719971</v>
      </c>
      <c r="M4972" s="386">
        <v>0.99319999999999997</v>
      </c>
    </row>
    <row r="4973" spans="1:13" ht="11.65" customHeight="1">
      <c r="A4973" s="372">
        <v>4967</v>
      </c>
      <c r="B4973" s="381">
        <v>2759.6404798319436</v>
      </c>
      <c r="C4973" s="381">
        <v>3699.8102033875584</v>
      </c>
      <c r="D4973" s="382">
        <v>1.0638750612507573</v>
      </c>
      <c r="E4973" s="382">
        <v>1.2114575198942827</v>
      </c>
      <c r="F4973" s="382">
        <v>1.3345037799552917</v>
      </c>
      <c r="G4973" s="382">
        <v>1.4246792048920949</v>
      </c>
      <c r="H4973" s="382">
        <v>1.4878625780051604</v>
      </c>
      <c r="M4973" s="386">
        <v>0.99339999999999995</v>
      </c>
    </row>
    <row r="4974" spans="1:13" ht="11.65" customHeight="1">
      <c r="A4974" s="372">
        <v>4968</v>
      </c>
      <c r="B4974" s="381">
        <v>2759.8103003909928</v>
      </c>
      <c r="C4974" s="381">
        <v>3703.3864195978731</v>
      </c>
      <c r="D4974" s="382">
        <v>1.0641452717265207</v>
      </c>
      <c r="E4974" s="382">
        <v>1.2123263338956196</v>
      </c>
      <c r="F4974" s="382">
        <v>1.3356671356309404</v>
      </c>
      <c r="G4974" s="382">
        <v>1.4264977017045735</v>
      </c>
      <c r="H4974" s="382">
        <v>1.4884522964883653</v>
      </c>
      <c r="M4974" s="386">
        <v>0.99360000000000004</v>
      </c>
    </row>
    <row r="4975" spans="1:13" ht="11.65" customHeight="1">
      <c r="A4975" s="372">
        <v>4969</v>
      </c>
      <c r="B4975" s="381">
        <v>2760.5472909771306</v>
      </c>
      <c r="C4975" s="381">
        <v>3711.1603354197541</v>
      </c>
      <c r="D4975" s="382">
        <v>1.0646833737892434</v>
      </c>
      <c r="E4975" s="382">
        <v>1.2154059522426883</v>
      </c>
      <c r="F4975" s="382">
        <v>1.3367375628402867</v>
      </c>
      <c r="G4975" s="382">
        <v>1.4266305349431425</v>
      </c>
      <c r="H4975" s="382">
        <v>1.4890227746491425</v>
      </c>
      <c r="M4975" s="386">
        <v>0.99380000000000002</v>
      </c>
    </row>
    <row r="4976" spans="1:13" ht="11.65" customHeight="1">
      <c r="A4976" s="372">
        <v>4970</v>
      </c>
      <c r="B4976" s="381">
        <v>2768.0285998373001</v>
      </c>
      <c r="C4976" s="381">
        <v>3718.3809648743354</v>
      </c>
      <c r="D4976" s="382">
        <v>1.0649063690730218</v>
      </c>
      <c r="E4976" s="382">
        <v>1.2156223314584522</v>
      </c>
      <c r="F4976" s="382">
        <v>1.3390242869234608</v>
      </c>
      <c r="G4976" s="382">
        <v>1.4271532658719894</v>
      </c>
      <c r="H4976" s="382">
        <v>1.4892928149148161</v>
      </c>
      <c r="M4976" s="386">
        <v>0.99399999999999999</v>
      </c>
    </row>
    <row r="4977" spans="1:13" ht="11.65" customHeight="1">
      <c r="A4977" s="372">
        <v>4971</v>
      </c>
      <c r="B4977" s="381">
        <v>2784.2349197503063</v>
      </c>
      <c r="C4977" s="381">
        <v>3725.233555652092</v>
      </c>
      <c r="D4977" s="382">
        <v>1.0655183963965655</v>
      </c>
      <c r="E4977" s="382">
        <v>1.2170764121986877</v>
      </c>
      <c r="F4977" s="382">
        <v>1.3406133630676673</v>
      </c>
      <c r="G4977" s="382">
        <v>1.428629936295911</v>
      </c>
      <c r="H4977" s="382">
        <v>1.4901156143673981</v>
      </c>
      <c r="M4977" s="386">
        <v>0.99419999999999997</v>
      </c>
    </row>
    <row r="4978" spans="1:13" ht="11.65" customHeight="1">
      <c r="A4978" s="372">
        <v>4972</v>
      </c>
      <c r="B4978" s="381">
        <v>2789.350965223799</v>
      </c>
      <c r="C4978" s="381">
        <v>3726.4192831030869</v>
      </c>
      <c r="D4978" s="382">
        <v>1.065822938059388</v>
      </c>
      <c r="E4978" s="382">
        <v>1.2180157012839785</v>
      </c>
      <c r="F4978" s="382">
        <v>1.3415501395331584</v>
      </c>
      <c r="G4978" s="382">
        <v>1.428876087851233</v>
      </c>
      <c r="H4978" s="382">
        <v>1.4902143106887864</v>
      </c>
      <c r="M4978" s="386">
        <v>0.99439999999999995</v>
      </c>
    </row>
    <row r="4979" spans="1:13" ht="11.65" customHeight="1">
      <c r="A4979" s="372">
        <v>4973</v>
      </c>
      <c r="B4979" s="381">
        <v>2790.3421902215214</v>
      </c>
      <c r="C4979" s="381">
        <v>3732.8762785546278</v>
      </c>
      <c r="D4979" s="382">
        <v>1.0661238249626157</v>
      </c>
      <c r="E4979" s="382">
        <v>1.2184507693129798</v>
      </c>
      <c r="F4979" s="382">
        <v>1.3426168969241408</v>
      </c>
      <c r="G4979" s="382">
        <v>1.4297327323435787</v>
      </c>
      <c r="H4979" s="382">
        <v>1.4918348669378301</v>
      </c>
      <c r="M4979" s="386">
        <v>0.99460000000000004</v>
      </c>
    </row>
    <row r="4980" spans="1:13" ht="11.65" customHeight="1">
      <c r="A4980" s="372">
        <v>4974</v>
      </c>
      <c r="B4980" s="381">
        <v>2794.0970385826331</v>
      </c>
      <c r="C4980" s="381">
        <v>3733.7085651035741</v>
      </c>
      <c r="D4980" s="382">
        <v>1.0665006766564988</v>
      </c>
      <c r="E4980" s="382">
        <v>1.2200217081994971</v>
      </c>
      <c r="F4980" s="382">
        <v>1.342711929578934</v>
      </c>
      <c r="G4980" s="382">
        <v>1.4303336475950628</v>
      </c>
      <c r="H4980" s="382">
        <v>1.4923451447553822</v>
      </c>
      <c r="M4980" s="386">
        <v>0.99480000000000002</v>
      </c>
    </row>
    <row r="4981" spans="1:13" ht="11.65" customHeight="1">
      <c r="A4981" s="372">
        <v>4975</v>
      </c>
      <c r="B4981" s="381">
        <v>2800.7416254585787</v>
      </c>
      <c r="C4981" s="381">
        <v>3744.8278835026758</v>
      </c>
      <c r="D4981" s="382">
        <v>1.0666186467605383</v>
      </c>
      <c r="E4981" s="382">
        <v>1.2205587017950321</v>
      </c>
      <c r="F4981" s="382">
        <v>1.3436157749793245</v>
      </c>
      <c r="G4981" s="382">
        <v>1.4310423379144421</v>
      </c>
      <c r="H4981" s="382">
        <v>1.4940143852783174</v>
      </c>
      <c r="M4981" s="386">
        <v>0.995</v>
      </c>
    </row>
    <row r="4982" spans="1:13" ht="11.65" customHeight="1">
      <c r="A4982" s="372">
        <v>4976</v>
      </c>
      <c r="B4982" s="381">
        <v>2806.8443498310462</v>
      </c>
      <c r="C4982" s="381">
        <v>3745.2117488381682</v>
      </c>
      <c r="D4982" s="382">
        <v>1.0667885855964976</v>
      </c>
      <c r="E4982" s="382">
        <v>1.2219418262178374</v>
      </c>
      <c r="F4982" s="382">
        <v>1.3442965192655933</v>
      </c>
      <c r="G4982" s="382">
        <v>1.4315124498973413</v>
      </c>
      <c r="H4982" s="382">
        <v>1.4954335998021329</v>
      </c>
      <c r="M4982" s="386">
        <v>0.99519999999999997</v>
      </c>
    </row>
    <row r="4983" spans="1:13" ht="11.65" customHeight="1">
      <c r="A4983" s="372">
        <v>4977</v>
      </c>
      <c r="B4983" s="381">
        <v>2809.7498090776644</v>
      </c>
      <c r="C4983" s="381">
        <v>3755.9547762377661</v>
      </c>
      <c r="D4983" s="382">
        <v>1.0671604797215279</v>
      </c>
      <c r="E4983" s="382">
        <v>1.2222366747285189</v>
      </c>
      <c r="F4983" s="382">
        <v>1.3445575687483329</v>
      </c>
      <c r="G4983" s="382">
        <v>1.4342195673691394</v>
      </c>
      <c r="H4983" s="382">
        <v>1.4958390565633728</v>
      </c>
      <c r="M4983" s="386">
        <v>0.99539999999999995</v>
      </c>
    </row>
    <row r="4984" spans="1:13" ht="11.65" customHeight="1">
      <c r="A4984" s="372">
        <v>4978</v>
      </c>
      <c r="B4984" s="381">
        <v>2816.2949882098255</v>
      </c>
      <c r="C4984" s="381">
        <v>3766.6768468983901</v>
      </c>
      <c r="D4984" s="382">
        <v>1.0678004255350331</v>
      </c>
      <c r="E4984" s="382">
        <v>1.2223180466849688</v>
      </c>
      <c r="F4984" s="382">
        <v>1.3456632252884881</v>
      </c>
      <c r="G4984" s="382">
        <v>1.436573143912238</v>
      </c>
      <c r="H4984" s="382">
        <v>1.4961929519305377</v>
      </c>
      <c r="M4984" s="386">
        <v>0.99560000000000004</v>
      </c>
    </row>
    <row r="4985" spans="1:13" ht="11.65" customHeight="1">
      <c r="A4985" s="372">
        <v>4979</v>
      </c>
      <c r="B4985" s="381">
        <v>2818.0235592539011</v>
      </c>
      <c r="C4985" s="381">
        <v>3771.5064597036926</v>
      </c>
      <c r="D4985" s="382">
        <v>1.0680875713146027</v>
      </c>
      <c r="E4985" s="382">
        <v>1.2245295427684189</v>
      </c>
      <c r="F4985" s="382">
        <v>1.345945712862086</v>
      </c>
      <c r="G4985" s="382">
        <v>1.438906207199582</v>
      </c>
      <c r="H4985" s="382">
        <v>1.4978847146564778</v>
      </c>
      <c r="M4985" s="386">
        <v>0.99580000000000002</v>
      </c>
    </row>
    <row r="4986" spans="1:13" ht="11.65" customHeight="1">
      <c r="A4986" s="372">
        <v>4980</v>
      </c>
      <c r="B4986" s="381">
        <v>2820.6049830522734</v>
      </c>
      <c r="C4986" s="381">
        <v>3772.5129707997421</v>
      </c>
      <c r="D4986" s="382">
        <v>1.0684247906377136</v>
      </c>
      <c r="E4986" s="382">
        <v>1.2248879894105158</v>
      </c>
      <c r="F4986" s="382">
        <v>1.3477859683633857</v>
      </c>
      <c r="G4986" s="382">
        <v>1.4412386837218822</v>
      </c>
      <c r="H4986" s="382">
        <v>1.4986723306129794</v>
      </c>
      <c r="M4986" s="386">
        <v>0.996</v>
      </c>
    </row>
    <row r="4987" spans="1:13" ht="11.65" customHeight="1">
      <c r="A4987" s="372">
        <v>4981</v>
      </c>
      <c r="B4987" s="381">
        <v>2827.5272963373536</v>
      </c>
      <c r="C4987" s="381">
        <v>3781.8415704088438</v>
      </c>
      <c r="D4987" s="382">
        <v>1.0704074604699445</v>
      </c>
      <c r="E4987" s="382">
        <v>1.2251164310205036</v>
      </c>
      <c r="F4987" s="382">
        <v>1.3492946038707438</v>
      </c>
      <c r="G4987" s="382">
        <v>1.4432679027414232</v>
      </c>
      <c r="H4987" s="382">
        <v>1.498909761208955</v>
      </c>
      <c r="M4987" s="386">
        <v>0.99619999999999997</v>
      </c>
    </row>
    <row r="4988" spans="1:13" ht="11.65" customHeight="1">
      <c r="A4988" s="372">
        <v>4982</v>
      </c>
      <c r="B4988" s="381">
        <v>2846.7790330228308</v>
      </c>
      <c r="C4988" s="381">
        <v>3783.651115638635</v>
      </c>
      <c r="D4988" s="382">
        <v>1.0708110849835055</v>
      </c>
      <c r="E4988" s="382">
        <v>1.2254084696797638</v>
      </c>
      <c r="F4988" s="382">
        <v>1.3496139110268177</v>
      </c>
      <c r="G4988" s="382">
        <v>1.4433238129240757</v>
      </c>
      <c r="H4988" s="382">
        <v>1.5011203346687758</v>
      </c>
      <c r="M4988" s="386">
        <v>0.99639999999999995</v>
      </c>
    </row>
    <row r="4989" spans="1:13" ht="11.65" customHeight="1">
      <c r="A4989" s="372">
        <v>4983</v>
      </c>
      <c r="B4989" s="381">
        <v>2848.6825302834113</v>
      </c>
      <c r="C4989" s="381">
        <v>3786.1047104771114</v>
      </c>
      <c r="D4989" s="382">
        <v>1.0724339702059449</v>
      </c>
      <c r="E4989" s="382">
        <v>1.2264340610909739</v>
      </c>
      <c r="F4989" s="382">
        <v>1.3503215094069314</v>
      </c>
      <c r="G4989" s="382">
        <v>1.4439901008817539</v>
      </c>
      <c r="H4989" s="382">
        <v>1.5057073152800067</v>
      </c>
      <c r="M4989" s="386">
        <v>0.99660000000000004</v>
      </c>
    </row>
    <row r="4990" spans="1:13" ht="11.65" customHeight="1">
      <c r="A4990" s="372">
        <v>4984</v>
      </c>
      <c r="B4990" s="381">
        <v>2857.2423554954585</v>
      </c>
      <c r="C4990" s="381">
        <v>3824.6274565567619</v>
      </c>
      <c r="D4990" s="382">
        <v>1.0732564618037574</v>
      </c>
      <c r="E4990" s="382">
        <v>1.2282885564436017</v>
      </c>
      <c r="F4990" s="382">
        <v>1.3511469881105944</v>
      </c>
      <c r="G4990" s="382">
        <v>1.4458399155486785</v>
      </c>
      <c r="H4990" s="382">
        <v>1.5079353821252222</v>
      </c>
      <c r="M4990" s="386">
        <v>0.99680000000000002</v>
      </c>
    </row>
    <row r="4991" spans="1:13" ht="11.65" customHeight="1">
      <c r="A4991" s="372">
        <v>4985</v>
      </c>
      <c r="B4991" s="381">
        <v>2859.4115110424045</v>
      </c>
      <c r="C4991" s="381">
        <v>3825.0166338323161</v>
      </c>
      <c r="D4991" s="382">
        <v>1.0733013634492821</v>
      </c>
      <c r="E4991" s="382">
        <v>1.2294419391633751</v>
      </c>
      <c r="F4991" s="382">
        <v>1.3535871679624492</v>
      </c>
      <c r="G4991" s="382">
        <v>1.4460418885688826</v>
      </c>
      <c r="H4991" s="382">
        <v>1.5131492507096418</v>
      </c>
      <c r="M4991" s="386">
        <v>0.997</v>
      </c>
    </row>
    <row r="4992" spans="1:13" ht="11.65" customHeight="1">
      <c r="A4992" s="372">
        <v>4986</v>
      </c>
      <c r="B4992" s="381">
        <v>2870.0317428754533</v>
      </c>
      <c r="C4992" s="381">
        <v>3829.3292777317383</v>
      </c>
      <c r="D4992" s="382">
        <v>1.0750155285971688</v>
      </c>
      <c r="E4992" s="382">
        <v>1.2329253812830232</v>
      </c>
      <c r="F4992" s="382">
        <v>1.3536647932662591</v>
      </c>
      <c r="G4992" s="382">
        <v>1.4507041724285459</v>
      </c>
      <c r="H4992" s="382">
        <v>1.5141747952231499</v>
      </c>
      <c r="M4992" s="386">
        <v>0.99719999999999998</v>
      </c>
    </row>
    <row r="4993" spans="1:13" ht="11.65" customHeight="1">
      <c r="A4993" s="372">
        <v>4987</v>
      </c>
      <c r="B4993" s="381">
        <v>2880.1975840422729</v>
      </c>
      <c r="C4993" s="381">
        <v>3831.3367905753512</v>
      </c>
      <c r="D4993" s="382">
        <v>1.0764587298475032</v>
      </c>
      <c r="E4993" s="382">
        <v>1.234142931181663</v>
      </c>
      <c r="F4993" s="382">
        <v>1.3576227256762228</v>
      </c>
      <c r="G4993" s="382">
        <v>1.4514068790643484</v>
      </c>
      <c r="H4993" s="382">
        <v>1.5157127511093276</v>
      </c>
      <c r="M4993" s="386">
        <v>0.99739999999999995</v>
      </c>
    </row>
    <row r="4994" spans="1:13" ht="11.65" customHeight="1">
      <c r="A4994" s="372">
        <v>4988</v>
      </c>
      <c r="B4994" s="381">
        <v>2907.5121113858968</v>
      </c>
      <c r="C4994" s="381">
        <v>3831.7246874667399</v>
      </c>
      <c r="D4994" s="382">
        <v>1.0793778741518112</v>
      </c>
      <c r="E4994" s="382">
        <v>1.2357802581165445</v>
      </c>
      <c r="F4994" s="382">
        <v>1.3584975565411768</v>
      </c>
      <c r="G4994" s="382">
        <v>1.4546452276488411</v>
      </c>
      <c r="H4994" s="382">
        <v>1.5164910303267034</v>
      </c>
      <c r="M4994" s="386">
        <v>0.99760000000000004</v>
      </c>
    </row>
    <row r="4995" spans="1:13" ht="11.65" customHeight="1">
      <c r="A4995" s="372">
        <v>4989</v>
      </c>
      <c r="B4995" s="381">
        <v>2914.8122805236471</v>
      </c>
      <c r="C4995" s="381">
        <v>3841.6287717688538</v>
      </c>
      <c r="D4995" s="382">
        <v>1.0799225556109966</v>
      </c>
      <c r="E4995" s="382">
        <v>1.2361290871937951</v>
      </c>
      <c r="F4995" s="382">
        <v>1.3686501834113609</v>
      </c>
      <c r="G4995" s="382">
        <v>1.4574329284513519</v>
      </c>
      <c r="H4995" s="382">
        <v>1.5174725497205335</v>
      </c>
      <c r="M4995" s="386">
        <v>0.99780000000000002</v>
      </c>
    </row>
    <row r="4996" spans="1:13" ht="11.65" customHeight="1">
      <c r="A4996" s="372">
        <v>4990</v>
      </c>
      <c r="B4996" s="381">
        <v>2922.1430194463901</v>
      </c>
      <c r="C4996" s="381">
        <v>3849.3694903486467</v>
      </c>
      <c r="D4996" s="382">
        <v>1.0818809771145645</v>
      </c>
      <c r="E4996" s="382">
        <v>1.2384156818264267</v>
      </c>
      <c r="F4996" s="382">
        <v>1.3706920972927223</v>
      </c>
      <c r="G4996" s="382">
        <v>1.4608514157894437</v>
      </c>
      <c r="H4996" s="382">
        <v>1.5182911964102377</v>
      </c>
      <c r="M4996" s="386">
        <v>0.998</v>
      </c>
    </row>
    <row r="4997" spans="1:13" ht="11.65" customHeight="1">
      <c r="A4997" s="372">
        <v>4991</v>
      </c>
      <c r="B4997" s="381">
        <v>2967.823314950494</v>
      </c>
      <c r="C4997" s="381">
        <v>3878.1296614813036</v>
      </c>
      <c r="D4997" s="382">
        <v>1.0827405305569127</v>
      </c>
      <c r="E4997" s="382">
        <v>1.2444380569779265</v>
      </c>
      <c r="F4997" s="382">
        <v>1.3711545750533027</v>
      </c>
      <c r="G4997" s="382">
        <v>1.4614145650829544</v>
      </c>
      <c r="H4997" s="382">
        <v>1.5194366595008024</v>
      </c>
      <c r="M4997" s="386">
        <v>0.99819999999999998</v>
      </c>
    </row>
    <row r="4998" spans="1:13" ht="11.65" customHeight="1">
      <c r="A4998" s="372">
        <v>4992</v>
      </c>
      <c r="B4998" s="381">
        <v>2978.6026100531508</v>
      </c>
      <c r="C4998" s="381">
        <v>3917.5109400561796</v>
      </c>
      <c r="D4998" s="382">
        <v>1.0837009201761043</v>
      </c>
      <c r="E4998" s="382">
        <v>1.2446227241546783</v>
      </c>
      <c r="F4998" s="382">
        <v>1.3713416992074716</v>
      </c>
      <c r="G4998" s="382">
        <v>1.4636850692298717</v>
      </c>
      <c r="H4998" s="382">
        <v>1.5224643944494303</v>
      </c>
      <c r="M4998" s="386">
        <v>0.99839999999999995</v>
      </c>
    </row>
    <row r="4999" spans="1:13" ht="11.65" customHeight="1">
      <c r="A4999" s="372">
        <v>4993</v>
      </c>
      <c r="B4999" s="381">
        <v>2983.0753339698531</v>
      </c>
      <c r="C4999" s="381">
        <v>3937.4206940978202</v>
      </c>
      <c r="D4999" s="382">
        <v>1.0855358033245184</v>
      </c>
      <c r="E4999" s="382">
        <v>1.2451866976760999</v>
      </c>
      <c r="F4999" s="382">
        <v>1.371674514385083</v>
      </c>
      <c r="G4999" s="382">
        <v>1.4691672563842479</v>
      </c>
      <c r="H4999" s="382">
        <v>1.5290772486575153</v>
      </c>
      <c r="M4999" s="386">
        <v>0.99860000000000004</v>
      </c>
    </row>
    <row r="5000" spans="1:13" ht="11.65" customHeight="1">
      <c r="A5000" s="372">
        <v>4994</v>
      </c>
      <c r="B5000" s="381">
        <v>2986.4823721104949</v>
      </c>
      <c r="C5000" s="381">
        <v>3951.2049484689323</v>
      </c>
      <c r="D5000" s="382">
        <v>1.0861550345743378</v>
      </c>
      <c r="E5000" s="382">
        <v>1.2454103149043745</v>
      </c>
      <c r="F5000" s="382">
        <v>1.3752770922513442</v>
      </c>
      <c r="G5000" s="382">
        <v>1.4720222342360727</v>
      </c>
      <c r="H5000" s="382">
        <v>1.5305154840976063</v>
      </c>
      <c r="M5000" s="386">
        <v>0.99880000000000002</v>
      </c>
    </row>
    <row r="5001" spans="1:13" ht="11.65" customHeight="1">
      <c r="A5001" s="372">
        <v>4995</v>
      </c>
      <c r="B5001" s="381">
        <v>3018.2210461556351</v>
      </c>
      <c r="C5001" s="381">
        <v>4004.2698946192431</v>
      </c>
      <c r="D5001" s="382">
        <v>1.0911988353506792</v>
      </c>
      <c r="E5001" s="382">
        <v>1.2514276171657273</v>
      </c>
      <c r="F5001" s="382">
        <v>1.3795096640483424</v>
      </c>
      <c r="G5001" s="382">
        <v>1.4737696589419793</v>
      </c>
      <c r="H5001" s="382">
        <v>1.5327775477833532</v>
      </c>
      <c r="M5001" s="386">
        <v>0.999</v>
      </c>
    </row>
    <row r="5002" spans="1:13" ht="11.65" customHeight="1">
      <c r="A5002" s="372">
        <v>4996</v>
      </c>
      <c r="B5002" s="381">
        <v>3041.2292189944401</v>
      </c>
      <c r="C5002" s="381">
        <v>4007.0357716199524</v>
      </c>
      <c r="D5002" s="382">
        <v>1.0917112336563484</v>
      </c>
      <c r="E5002" s="382">
        <v>1.2585624486480362</v>
      </c>
      <c r="F5002" s="382">
        <v>1.3798788725683862</v>
      </c>
      <c r="G5002" s="382">
        <v>1.4766628482713569</v>
      </c>
      <c r="H5002" s="382">
        <v>1.5431975038591752</v>
      </c>
      <c r="M5002" s="386">
        <v>0.99919999999999998</v>
      </c>
    </row>
    <row r="5003" spans="1:13" ht="11.65" customHeight="1">
      <c r="A5003" s="372">
        <v>4997</v>
      </c>
      <c r="B5003" s="381">
        <v>3110.5616310431997</v>
      </c>
      <c r="C5003" s="381">
        <v>4089.7178521134938</v>
      </c>
      <c r="D5003" s="382">
        <v>1.0933908720320202</v>
      </c>
      <c r="E5003" s="382">
        <v>1.2600295111923547</v>
      </c>
      <c r="F5003" s="382">
        <v>1.387819013057652</v>
      </c>
      <c r="G5003" s="382">
        <v>1.4788320501280043</v>
      </c>
      <c r="H5003" s="382">
        <v>1.5561062726681079</v>
      </c>
      <c r="M5003" s="386">
        <v>0.99939999999999996</v>
      </c>
    </row>
    <row r="5004" spans="1:13" ht="11.65" customHeight="1">
      <c r="A5004" s="372">
        <v>4998</v>
      </c>
      <c r="B5004" s="381">
        <v>3198.4157011182506</v>
      </c>
      <c r="C5004" s="381">
        <v>4125.5384453352617</v>
      </c>
      <c r="D5004" s="382">
        <v>1.1111486507915986</v>
      </c>
      <c r="E5004" s="382">
        <v>1.2975389007537941</v>
      </c>
      <c r="F5004" s="382">
        <v>1.4349645218486913</v>
      </c>
      <c r="G5004" s="382">
        <v>1.526614831878045</v>
      </c>
      <c r="H5004" s="382">
        <v>1.5736851100062257</v>
      </c>
      <c r="M5004" s="386">
        <v>0.99960000000000004</v>
      </c>
    </row>
    <row r="5005" spans="1:13" ht="11.65" customHeight="1">
      <c r="A5005" s="372">
        <v>4999</v>
      </c>
      <c r="B5005" s="381">
        <v>3221.3823703183025</v>
      </c>
      <c r="C5005" s="381">
        <v>4206.3862549903515</v>
      </c>
      <c r="D5005" s="382">
        <v>1.1121669773791003</v>
      </c>
      <c r="E5005" s="382">
        <v>1.2995866012850892</v>
      </c>
      <c r="F5005" s="382">
        <v>1.444736281119952</v>
      </c>
      <c r="G5005" s="382">
        <v>1.546058156643302</v>
      </c>
      <c r="H5005" s="382">
        <v>1.6121889637543931</v>
      </c>
      <c r="M5005" s="386">
        <v>0.99980000000000002</v>
      </c>
    </row>
    <row r="5006" spans="1:13" ht="11.65" customHeight="1">
      <c r="A5006" s="372">
        <v>5000</v>
      </c>
      <c r="B5006" s="381">
        <v>3529.7819468950693</v>
      </c>
      <c r="C5006" s="381">
        <v>4521.5161440650081</v>
      </c>
      <c r="D5006" s="382">
        <v>1.1485050877183371</v>
      </c>
      <c r="E5006" s="382">
        <v>1.360325074668757</v>
      </c>
      <c r="F5006" s="382">
        <v>1.517047370794369</v>
      </c>
      <c r="G5006" s="382">
        <v>1.6245407511901757</v>
      </c>
      <c r="H5006" s="382">
        <v>1.6781813739717792</v>
      </c>
      <c r="M5006" s="386">
        <v>1</v>
      </c>
    </row>
  </sheetData>
  <sortState xmlns:xlrd2="http://schemas.microsoft.com/office/spreadsheetml/2017/richdata2" ref="H7:H5006">
    <sortCondition ref="H7"/>
  </sortState>
  <mergeCells count="1">
    <mergeCell ref="A1:H1"/>
  </mergeCell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B6332-C314-4AB5-9161-6447C0E869F0}">
  <sheetPr>
    <tabColor rgb="FF92D050"/>
  </sheetPr>
  <dimension ref="A1:H22"/>
  <sheetViews>
    <sheetView showGridLines="0" workbookViewId="0">
      <selection activeCell="A3" sqref="A3"/>
    </sheetView>
  </sheetViews>
  <sheetFormatPr defaultRowHeight="12.3"/>
  <cols>
    <col min="1" max="1" width="30.5" customWidth="1"/>
    <col min="2" max="8" width="32.609375" customWidth="1"/>
  </cols>
  <sheetData>
    <row r="1" spans="1:8" ht="35.049999999999997" customHeight="1">
      <c r="A1" s="543" t="s">
        <v>355</v>
      </c>
      <c r="B1" s="543"/>
      <c r="C1" s="543"/>
      <c r="D1" s="543"/>
      <c r="E1" s="543"/>
      <c r="F1" s="543"/>
      <c r="G1" s="543"/>
      <c r="H1" s="543"/>
    </row>
    <row r="3" spans="1:8" ht="22.3" customHeight="1">
      <c r="B3" s="392" t="s">
        <v>194</v>
      </c>
      <c r="C3" s="392" t="s">
        <v>193</v>
      </c>
      <c r="D3" s="392" t="s">
        <v>318</v>
      </c>
      <c r="E3" s="392" t="s">
        <v>319</v>
      </c>
      <c r="F3" s="392" t="s">
        <v>320</v>
      </c>
      <c r="G3" s="392" t="s">
        <v>321</v>
      </c>
      <c r="H3" s="392" t="s">
        <v>322</v>
      </c>
    </row>
    <row r="4" spans="1:8" ht="17.05" customHeight="1">
      <c r="A4" s="393" t="s">
        <v>336</v>
      </c>
      <c r="B4" s="377">
        <v>1037.7909378621112</v>
      </c>
      <c r="C4" s="377">
        <v>1752.7631474619557</v>
      </c>
      <c r="D4" s="378">
        <v>0.98461665437129176</v>
      </c>
      <c r="E4" s="378">
        <v>1.0847360197446998</v>
      </c>
      <c r="F4" s="378">
        <v>1.1793443971839488</v>
      </c>
      <c r="G4" s="378">
        <v>1.2550948368841992</v>
      </c>
      <c r="H4" s="378">
        <v>1.3116415973021123</v>
      </c>
    </row>
    <row r="5" spans="1:8" ht="17.05" customHeight="1">
      <c r="A5" s="393" t="s">
        <v>337</v>
      </c>
      <c r="B5" s="377">
        <v>1200</v>
      </c>
      <c r="C5" s="377">
        <v>1850</v>
      </c>
      <c r="D5" s="378">
        <v>1</v>
      </c>
      <c r="E5" s="378">
        <v>1.1000000000000001</v>
      </c>
      <c r="F5" s="378">
        <v>1.2000000000000002</v>
      </c>
      <c r="G5" s="378">
        <v>1.2950000000000002</v>
      </c>
      <c r="H5" s="378">
        <v>1.35</v>
      </c>
    </row>
    <row r="6" spans="1:8" ht="17.05" customHeight="1">
      <c r="A6" s="393" t="s">
        <v>338</v>
      </c>
      <c r="B6" s="377">
        <v>-2211.7431122639741</v>
      </c>
      <c r="C6" s="377">
        <v>-1889.86982933748</v>
      </c>
      <c r="D6" s="378">
        <v>0.83158788165857267</v>
      </c>
      <c r="E6" s="378">
        <v>0.83001025831128583</v>
      </c>
      <c r="F6" s="378">
        <v>0.84615293972897609</v>
      </c>
      <c r="G6" s="378">
        <v>0.86028857118933277</v>
      </c>
      <c r="H6" s="378">
        <v>0.86768841351586723</v>
      </c>
    </row>
    <row r="7" spans="1:8" ht="17.05" customHeight="1">
      <c r="A7" s="393" t="s">
        <v>339</v>
      </c>
      <c r="B7" s="377">
        <v>507.0771990139026</v>
      </c>
      <c r="C7" s="377">
        <v>1148.3642173954909</v>
      </c>
      <c r="D7" s="378">
        <v>0.96603401405429157</v>
      </c>
      <c r="E7" s="378">
        <v>1.0528427440503594</v>
      </c>
      <c r="F7" s="378">
        <v>1.1390989304516157</v>
      </c>
      <c r="G7" s="378">
        <v>1.2089487093621258</v>
      </c>
      <c r="H7" s="378">
        <v>1.2606858613343406</v>
      </c>
    </row>
    <row r="8" spans="1:8" ht="17.05" customHeight="1">
      <c r="A8" s="393" t="s">
        <v>340</v>
      </c>
      <c r="B8" s="377">
        <v>1046.4071116478226</v>
      </c>
      <c r="C8" s="377">
        <v>1757.0010370439959</v>
      </c>
      <c r="D8" s="378">
        <v>0.98445430217948227</v>
      </c>
      <c r="E8" s="378">
        <v>1.0862864719722372</v>
      </c>
      <c r="F8" s="378">
        <v>1.1823020988238033</v>
      </c>
      <c r="G8" s="378">
        <v>1.2597402816552083</v>
      </c>
      <c r="H8" s="378">
        <v>1.3168245717408396</v>
      </c>
    </row>
    <row r="9" spans="1:8" ht="17.05" customHeight="1">
      <c r="A9" s="393" t="s">
        <v>341</v>
      </c>
      <c r="B9" s="377">
        <v>1582.5457828272024</v>
      </c>
      <c r="C9" s="377">
        <v>2374.8203965258317</v>
      </c>
      <c r="D9" s="378">
        <v>1.0042515692865799</v>
      </c>
      <c r="E9" s="378">
        <v>1.118479862814364</v>
      </c>
      <c r="F9" s="378">
        <v>1.2236442190878933</v>
      </c>
      <c r="G9" s="378">
        <v>1.3061203657850915</v>
      </c>
      <c r="H9" s="378">
        <v>1.3696731469430148</v>
      </c>
    </row>
    <row r="10" spans="1:8" ht="17.05" customHeight="1">
      <c r="A10" s="393" t="s">
        <v>342</v>
      </c>
      <c r="B10" s="377">
        <v>3529.7819468950693</v>
      </c>
      <c r="C10" s="377">
        <v>4521.5161440650081</v>
      </c>
      <c r="D10" s="378">
        <v>1.1485050877183371</v>
      </c>
      <c r="E10" s="378">
        <v>1.360325074668757</v>
      </c>
      <c r="F10" s="378">
        <v>1.517047370794369</v>
      </c>
      <c r="G10" s="378">
        <v>1.6245407511901757</v>
      </c>
      <c r="H10" s="378">
        <v>1.6781813739717792</v>
      </c>
    </row>
    <row r="11" spans="1:8" ht="17.05" customHeight="1">
      <c r="A11" s="393" t="s">
        <v>343</v>
      </c>
      <c r="B11" s="377">
        <v>5741.5250591590429</v>
      </c>
      <c r="C11" s="377">
        <v>6411.3859734024882</v>
      </c>
      <c r="D11" s="378">
        <v>0.31691720605976448</v>
      </c>
      <c r="E11" s="378">
        <v>0.53031481635747113</v>
      </c>
      <c r="F11" s="378">
        <v>0.67089443106539293</v>
      </c>
      <c r="G11" s="378">
        <v>0.76425218000084294</v>
      </c>
      <c r="H11" s="378">
        <v>0.81049296045591201</v>
      </c>
    </row>
    <row r="12" spans="1:8" ht="17.05" customHeight="1">
      <c r="A12" s="393" t="s">
        <v>344</v>
      </c>
      <c r="B12" s="376">
        <v>5000</v>
      </c>
      <c r="C12" s="376">
        <v>5000</v>
      </c>
      <c r="D12" s="376">
        <v>5000</v>
      </c>
      <c r="E12" s="376">
        <v>5000</v>
      </c>
      <c r="F12" s="376">
        <v>5000</v>
      </c>
      <c r="G12" s="376">
        <v>5000</v>
      </c>
      <c r="H12" s="376">
        <v>5000</v>
      </c>
    </row>
    <row r="13" spans="1:8" ht="17.05" customHeight="1">
      <c r="A13" s="393" t="s">
        <v>345</v>
      </c>
      <c r="B13" s="377">
        <v>10.769059606371252</v>
      </c>
      <c r="C13" s="377">
        <v>12.185595492300916</v>
      </c>
      <c r="D13" s="378">
        <v>4.2437176267922988E-4</v>
      </c>
      <c r="E13" s="378">
        <v>7.2479174786483594E-4</v>
      </c>
      <c r="F13" s="378">
        <v>9.2773868202455749E-4</v>
      </c>
      <c r="G13" s="378">
        <v>1.0679033737702745E-3</v>
      </c>
      <c r="H13" s="378">
        <v>1.1645043950228677E-3</v>
      </c>
    </row>
    <row r="14" spans="1:8" ht="17.05" customHeight="1">
      <c r="A14" s="393" t="s">
        <v>346</v>
      </c>
      <c r="B14" s="377">
        <v>761.48750746672454</v>
      </c>
      <c r="C14" s="377">
        <v>861.65172054022037</v>
      </c>
      <c r="D14" s="378">
        <v>3.0007615113457169E-2</v>
      </c>
      <c r="E14" s="378">
        <v>5.1250515986327586E-2</v>
      </c>
      <c r="F14" s="378">
        <v>6.5601031322863476E-2</v>
      </c>
      <c r="G14" s="378">
        <v>7.5512171724495342E-2</v>
      </c>
      <c r="H14" s="378">
        <v>8.2342895444220784E-2</v>
      </c>
    </row>
    <row r="15" spans="1:8" ht="17.05" customHeight="1">
      <c r="A15" s="393" t="s">
        <v>347</v>
      </c>
      <c r="B15" s="377">
        <v>579863.22402788477</v>
      </c>
      <c r="C15" s="377">
        <v>742443.68750992208</v>
      </c>
      <c r="D15" s="378">
        <v>9.0045696479738315E-4</v>
      </c>
      <c r="E15" s="378">
        <v>2.6266153888648194E-3</v>
      </c>
      <c r="F15" s="378">
        <v>4.3034953106233145E-3</v>
      </c>
      <c r="G15" s="378">
        <v>5.7020880785496738E-3</v>
      </c>
      <c r="H15" s="378">
        <v>6.7803524301378766E-3</v>
      </c>
    </row>
    <row r="16" spans="1:8" ht="17.05" customHeight="1">
      <c r="A16" s="393" t="s">
        <v>348</v>
      </c>
      <c r="B16" s="390">
        <v>-0.14229896413332821</v>
      </c>
      <c r="C16" s="390">
        <v>-0.12260229246701865</v>
      </c>
      <c r="D16" s="390">
        <v>-7.8117027145668178E-2</v>
      </c>
      <c r="E16" s="390">
        <v>-0.22885383599048115</v>
      </c>
      <c r="F16" s="390">
        <v>-0.36042982310728855</v>
      </c>
      <c r="G16" s="390">
        <v>-0.46021543093133155</v>
      </c>
      <c r="H16" s="390">
        <v>-0.54649987242064724</v>
      </c>
    </row>
    <row r="17" spans="1:8" ht="17.05" customHeight="1">
      <c r="A17" s="393" t="s">
        <v>349</v>
      </c>
      <c r="B17" s="390">
        <v>-0.12936894223525597</v>
      </c>
      <c r="C17" s="390">
        <v>-0.18731404242341609</v>
      </c>
      <c r="D17" s="390">
        <v>0.96905275528287804</v>
      </c>
      <c r="E17" s="390">
        <v>1.0830751049524121</v>
      </c>
      <c r="F17" s="390">
        <v>1.1249659900719475</v>
      </c>
      <c r="G17" s="390">
        <v>1.1549353159909668</v>
      </c>
      <c r="H17" s="390">
        <v>1.1523389275969071</v>
      </c>
    </row>
    <row r="18" spans="1:8" ht="17.05" customHeight="1">
      <c r="A18" s="393" t="s">
        <v>350</v>
      </c>
      <c r="B18" s="390">
        <v>0.73375810067817493</v>
      </c>
      <c r="C18" s="390">
        <v>0.49159621012565979</v>
      </c>
      <c r="D18" s="390">
        <v>3.0476444797308412E-2</v>
      </c>
      <c r="E18" s="390">
        <v>4.7246993787843194E-2</v>
      </c>
      <c r="F18" s="390">
        <v>5.5624999346676272E-2</v>
      </c>
      <c r="G18" s="390">
        <v>6.0164514668832506E-2</v>
      </c>
      <c r="H18" s="390">
        <v>6.2778502613511297E-2</v>
      </c>
    </row>
    <row r="19" spans="1:8" ht="17.05" customHeight="1">
      <c r="A19" s="393" t="s">
        <v>351</v>
      </c>
      <c r="B19" s="391">
        <v>8.7400000000000005E-2</v>
      </c>
      <c r="C19" s="391">
        <v>1.84E-2</v>
      </c>
      <c r="D19" s="391">
        <v>0</v>
      </c>
      <c r="E19" s="391">
        <v>0</v>
      </c>
      <c r="F19" s="391">
        <v>0</v>
      </c>
      <c r="G19" s="391">
        <v>0</v>
      </c>
      <c r="H19" s="391">
        <v>0</v>
      </c>
    </row>
    <row r="20" spans="1:8" ht="17.05" customHeight="1">
      <c r="A20" s="393" t="s">
        <v>352</v>
      </c>
      <c r="B20" s="377">
        <v>30.968461083081539</v>
      </c>
      <c r="C20" s="377">
        <v>7.5194499477676144</v>
      </c>
      <c r="D20" s="378">
        <v>0</v>
      </c>
      <c r="E20" s="378">
        <v>0</v>
      </c>
      <c r="F20" s="378">
        <v>0</v>
      </c>
      <c r="G20" s="378">
        <v>0</v>
      </c>
      <c r="H20" s="378">
        <v>0</v>
      </c>
    </row>
    <row r="21" spans="1:8" ht="17.05" customHeight="1">
      <c r="A21" s="393" t="s">
        <v>353</v>
      </c>
      <c r="B21" s="377">
        <v>1068.7593989451925</v>
      </c>
      <c r="C21" s="377">
        <v>1760.2825974097234</v>
      </c>
      <c r="D21" s="378">
        <v>0.98461665437129176</v>
      </c>
      <c r="E21" s="378">
        <v>1.0847360197446998</v>
      </c>
      <c r="F21" s="378">
        <v>1.1793443971839488</v>
      </c>
      <c r="G21" s="378">
        <v>1.2550948368841992</v>
      </c>
      <c r="H21" s="378">
        <v>1.3116415973021123</v>
      </c>
    </row>
    <row r="22" spans="1:8" ht="17.05" customHeight="1">
      <c r="A22" s="393" t="s">
        <v>354</v>
      </c>
      <c r="B22" s="390">
        <v>2.8160113250459379E-2</v>
      </c>
      <c r="C22" s="390">
        <v>4.2535587957982521E-3</v>
      </c>
      <c r="D22" s="390">
        <v>0</v>
      </c>
      <c r="E22" s="390">
        <v>0</v>
      </c>
      <c r="F22" s="390">
        <v>0</v>
      </c>
      <c r="G22" s="390">
        <v>0</v>
      </c>
      <c r="H22" s="390">
        <v>0</v>
      </c>
    </row>
  </sheetData>
  <mergeCells count="1">
    <mergeCell ref="A1:H1"/>
  </mergeCells>
  <pageMargins left="0.7" right="0.7" top="0.75" bottom="0.75" header="0.3" footer="0.3"/>
  <pageSetup orientation="landscape" horizontalDpi="4294967295" verticalDpi="4294967295"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C07D4-3CB4-47D8-BD61-7CA99D81A282}">
  <sheetPr codeName="Sheet4">
    <tabColor rgb="FFB6E08A"/>
    <pageSetUpPr fitToPage="1"/>
  </sheetPr>
  <dimension ref="A1:L25"/>
  <sheetViews>
    <sheetView showGridLines="0" zoomScaleNormal="100" workbookViewId="0"/>
  </sheetViews>
  <sheetFormatPr defaultColWidth="10.83203125" defaultRowHeight="14.4"/>
  <cols>
    <col min="1" max="1" width="1.609375" style="501" customWidth="1"/>
    <col min="2" max="2" width="17.609375" style="501" customWidth="1"/>
    <col min="3" max="3" width="13.71875" style="501" customWidth="1"/>
    <col min="4" max="4" width="16.71875" style="501" customWidth="1"/>
    <col min="5" max="6" width="15.83203125" style="501" customWidth="1"/>
    <col min="7" max="7" width="22.88671875" style="501" customWidth="1"/>
    <col min="8" max="10" width="21.71875" style="501" customWidth="1"/>
    <col min="11" max="11" width="2.27734375" style="501" customWidth="1"/>
    <col min="12" max="12" width="17.77734375" style="501" customWidth="1"/>
    <col min="13" max="16384" width="10.83203125" style="501"/>
  </cols>
  <sheetData>
    <row r="1" spans="1:12" ht="35.1" customHeight="1">
      <c r="A1" s="360" t="s">
        <v>388</v>
      </c>
      <c r="B1" s="360"/>
      <c r="C1" s="360"/>
      <c r="D1" s="360"/>
      <c r="E1" s="360"/>
      <c r="F1" s="360"/>
      <c r="G1" s="360"/>
      <c r="H1" s="360"/>
      <c r="I1" s="360"/>
      <c r="J1" s="360"/>
      <c r="K1"/>
    </row>
    <row r="2" spans="1:12" ht="15.9" thickBot="1">
      <c r="B2" s="511"/>
      <c r="C2" s="512"/>
      <c r="D2" s="513" t="s">
        <v>377</v>
      </c>
      <c r="E2" s="514"/>
      <c r="F2" s="514"/>
      <c r="G2" s="515">
        <v>60.548451548451538</v>
      </c>
      <c r="H2" s="516" t="s">
        <v>378</v>
      </c>
      <c r="I2" s="514"/>
      <c r="J2" s="514"/>
      <c r="L2" s="502"/>
    </row>
    <row r="3" spans="1:12" s="503" customFormat="1" ht="36.75" customHeight="1">
      <c r="B3" s="510" t="s">
        <v>379</v>
      </c>
      <c r="C3" s="504" t="s">
        <v>380</v>
      </c>
      <c r="D3" s="505" t="s">
        <v>381</v>
      </c>
      <c r="E3" s="505" t="s">
        <v>382</v>
      </c>
      <c r="F3" s="505" t="s">
        <v>383</v>
      </c>
      <c r="G3" s="505" t="s">
        <v>384</v>
      </c>
      <c r="H3" s="506" t="s">
        <v>385</v>
      </c>
      <c r="I3" s="505" t="s">
        <v>386</v>
      </c>
      <c r="J3" s="505" t="s">
        <v>387</v>
      </c>
      <c r="L3" s="507"/>
    </row>
    <row r="4" spans="1:12">
      <c r="B4" s="509">
        <v>-3000</v>
      </c>
      <c r="C4" s="508">
        <v>0</v>
      </c>
      <c r="D4" s="509">
        <f t="shared" ref="D4:D24" si="0">B4*C4</f>
        <v>0</v>
      </c>
      <c r="E4" s="509">
        <f t="shared" ref="E4:E24" si="1">IF($B4&lt;$B$2,$D4,0)</f>
        <v>0</v>
      </c>
      <c r="F4" s="509">
        <f t="shared" ref="F4:F24" si="2">IF($B4&gt;$B$2,$D4,0)</f>
        <v>0</v>
      </c>
      <c r="G4" s="509">
        <f>IF(OR(B4-$B$2=0,B4-$B$2&gt;0),B4-$B$2,IF(B4&lt;$B$2,-(ABS(B4-$B$2)*(1+$G$2)),(B4-$B$2)*(1+$G$2)))</f>
        <v>-184645.35464535462</v>
      </c>
      <c r="H4" s="509">
        <f t="shared" ref="H4:H24" si="3">G4*C4</f>
        <v>0</v>
      </c>
      <c r="I4" s="509">
        <f t="shared" ref="I4:I24" si="4">IF($B4&lt;$B$2,$G4*C4,0)</f>
        <v>0</v>
      </c>
      <c r="J4" s="509">
        <f t="shared" ref="J4:J24" si="5">IF($B4&gt;$B$2,$G4*C4,0)</f>
        <v>0</v>
      </c>
      <c r="L4" s="503"/>
    </row>
    <row r="5" spans="1:12">
      <c r="B5" s="509">
        <v>-2650</v>
      </c>
      <c r="C5" s="508">
        <v>0</v>
      </c>
      <c r="D5" s="509">
        <f t="shared" si="0"/>
        <v>0</v>
      </c>
      <c r="E5" s="509">
        <f t="shared" si="1"/>
        <v>0</v>
      </c>
      <c r="F5" s="509">
        <f t="shared" si="2"/>
        <v>0</v>
      </c>
      <c r="G5" s="509">
        <f t="shared" ref="G5:G24" si="6">IF(OR(B5-$B$2=0,B5-$B$2&gt;0),B5-$B$2,IF(B5&lt;$B$2,-(ABS(B5-$B$2)*(1+$G$2)),(B5-$B$2)*(1+$G$2)))</f>
        <v>-163103.39660339657</v>
      </c>
      <c r="H5" s="509">
        <f t="shared" si="3"/>
        <v>0</v>
      </c>
      <c r="I5" s="509">
        <f t="shared" si="4"/>
        <v>0</v>
      </c>
      <c r="J5" s="509">
        <f t="shared" si="5"/>
        <v>0</v>
      </c>
      <c r="L5" s="503"/>
    </row>
    <row r="6" spans="1:12">
      <c r="B6" s="509">
        <v>-2300</v>
      </c>
      <c r="C6" s="508">
        <v>0</v>
      </c>
      <c r="D6" s="509">
        <f t="shared" si="0"/>
        <v>0</v>
      </c>
      <c r="E6" s="509">
        <f t="shared" si="1"/>
        <v>0</v>
      </c>
      <c r="F6" s="509">
        <f t="shared" si="2"/>
        <v>0</v>
      </c>
      <c r="G6" s="509">
        <f t="shared" si="6"/>
        <v>-141561.43856143852</v>
      </c>
      <c r="H6" s="509">
        <f t="shared" si="3"/>
        <v>0</v>
      </c>
      <c r="I6" s="509">
        <f t="shared" si="4"/>
        <v>0</v>
      </c>
      <c r="J6" s="509">
        <f t="shared" si="5"/>
        <v>0</v>
      </c>
    </row>
    <row r="7" spans="1:12">
      <c r="B7" s="509">
        <v>-1950</v>
      </c>
      <c r="C7" s="508">
        <v>4.0000000000000002E-4</v>
      </c>
      <c r="D7" s="509">
        <f t="shared" si="0"/>
        <v>-0.78</v>
      </c>
      <c r="E7" s="509">
        <f t="shared" si="1"/>
        <v>-0.78</v>
      </c>
      <c r="F7" s="509">
        <f t="shared" si="2"/>
        <v>0</v>
      </c>
      <c r="G7" s="509">
        <f t="shared" si="6"/>
        <v>-120019.48051948049</v>
      </c>
      <c r="H7" s="509">
        <f t="shared" si="3"/>
        <v>-48.0077922077922</v>
      </c>
      <c r="I7" s="509">
        <f t="shared" si="4"/>
        <v>-48.0077922077922</v>
      </c>
      <c r="J7" s="509">
        <f t="shared" si="5"/>
        <v>0</v>
      </c>
    </row>
    <row r="8" spans="1:12">
      <c r="B8" s="509">
        <v>-1600</v>
      </c>
      <c r="C8" s="508">
        <v>5.9999999999999995E-4</v>
      </c>
      <c r="D8" s="509">
        <f t="shared" si="0"/>
        <v>-0.96</v>
      </c>
      <c r="E8" s="509">
        <f t="shared" si="1"/>
        <v>-0.96</v>
      </c>
      <c r="F8" s="509">
        <f t="shared" si="2"/>
        <v>0</v>
      </c>
      <c r="G8" s="509">
        <f t="shared" si="6"/>
        <v>-98477.522477522463</v>
      </c>
      <c r="H8" s="509">
        <f t="shared" si="3"/>
        <v>-59.086513486513475</v>
      </c>
      <c r="I8" s="509">
        <f t="shared" si="4"/>
        <v>-59.086513486513475</v>
      </c>
      <c r="J8" s="509">
        <f t="shared" si="5"/>
        <v>0</v>
      </c>
    </row>
    <row r="9" spans="1:12">
      <c r="B9" s="509">
        <v>-1250</v>
      </c>
      <c r="C9" s="508">
        <v>1.4E-3</v>
      </c>
      <c r="D9" s="509">
        <f t="shared" si="0"/>
        <v>-1.75</v>
      </c>
      <c r="E9" s="509">
        <f t="shared" si="1"/>
        <v>-1.75</v>
      </c>
      <c r="F9" s="509">
        <f t="shared" si="2"/>
        <v>0</v>
      </c>
      <c r="G9" s="509">
        <f t="shared" si="6"/>
        <v>-76935.564435564418</v>
      </c>
      <c r="H9" s="509">
        <f t="shared" si="3"/>
        <v>-107.70979020979019</v>
      </c>
      <c r="I9" s="509">
        <f t="shared" si="4"/>
        <v>-107.70979020979019</v>
      </c>
      <c r="J9" s="509">
        <f t="shared" si="5"/>
        <v>0</v>
      </c>
    </row>
    <row r="10" spans="1:12">
      <c r="B10" s="509">
        <v>-900</v>
      </c>
      <c r="C10" s="508">
        <v>4.7999999999999996E-3</v>
      </c>
      <c r="D10" s="509">
        <f t="shared" si="0"/>
        <v>-4.3199999999999994</v>
      </c>
      <c r="E10" s="509">
        <f t="shared" si="1"/>
        <v>-4.3199999999999994</v>
      </c>
      <c r="F10" s="509">
        <f t="shared" si="2"/>
        <v>0</v>
      </c>
      <c r="G10" s="509">
        <f t="shared" si="6"/>
        <v>-55393.606393606387</v>
      </c>
      <c r="H10" s="509">
        <f t="shared" si="3"/>
        <v>-265.88931068931066</v>
      </c>
      <c r="I10" s="509">
        <f t="shared" si="4"/>
        <v>-265.88931068931066</v>
      </c>
      <c r="J10" s="509">
        <f t="shared" si="5"/>
        <v>0</v>
      </c>
    </row>
    <row r="11" spans="1:12">
      <c r="B11" s="509">
        <v>-550</v>
      </c>
      <c r="C11" s="508">
        <v>9.4000000000000004E-3</v>
      </c>
      <c r="D11" s="509">
        <f t="shared" si="0"/>
        <v>-5.17</v>
      </c>
      <c r="E11" s="509">
        <f t="shared" si="1"/>
        <v>-5.17</v>
      </c>
      <c r="F11" s="509">
        <f t="shared" si="2"/>
        <v>0</v>
      </c>
      <c r="G11" s="509">
        <f t="shared" si="6"/>
        <v>-33851.648351648349</v>
      </c>
      <c r="H11" s="509">
        <f t="shared" si="3"/>
        <v>-318.20549450549447</v>
      </c>
      <c r="I11" s="509">
        <f t="shared" si="4"/>
        <v>-318.20549450549447</v>
      </c>
      <c r="J11" s="509">
        <f t="shared" si="5"/>
        <v>0</v>
      </c>
    </row>
    <row r="12" spans="1:12">
      <c r="B12" s="509">
        <v>-200</v>
      </c>
      <c r="C12" s="508">
        <v>3.5200000000000002E-2</v>
      </c>
      <c r="D12" s="509">
        <f t="shared" si="0"/>
        <v>-7.04</v>
      </c>
      <c r="E12" s="509">
        <f t="shared" si="1"/>
        <v>-7.04</v>
      </c>
      <c r="F12" s="509">
        <f t="shared" si="2"/>
        <v>0</v>
      </c>
      <c r="G12" s="509">
        <f t="shared" si="6"/>
        <v>-12309.690309690308</v>
      </c>
      <c r="H12" s="509">
        <f t="shared" si="3"/>
        <v>-433.30109890109884</v>
      </c>
      <c r="I12" s="509">
        <f t="shared" si="4"/>
        <v>-433.30109890109884</v>
      </c>
      <c r="J12" s="509">
        <f t="shared" si="5"/>
        <v>0</v>
      </c>
    </row>
    <row r="13" spans="1:12">
      <c r="B13" s="509">
        <v>150</v>
      </c>
      <c r="C13" s="508">
        <v>7.3999999999999996E-2</v>
      </c>
      <c r="D13" s="509">
        <f t="shared" si="0"/>
        <v>11.1</v>
      </c>
      <c r="E13" s="509">
        <f t="shared" si="1"/>
        <v>0</v>
      </c>
      <c r="F13" s="509">
        <f t="shared" si="2"/>
        <v>11.1</v>
      </c>
      <c r="G13" s="509">
        <f t="shared" si="6"/>
        <v>150</v>
      </c>
      <c r="H13" s="509">
        <f t="shared" si="3"/>
        <v>11.1</v>
      </c>
      <c r="I13" s="509">
        <f t="shared" si="4"/>
        <v>0</v>
      </c>
      <c r="J13" s="509">
        <f t="shared" si="5"/>
        <v>11.1</v>
      </c>
    </row>
    <row r="14" spans="1:12">
      <c r="B14" s="509">
        <v>500</v>
      </c>
      <c r="C14" s="508">
        <v>0.1206</v>
      </c>
      <c r="D14" s="509">
        <f t="shared" si="0"/>
        <v>60.3</v>
      </c>
      <c r="E14" s="509">
        <f t="shared" si="1"/>
        <v>0</v>
      </c>
      <c r="F14" s="509">
        <f t="shared" si="2"/>
        <v>60.3</v>
      </c>
      <c r="G14" s="509">
        <f t="shared" si="6"/>
        <v>500</v>
      </c>
      <c r="H14" s="509">
        <f t="shared" si="3"/>
        <v>60.3</v>
      </c>
      <c r="I14" s="509">
        <f t="shared" si="4"/>
        <v>0</v>
      </c>
      <c r="J14" s="509">
        <f t="shared" si="5"/>
        <v>60.3</v>
      </c>
    </row>
    <row r="15" spans="1:12">
      <c r="B15" s="509">
        <v>850</v>
      </c>
      <c r="C15" s="508">
        <v>0.15479999999999999</v>
      </c>
      <c r="D15" s="509">
        <f t="shared" si="0"/>
        <v>131.57999999999998</v>
      </c>
      <c r="E15" s="509">
        <f t="shared" si="1"/>
        <v>0</v>
      </c>
      <c r="F15" s="509">
        <f t="shared" si="2"/>
        <v>131.57999999999998</v>
      </c>
      <c r="G15" s="509">
        <f t="shared" si="6"/>
        <v>850</v>
      </c>
      <c r="H15" s="509">
        <f t="shared" si="3"/>
        <v>131.57999999999998</v>
      </c>
      <c r="I15" s="509">
        <f t="shared" si="4"/>
        <v>0</v>
      </c>
      <c r="J15" s="509">
        <f t="shared" si="5"/>
        <v>131.57999999999998</v>
      </c>
    </row>
    <row r="16" spans="1:12">
      <c r="B16" s="509">
        <v>1200</v>
      </c>
      <c r="C16" s="508">
        <v>0.17299999999999999</v>
      </c>
      <c r="D16" s="509">
        <f t="shared" si="0"/>
        <v>207.6</v>
      </c>
      <c r="E16" s="509">
        <f t="shared" si="1"/>
        <v>0</v>
      </c>
      <c r="F16" s="509">
        <f t="shared" si="2"/>
        <v>207.6</v>
      </c>
      <c r="G16" s="509">
        <f t="shared" si="6"/>
        <v>1200</v>
      </c>
      <c r="H16" s="509">
        <f t="shared" si="3"/>
        <v>207.6</v>
      </c>
      <c r="I16" s="509">
        <f t="shared" si="4"/>
        <v>0</v>
      </c>
      <c r="J16" s="509">
        <f t="shared" si="5"/>
        <v>207.6</v>
      </c>
    </row>
    <row r="17" spans="2:10">
      <c r="B17" s="509">
        <v>1550</v>
      </c>
      <c r="C17" s="508">
        <v>0.16220000000000001</v>
      </c>
      <c r="D17" s="509">
        <f t="shared" si="0"/>
        <v>251.41000000000003</v>
      </c>
      <c r="E17" s="509">
        <f t="shared" si="1"/>
        <v>0</v>
      </c>
      <c r="F17" s="509">
        <f t="shared" si="2"/>
        <v>251.41000000000003</v>
      </c>
      <c r="G17" s="509">
        <f t="shared" si="6"/>
        <v>1550</v>
      </c>
      <c r="H17" s="509">
        <f t="shared" si="3"/>
        <v>251.41000000000003</v>
      </c>
      <c r="I17" s="509">
        <f t="shared" si="4"/>
        <v>0</v>
      </c>
      <c r="J17" s="509">
        <f t="shared" si="5"/>
        <v>251.41000000000003</v>
      </c>
    </row>
    <row r="18" spans="2:10">
      <c r="B18" s="509">
        <v>1900</v>
      </c>
      <c r="C18" s="508">
        <v>0.13100000000000001</v>
      </c>
      <c r="D18" s="509">
        <f t="shared" si="0"/>
        <v>248.9</v>
      </c>
      <c r="E18" s="509">
        <f t="shared" si="1"/>
        <v>0</v>
      </c>
      <c r="F18" s="509">
        <f t="shared" si="2"/>
        <v>248.9</v>
      </c>
      <c r="G18" s="509">
        <f t="shared" si="6"/>
        <v>1900</v>
      </c>
      <c r="H18" s="509">
        <f t="shared" si="3"/>
        <v>248.9</v>
      </c>
      <c r="I18" s="509">
        <f t="shared" si="4"/>
        <v>0</v>
      </c>
      <c r="J18" s="509">
        <f t="shared" si="5"/>
        <v>248.9</v>
      </c>
    </row>
    <row r="19" spans="2:10">
      <c r="B19" s="509">
        <v>2250</v>
      </c>
      <c r="C19" s="508">
        <v>8.3199999999999996E-2</v>
      </c>
      <c r="D19" s="509">
        <f t="shared" si="0"/>
        <v>187.2</v>
      </c>
      <c r="E19" s="509">
        <f t="shared" si="1"/>
        <v>0</v>
      </c>
      <c r="F19" s="509">
        <f t="shared" si="2"/>
        <v>187.2</v>
      </c>
      <c r="G19" s="509">
        <f t="shared" si="6"/>
        <v>2250</v>
      </c>
      <c r="H19" s="509">
        <f t="shared" si="3"/>
        <v>187.2</v>
      </c>
      <c r="I19" s="509">
        <f t="shared" si="4"/>
        <v>0</v>
      </c>
      <c r="J19" s="509">
        <f t="shared" si="5"/>
        <v>187.2</v>
      </c>
    </row>
    <row r="20" spans="2:10">
      <c r="B20" s="509">
        <v>2600</v>
      </c>
      <c r="C20" s="508">
        <v>3.5400000000000001E-2</v>
      </c>
      <c r="D20" s="509">
        <f t="shared" si="0"/>
        <v>92.04</v>
      </c>
      <c r="E20" s="509">
        <f t="shared" si="1"/>
        <v>0</v>
      </c>
      <c r="F20" s="509">
        <f t="shared" si="2"/>
        <v>92.04</v>
      </c>
      <c r="G20" s="509">
        <f t="shared" si="6"/>
        <v>2600</v>
      </c>
      <c r="H20" s="509">
        <f t="shared" si="3"/>
        <v>92.04</v>
      </c>
      <c r="I20" s="509">
        <f t="shared" si="4"/>
        <v>0</v>
      </c>
      <c r="J20" s="509">
        <f t="shared" si="5"/>
        <v>92.04</v>
      </c>
    </row>
    <row r="21" spans="2:10">
      <c r="B21" s="509">
        <v>2950</v>
      </c>
      <c r="C21" s="508">
        <v>1.2E-2</v>
      </c>
      <c r="D21" s="509">
        <f t="shared" si="0"/>
        <v>35.4</v>
      </c>
      <c r="E21" s="509">
        <f t="shared" si="1"/>
        <v>0</v>
      </c>
      <c r="F21" s="509">
        <f t="shared" si="2"/>
        <v>35.4</v>
      </c>
      <c r="G21" s="509">
        <f t="shared" si="6"/>
        <v>2950</v>
      </c>
      <c r="H21" s="509">
        <f t="shared" si="3"/>
        <v>35.4</v>
      </c>
      <c r="I21" s="509">
        <f t="shared" si="4"/>
        <v>0</v>
      </c>
      <c r="J21" s="509">
        <f t="shared" si="5"/>
        <v>35.4</v>
      </c>
    </row>
    <row r="22" spans="2:10">
      <c r="B22" s="509">
        <v>3300</v>
      </c>
      <c r="C22" s="508">
        <v>1.8E-3</v>
      </c>
      <c r="D22" s="509">
        <f t="shared" si="0"/>
        <v>5.9399999999999995</v>
      </c>
      <c r="E22" s="509">
        <f t="shared" si="1"/>
        <v>0</v>
      </c>
      <c r="F22" s="509">
        <f t="shared" si="2"/>
        <v>5.9399999999999995</v>
      </c>
      <c r="G22" s="509">
        <f t="shared" si="6"/>
        <v>3300</v>
      </c>
      <c r="H22" s="509">
        <f t="shared" si="3"/>
        <v>5.9399999999999995</v>
      </c>
      <c r="I22" s="509">
        <f t="shared" si="4"/>
        <v>0</v>
      </c>
      <c r="J22" s="509">
        <f t="shared" si="5"/>
        <v>5.9399999999999995</v>
      </c>
    </row>
    <row r="23" spans="2:10">
      <c r="B23" s="509">
        <v>3650</v>
      </c>
      <c r="C23" s="508">
        <v>2.0000000000000001E-4</v>
      </c>
      <c r="D23" s="509">
        <f t="shared" si="0"/>
        <v>0.73</v>
      </c>
      <c r="E23" s="509">
        <f t="shared" si="1"/>
        <v>0</v>
      </c>
      <c r="F23" s="509">
        <f t="shared" si="2"/>
        <v>0.73</v>
      </c>
      <c r="G23" s="509">
        <f t="shared" si="6"/>
        <v>3650</v>
      </c>
      <c r="H23" s="509">
        <f t="shared" si="3"/>
        <v>0.73</v>
      </c>
      <c r="I23" s="509">
        <f t="shared" si="4"/>
        <v>0</v>
      </c>
      <c r="J23" s="509">
        <f t="shared" si="5"/>
        <v>0.73</v>
      </c>
    </row>
    <row r="24" spans="2:10">
      <c r="B24" s="520">
        <v>4000</v>
      </c>
      <c r="C24" s="508">
        <v>0</v>
      </c>
      <c r="D24" s="509">
        <f t="shared" si="0"/>
        <v>0</v>
      </c>
      <c r="E24" s="509">
        <f t="shared" si="1"/>
        <v>0</v>
      </c>
      <c r="F24" s="509">
        <f t="shared" si="2"/>
        <v>0</v>
      </c>
      <c r="G24" s="509">
        <f t="shared" si="6"/>
        <v>4000</v>
      </c>
      <c r="H24" s="509">
        <f t="shared" si="3"/>
        <v>0</v>
      </c>
      <c r="I24" s="509">
        <f t="shared" si="4"/>
        <v>0</v>
      </c>
      <c r="J24" s="509">
        <f t="shared" si="5"/>
        <v>0</v>
      </c>
    </row>
    <row r="25" spans="2:10">
      <c r="B25" s="517"/>
      <c r="C25" s="519"/>
      <c r="D25" s="518">
        <f>SUM(D4:D24)</f>
        <v>1212.18</v>
      </c>
      <c r="E25" s="518">
        <f t="shared" ref="E25:J25" si="7">SUM(E4:E24)</f>
        <v>-20.02</v>
      </c>
      <c r="F25" s="518">
        <f t="shared" si="7"/>
        <v>1232.2</v>
      </c>
      <c r="G25" s="517"/>
      <c r="H25" s="518">
        <f t="shared" si="7"/>
        <v>-6.616929226765933E-14</v>
      </c>
      <c r="I25" s="518">
        <f t="shared" si="7"/>
        <v>-1232.1999999999998</v>
      </c>
      <c r="J25" s="518">
        <f t="shared" si="7"/>
        <v>1232.2</v>
      </c>
    </row>
  </sheetData>
  <conditionalFormatting sqref="B4:B24">
    <cfRule type="expression" dxfId="8" priority="8">
      <formula>$B4&lt;$B$2</formula>
    </cfRule>
    <cfRule type="expression" dxfId="7" priority="9">
      <formula>$B4&gt;$B$2</formula>
    </cfRule>
  </conditionalFormatting>
  <conditionalFormatting sqref="D4:J24">
    <cfRule type="expression" dxfId="6" priority="6">
      <formula>$B4&lt;$B$2</formula>
    </cfRule>
    <cfRule type="expression" dxfId="5" priority="7">
      <formula>$B4&gt;$B$2</formula>
    </cfRule>
  </conditionalFormatting>
  <conditionalFormatting sqref="H4:J24 D4:F24">
    <cfRule type="expression" dxfId="4" priority="5">
      <formula>D4=0</formula>
    </cfRule>
  </conditionalFormatting>
  <conditionalFormatting sqref="C4:C24">
    <cfRule type="expression" dxfId="3" priority="3">
      <formula>$C4&lt;&gt;0</formula>
    </cfRule>
    <cfRule type="expression" dxfId="2" priority="4">
      <formula>$C4&lt;&gt;0</formula>
    </cfRule>
  </conditionalFormatting>
  <conditionalFormatting sqref="D25:F25">
    <cfRule type="expression" dxfId="1" priority="2">
      <formula>ROUND(D25,4)=0</formula>
    </cfRule>
  </conditionalFormatting>
  <conditionalFormatting sqref="H25:J25">
    <cfRule type="expression" dxfId="0" priority="1">
      <formula>ROUND(H25,4)=0</formula>
    </cfRule>
  </conditionalFormatting>
  <printOptions horizontalCentered="1"/>
  <pageMargins left="0.70866141732283472" right="0.70866141732283472" top="0.74803149606299213" bottom="0.74803149606299213" header="0.31496062992125984" footer="0.31496062992125984"/>
  <pageSetup paperSize="9" scale="52" orientation="landscape" horizontalDpi="4294967295" verticalDpi="4294967295"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3FCF6-5BC1-4D11-985B-CBAA5EAC2416}">
  <sheetPr>
    <tabColor rgb="FFFFFF99"/>
  </sheetPr>
  <dimension ref="A1:I113"/>
  <sheetViews>
    <sheetView showGridLines="0" zoomScaleNormal="100" workbookViewId="0">
      <selection sqref="A1:G1"/>
    </sheetView>
  </sheetViews>
  <sheetFormatPr defaultRowHeight="12.3"/>
  <cols>
    <col min="1" max="1" width="35.609375" style="383" customWidth="1"/>
    <col min="2" max="7" width="7.609375" style="353" customWidth="1"/>
    <col min="8" max="16384" width="8.88671875" style="353"/>
  </cols>
  <sheetData>
    <row r="1" spans="1:8" ht="35.049999999999997" customHeight="1">
      <c r="A1" s="543" t="s">
        <v>374</v>
      </c>
      <c r="B1" s="543"/>
      <c r="C1" s="543"/>
      <c r="D1" s="543"/>
      <c r="E1" s="543"/>
      <c r="F1" s="543"/>
      <c r="G1" s="543"/>
      <c r="H1"/>
    </row>
    <row r="2" spans="1:8">
      <c r="D2" s="400"/>
    </row>
    <row r="3" spans="1:8" ht="12.9">
      <c r="A3" s="399" t="s">
        <v>359</v>
      </c>
      <c r="B3" s="525" t="s">
        <v>360</v>
      </c>
      <c r="C3" s="526"/>
      <c r="D3" s="546" t="s">
        <v>180</v>
      </c>
      <c r="E3" s="546"/>
      <c r="F3" s="546"/>
      <c r="G3" s="547"/>
    </row>
    <row r="4" spans="1:8" ht="12.9">
      <c r="B4" s="544" t="s">
        <v>195</v>
      </c>
      <c r="C4" s="545"/>
      <c r="D4" s="545"/>
      <c r="E4" s="545"/>
      <c r="F4" s="545"/>
      <c r="G4" s="527">
        <v>0.03</v>
      </c>
    </row>
    <row r="5" spans="1:8" ht="5.05" customHeight="1">
      <c r="B5" s="394"/>
      <c r="C5" s="394"/>
      <c r="D5" s="394"/>
      <c r="E5" s="394"/>
      <c r="F5" s="394"/>
      <c r="G5" s="395"/>
    </row>
    <row r="6" spans="1:8" ht="12.9">
      <c r="B6" s="528" t="s">
        <v>356</v>
      </c>
      <c r="C6" s="529"/>
      <c r="D6" s="529"/>
      <c r="E6" s="529"/>
      <c r="F6" s="529"/>
      <c r="G6" s="523" t="s">
        <v>361</v>
      </c>
    </row>
    <row r="7" spans="1:8" ht="5.05" customHeight="1">
      <c r="B7" s="394"/>
      <c r="C7" s="394"/>
      <c r="D7" s="394"/>
      <c r="E7" s="394"/>
      <c r="F7" s="394"/>
      <c r="G7" s="394"/>
    </row>
    <row r="8" spans="1:8" ht="12.9">
      <c r="B8" s="530"/>
      <c r="C8" s="530"/>
      <c r="D8" s="530"/>
      <c r="E8" s="531"/>
      <c r="F8" s="524" t="s">
        <v>217</v>
      </c>
      <c r="G8" s="524" t="s">
        <v>216</v>
      </c>
    </row>
    <row r="9" spans="1:8" ht="12.9">
      <c r="B9" s="528" t="s">
        <v>357</v>
      </c>
      <c r="C9" s="529"/>
      <c r="D9" s="529"/>
      <c r="E9" s="529"/>
      <c r="F9" s="522">
        <v>0.02</v>
      </c>
      <c r="G9" s="522">
        <v>0.05</v>
      </c>
    </row>
    <row r="10" spans="1:8" ht="12.9">
      <c r="B10" s="528" t="s">
        <v>358</v>
      </c>
      <c r="C10" s="529"/>
      <c r="D10" s="529"/>
      <c r="E10" s="529"/>
      <c r="F10" s="521">
        <v>2.75E-2</v>
      </c>
      <c r="G10" s="521">
        <v>4.2500000000000003E-2</v>
      </c>
    </row>
    <row r="16" spans="1:8" ht="12.9">
      <c r="A16" s="399" t="s">
        <v>359</v>
      </c>
      <c r="B16" s="525" t="s">
        <v>362</v>
      </c>
      <c r="C16" s="526"/>
      <c r="D16" s="548" t="s">
        <v>121</v>
      </c>
      <c r="E16" s="548"/>
      <c r="F16" s="548"/>
      <c r="G16" s="549"/>
    </row>
    <row r="17" spans="1:9" ht="12.9">
      <c r="B17" s="544" t="s">
        <v>195</v>
      </c>
      <c r="C17" s="545"/>
      <c r="D17" s="545"/>
      <c r="E17" s="545"/>
      <c r="F17" s="545"/>
      <c r="G17" s="527">
        <v>3.5000000000000003E-2</v>
      </c>
    </row>
    <row r="18" spans="1:9" ht="5.05" customHeight="1">
      <c r="B18" s="394"/>
      <c r="C18" s="394"/>
      <c r="D18" s="394"/>
      <c r="E18" s="394"/>
      <c r="F18" s="394"/>
      <c r="G18" s="395"/>
    </row>
    <row r="19" spans="1:9" ht="12.9">
      <c r="B19" s="528" t="s">
        <v>356</v>
      </c>
      <c r="C19" s="529"/>
      <c r="D19" s="529"/>
      <c r="E19" s="529"/>
      <c r="F19" s="529"/>
      <c r="G19" s="523" t="s">
        <v>211</v>
      </c>
      <c r="I19" s="396"/>
    </row>
    <row r="20" spans="1:9" ht="5.05" customHeight="1">
      <c r="B20" s="394"/>
      <c r="C20" s="394"/>
      <c r="D20" s="394"/>
      <c r="E20" s="394"/>
      <c r="F20" s="394"/>
      <c r="G20" s="394"/>
    </row>
    <row r="21" spans="1:9" ht="12.9">
      <c r="B21" s="524" t="s">
        <v>209</v>
      </c>
      <c r="C21" s="524" t="s">
        <v>185</v>
      </c>
      <c r="D21" s="532" t="s">
        <v>208</v>
      </c>
    </row>
    <row r="22" spans="1:9" ht="12.9">
      <c r="B22" s="521">
        <v>1</v>
      </c>
      <c r="C22" s="521">
        <v>0.02</v>
      </c>
      <c r="D22" s="533">
        <v>0.14299999999999999</v>
      </c>
    </row>
    <row r="23" spans="1:9" ht="12.9">
      <c r="B23" s="521">
        <v>2</v>
      </c>
      <c r="C23" s="521">
        <v>0.03</v>
      </c>
      <c r="D23" s="533">
        <v>0.28599999999999998</v>
      </c>
    </row>
    <row r="24" spans="1:9" ht="12.9">
      <c r="B24" s="521">
        <v>3</v>
      </c>
      <c r="C24" s="521">
        <v>0.04</v>
      </c>
      <c r="D24" s="533">
        <v>0.42899999999999999</v>
      </c>
    </row>
    <row r="25" spans="1:9" ht="12.9">
      <c r="B25" s="521">
        <v>4</v>
      </c>
      <c r="C25" s="521">
        <v>0.05</v>
      </c>
      <c r="D25" s="533">
        <v>0.14199999999999999</v>
      </c>
    </row>
    <row r="26" spans="1:9" ht="12.9">
      <c r="B26" s="521">
        <v>5</v>
      </c>
      <c r="C26" s="521">
        <v>0.06</v>
      </c>
      <c r="D26" s="533"/>
    </row>
    <row r="27" spans="1:9" ht="12.9">
      <c r="B27" s="397"/>
      <c r="C27" s="397"/>
      <c r="D27" s="398"/>
    </row>
    <row r="30" spans="1:9">
      <c r="D30" s="400"/>
    </row>
    <row r="31" spans="1:9" ht="12.9">
      <c r="A31" s="399" t="s">
        <v>359</v>
      </c>
      <c r="B31" s="525" t="s">
        <v>364</v>
      </c>
      <c r="C31" s="526"/>
      <c r="D31" s="546" t="s">
        <v>207</v>
      </c>
      <c r="E31" s="546"/>
      <c r="F31" s="546"/>
      <c r="G31" s="547"/>
    </row>
    <row r="32" spans="1:9" ht="12.9">
      <c r="B32" s="544" t="s">
        <v>195</v>
      </c>
      <c r="C32" s="545"/>
      <c r="D32" s="545"/>
      <c r="E32" s="545"/>
      <c r="F32" s="545"/>
      <c r="G32" s="527">
        <v>0.45</v>
      </c>
    </row>
    <row r="33" spans="1:7" ht="5.05" customHeight="1">
      <c r="B33" s="394"/>
      <c r="C33" s="394"/>
      <c r="D33" s="394"/>
      <c r="E33" s="394"/>
      <c r="F33" s="394"/>
      <c r="G33" s="395"/>
    </row>
    <row r="34" spans="1:7" ht="12.9">
      <c r="B34" s="528" t="s">
        <v>356</v>
      </c>
      <c r="C34" s="529"/>
      <c r="D34" s="529"/>
      <c r="E34" s="529"/>
      <c r="F34" s="529"/>
      <c r="G34" s="523" t="s">
        <v>365</v>
      </c>
    </row>
    <row r="35" spans="1:7" ht="5.05" customHeight="1">
      <c r="B35" s="394"/>
      <c r="C35" s="394"/>
      <c r="D35" s="394"/>
      <c r="E35" s="394"/>
      <c r="F35" s="394"/>
      <c r="G35" s="394"/>
    </row>
    <row r="36" spans="1:7" ht="12.9">
      <c r="B36" s="530"/>
      <c r="C36" s="530"/>
      <c r="D36" s="530"/>
      <c r="E36" s="531"/>
      <c r="F36" s="524" t="s">
        <v>217</v>
      </c>
      <c r="G36" s="524" t="s">
        <v>216</v>
      </c>
    </row>
    <row r="37" spans="1:7" ht="12.9">
      <c r="B37" s="528" t="s">
        <v>357</v>
      </c>
      <c r="C37" s="529"/>
      <c r="D37" s="529"/>
      <c r="E37" s="529"/>
      <c r="F37" s="522">
        <v>0.4</v>
      </c>
      <c r="G37" s="522">
        <v>0.5</v>
      </c>
    </row>
    <row r="38" spans="1:7" ht="5.05" customHeight="1">
      <c r="B38" s="529"/>
      <c r="C38" s="529"/>
      <c r="D38" s="529"/>
      <c r="E38" s="529"/>
      <c r="F38" s="529"/>
      <c r="G38" s="529"/>
    </row>
    <row r="39" spans="1:7" ht="12.9">
      <c r="B39" s="528" t="s">
        <v>363</v>
      </c>
      <c r="C39" s="529"/>
      <c r="D39" s="529"/>
      <c r="E39" s="529"/>
      <c r="F39" s="529"/>
      <c r="G39" s="534">
        <v>0</v>
      </c>
    </row>
    <row r="44" spans="1:7">
      <c r="D44" s="400"/>
    </row>
    <row r="45" spans="1:7" ht="12.9">
      <c r="A45" s="399" t="s">
        <v>359</v>
      </c>
      <c r="B45" s="525" t="s">
        <v>366</v>
      </c>
      <c r="C45" s="526"/>
      <c r="D45" s="546" t="s">
        <v>206</v>
      </c>
      <c r="E45" s="546"/>
      <c r="F45" s="546"/>
      <c r="G45" s="547"/>
    </row>
    <row r="46" spans="1:7" ht="12.9">
      <c r="B46" s="544" t="s">
        <v>195</v>
      </c>
      <c r="C46" s="545"/>
      <c r="D46" s="545"/>
      <c r="E46" s="545"/>
      <c r="F46" s="545"/>
      <c r="G46" s="527">
        <v>0.35</v>
      </c>
    </row>
    <row r="47" spans="1:7" ht="5.05" customHeight="1">
      <c r="B47" s="394"/>
      <c r="C47" s="394"/>
      <c r="D47" s="394"/>
      <c r="E47" s="394"/>
      <c r="F47" s="394"/>
      <c r="G47" s="395"/>
    </row>
    <row r="48" spans="1:7" ht="12.9">
      <c r="B48" s="528" t="s">
        <v>356</v>
      </c>
      <c r="C48" s="529"/>
      <c r="D48" s="529"/>
      <c r="E48" s="529"/>
      <c r="F48" s="529"/>
      <c r="G48" s="523" t="s">
        <v>365</v>
      </c>
    </row>
    <row r="49" spans="1:7" ht="5.05" customHeight="1">
      <c r="B49" s="394"/>
      <c r="C49" s="394"/>
      <c r="D49" s="394"/>
      <c r="E49" s="394"/>
      <c r="F49" s="394"/>
      <c r="G49" s="394"/>
    </row>
    <row r="50" spans="1:7" ht="12.9">
      <c r="B50" s="530"/>
      <c r="C50" s="530"/>
      <c r="D50" s="530"/>
      <c r="E50" s="531"/>
      <c r="F50" s="524" t="s">
        <v>217</v>
      </c>
      <c r="G50" s="524" t="s">
        <v>216</v>
      </c>
    </row>
    <row r="51" spans="1:7" ht="12.9">
      <c r="B51" s="528" t="s">
        <v>357</v>
      </c>
      <c r="C51" s="529"/>
      <c r="D51" s="529"/>
      <c r="E51" s="529"/>
      <c r="F51" s="522">
        <v>0.25</v>
      </c>
      <c r="G51" s="522">
        <v>0.45</v>
      </c>
    </row>
    <row r="52" spans="1:7" ht="5.05" customHeight="1">
      <c r="B52" s="529"/>
      <c r="C52" s="529"/>
      <c r="D52" s="529"/>
      <c r="E52" s="529"/>
      <c r="F52" s="529"/>
      <c r="G52" s="529"/>
    </row>
    <row r="53" spans="1:7" ht="12.9">
      <c r="B53" s="528" t="s">
        <v>363</v>
      </c>
      <c r="C53" s="529"/>
      <c r="D53" s="529"/>
      <c r="E53" s="529"/>
      <c r="F53" s="529"/>
      <c r="G53" s="534">
        <v>0</v>
      </c>
    </row>
    <row r="59" spans="1:7" ht="12.9">
      <c r="A59" s="399" t="s">
        <v>359</v>
      </c>
      <c r="B59" s="525" t="s">
        <v>369</v>
      </c>
      <c r="C59" s="526"/>
      <c r="D59" s="548" t="s">
        <v>314</v>
      </c>
      <c r="E59" s="548"/>
      <c r="F59" s="548"/>
      <c r="G59" s="549"/>
    </row>
    <row r="60" spans="1:7" ht="12.9">
      <c r="B60" s="544" t="s">
        <v>195</v>
      </c>
      <c r="C60" s="545"/>
      <c r="D60" s="545"/>
      <c r="E60" s="545"/>
      <c r="F60" s="545"/>
      <c r="G60" s="527">
        <v>0.65</v>
      </c>
    </row>
    <row r="61" spans="1:7" ht="5.05" customHeight="1">
      <c r="B61" s="394"/>
      <c r="C61" s="394"/>
      <c r="D61" s="394"/>
      <c r="E61" s="394"/>
      <c r="F61" s="394"/>
      <c r="G61" s="395"/>
    </row>
    <row r="62" spans="1:7" ht="12.9">
      <c r="B62" s="528" t="s">
        <v>356</v>
      </c>
      <c r="C62" s="529"/>
      <c r="D62" s="529"/>
      <c r="E62" s="529"/>
      <c r="F62" s="529"/>
      <c r="G62" s="523" t="s">
        <v>370</v>
      </c>
    </row>
    <row r="63" spans="1:7" ht="5.05" customHeight="1">
      <c r="B63" s="394"/>
      <c r="C63" s="394"/>
      <c r="D63" s="394"/>
      <c r="E63" s="530"/>
      <c r="F63" s="530"/>
      <c r="G63" s="535"/>
    </row>
    <row r="64" spans="1:7" ht="12.9">
      <c r="B64" s="530"/>
      <c r="C64" s="530"/>
      <c r="D64" s="531"/>
      <c r="E64" s="524" t="s">
        <v>217</v>
      </c>
      <c r="F64" s="524" t="s">
        <v>367</v>
      </c>
      <c r="G64" s="524" t="s">
        <v>216</v>
      </c>
    </row>
    <row r="65" spans="1:7" ht="12.9">
      <c r="B65" s="528" t="s">
        <v>357</v>
      </c>
      <c r="C65" s="529"/>
      <c r="D65" s="529"/>
      <c r="E65" s="522">
        <v>0.45</v>
      </c>
      <c r="F65" s="522">
        <v>0.625</v>
      </c>
      <c r="G65" s="522">
        <v>0.8</v>
      </c>
    </row>
    <row r="66" spans="1:7" ht="5.05" customHeight="1">
      <c r="B66" s="529"/>
      <c r="C66" s="529"/>
      <c r="D66" s="529"/>
      <c r="E66" s="529"/>
      <c r="F66" s="529"/>
      <c r="G66" s="529"/>
    </row>
    <row r="67" spans="1:7" ht="12.9">
      <c r="B67" s="528" t="s">
        <v>368</v>
      </c>
      <c r="C67" s="529"/>
      <c r="D67" s="529"/>
      <c r="E67" s="529"/>
      <c r="F67" s="529"/>
      <c r="G67" s="523">
        <v>0.06</v>
      </c>
    </row>
    <row r="68" spans="1:7" ht="12.9">
      <c r="B68" s="528" t="s">
        <v>363</v>
      </c>
      <c r="C68" s="529"/>
      <c r="D68" s="529"/>
      <c r="E68" s="529"/>
      <c r="F68" s="529"/>
      <c r="G68" s="536">
        <v>0.2</v>
      </c>
    </row>
    <row r="69" spans="1:7" ht="5.05" customHeight="1"/>
    <row r="70" spans="1:7" ht="12.9">
      <c r="B70" s="525" t="s">
        <v>223</v>
      </c>
      <c r="C70" s="526"/>
      <c r="D70" s="550"/>
      <c r="E70" s="550"/>
      <c r="F70" s="550"/>
      <c r="G70" s="551"/>
    </row>
    <row r="71" spans="1:7" ht="12.9">
      <c r="B71" s="528" t="s">
        <v>371</v>
      </c>
      <c r="C71" s="529"/>
      <c r="D71" s="529"/>
      <c r="E71" s="529"/>
      <c r="F71" s="529"/>
      <c r="G71" s="523" t="s">
        <v>203</v>
      </c>
    </row>
    <row r="75" spans="1:7">
      <c r="D75" s="400"/>
    </row>
    <row r="76" spans="1:7" ht="12.9">
      <c r="A76" s="399" t="s">
        <v>359</v>
      </c>
      <c r="B76" s="525" t="s">
        <v>372</v>
      </c>
      <c r="C76" s="526"/>
      <c r="D76" s="546" t="s">
        <v>315</v>
      </c>
      <c r="E76" s="546"/>
      <c r="F76" s="546"/>
      <c r="G76" s="547"/>
    </row>
    <row r="77" spans="1:7" ht="12.9">
      <c r="B77" s="544" t="s">
        <v>195</v>
      </c>
      <c r="C77" s="545"/>
      <c r="D77" s="545"/>
      <c r="E77" s="545"/>
      <c r="F77" s="545"/>
      <c r="G77" s="537">
        <v>6</v>
      </c>
    </row>
    <row r="78" spans="1:7" ht="5.05" customHeight="1">
      <c r="B78" s="394"/>
      <c r="C78" s="394"/>
      <c r="D78" s="394"/>
      <c r="E78" s="394"/>
      <c r="F78" s="394"/>
      <c r="G78" s="395"/>
    </row>
    <row r="79" spans="1:7" ht="12.9">
      <c r="B79" s="528" t="s">
        <v>356</v>
      </c>
      <c r="C79" s="529"/>
      <c r="D79" s="529"/>
      <c r="E79" s="529"/>
      <c r="F79" s="529"/>
      <c r="G79" s="523" t="s">
        <v>370</v>
      </c>
    </row>
    <row r="80" spans="1:7" ht="5.05" customHeight="1">
      <c r="B80" s="394"/>
      <c r="C80" s="394"/>
      <c r="D80" s="394"/>
      <c r="E80" s="530"/>
      <c r="F80" s="530"/>
      <c r="G80" s="535"/>
    </row>
    <row r="81" spans="1:7" ht="12.9">
      <c r="B81" s="530"/>
      <c r="C81" s="530"/>
      <c r="D81" s="531"/>
      <c r="E81" s="524" t="s">
        <v>217</v>
      </c>
      <c r="F81" s="524" t="s">
        <v>367</v>
      </c>
      <c r="G81" s="524" t="s">
        <v>216</v>
      </c>
    </row>
    <row r="82" spans="1:7" ht="12.9">
      <c r="B82" s="528" t="s">
        <v>357</v>
      </c>
      <c r="C82" s="529"/>
      <c r="D82" s="529"/>
      <c r="E82" s="521">
        <v>4</v>
      </c>
      <c r="F82" s="521">
        <v>6</v>
      </c>
      <c r="G82" s="521">
        <v>7</v>
      </c>
    </row>
    <row r="83" spans="1:7" ht="5.05" customHeight="1">
      <c r="B83" s="529"/>
      <c r="C83" s="529"/>
      <c r="D83" s="529"/>
      <c r="E83" s="529"/>
      <c r="F83" s="529"/>
      <c r="G83" s="529"/>
    </row>
    <row r="84" spans="1:7" ht="12.9">
      <c r="B84" s="528" t="s">
        <v>368</v>
      </c>
      <c r="C84" s="529"/>
      <c r="D84" s="529"/>
      <c r="E84" s="529"/>
      <c r="F84" s="529"/>
      <c r="G84" s="523">
        <v>0.5</v>
      </c>
    </row>
    <row r="85" spans="1:7" ht="12.9">
      <c r="B85" s="528" t="s">
        <v>363</v>
      </c>
      <c r="C85" s="529"/>
      <c r="D85" s="529"/>
      <c r="E85" s="529"/>
      <c r="F85" s="529"/>
      <c r="G85" s="536">
        <v>0.47</v>
      </c>
    </row>
    <row r="89" spans="1:7">
      <c r="D89" s="400"/>
    </row>
    <row r="90" spans="1:7" ht="12.9">
      <c r="A90" s="399" t="s">
        <v>359</v>
      </c>
      <c r="B90" s="525" t="s">
        <v>373</v>
      </c>
      <c r="C90" s="526"/>
      <c r="D90" s="546" t="s">
        <v>316</v>
      </c>
      <c r="E90" s="546"/>
      <c r="F90" s="546"/>
      <c r="G90" s="547"/>
    </row>
    <row r="91" spans="1:7" ht="12.9">
      <c r="B91" s="544" t="s">
        <v>195</v>
      </c>
      <c r="C91" s="545"/>
      <c r="D91" s="545"/>
      <c r="E91" s="545"/>
      <c r="F91" s="545"/>
      <c r="G91" s="527">
        <v>0.02</v>
      </c>
    </row>
    <row r="92" spans="1:7" ht="5.05" customHeight="1">
      <c r="B92" s="394"/>
      <c r="C92" s="394"/>
      <c r="D92" s="394"/>
      <c r="E92" s="394"/>
      <c r="F92" s="394"/>
      <c r="G92" s="395"/>
    </row>
    <row r="93" spans="1:7" ht="12.9">
      <c r="B93" s="528" t="s">
        <v>356</v>
      </c>
      <c r="C93" s="529"/>
      <c r="D93" s="529"/>
      <c r="E93" s="529"/>
      <c r="F93" s="529"/>
      <c r="G93" s="523" t="s">
        <v>370</v>
      </c>
    </row>
    <row r="94" spans="1:7" ht="5.05" customHeight="1">
      <c r="B94" s="394"/>
      <c r="C94" s="394"/>
      <c r="D94" s="394"/>
      <c r="E94" s="530"/>
      <c r="F94" s="530"/>
      <c r="G94" s="535"/>
    </row>
    <row r="95" spans="1:7" ht="12.9">
      <c r="B95" s="530"/>
      <c r="C95" s="530"/>
      <c r="D95" s="531"/>
      <c r="E95" s="524" t="s">
        <v>217</v>
      </c>
      <c r="F95" s="524" t="s">
        <v>367</v>
      </c>
      <c r="G95" s="524" t="s">
        <v>216</v>
      </c>
    </row>
    <row r="96" spans="1:7" ht="12.9">
      <c r="B96" s="528" t="s">
        <v>357</v>
      </c>
      <c r="C96" s="529"/>
      <c r="D96" s="529"/>
      <c r="E96" s="522">
        <v>0</v>
      </c>
      <c r="F96" s="522">
        <v>1.4999999999999999E-2</v>
      </c>
      <c r="G96" s="522">
        <v>0.03</v>
      </c>
    </row>
    <row r="97" spans="1:7" ht="5.05" customHeight="1">
      <c r="B97" s="529"/>
      <c r="C97" s="529"/>
      <c r="D97" s="529"/>
      <c r="E97" s="529"/>
      <c r="F97" s="529"/>
      <c r="G97" s="529"/>
    </row>
    <row r="98" spans="1:7" ht="12.9">
      <c r="B98" s="528" t="s">
        <v>368</v>
      </c>
      <c r="C98" s="529"/>
      <c r="D98" s="529"/>
      <c r="E98" s="529"/>
      <c r="F98" s="529"/>
      <c r="G98" s="523">
        <v>0.01</v>
      </c>
    </row>
    <row r="99" spans="1:7" ht="12.9">
      <c r="B99" s="528" t="s">
        <v>363</v>
      </c>
      <c r="C99" s="529"/>
      <c r="D99" s="529"/>
      <c r="E99" s="529"/>
      <c r="F99" s="529"/>
      <c r="G99" s="536">
        <v>0.2</v>
      </c>
    </row>
    <row r="104" spans="1:7" ht="12.9">
      <c r="A104" s="399" t="s">
        <v>359</v>
      </c>
      <c r="B104" s="525" t="s">
        <v>399</v>
      </c>
      <c r="C104" s="526"/>
      <c r="D104" s="548" t="s">
        <v>389</v>
      </c>
      <c r="E104" s="548"/>
      <c r="F104" s="548"/>
      <c r="G104" s="549"/>
    </row>
    <row r="105" spans="1:7" ht="12.9">
      <c r="B105" s="544" t="s">
        <v>195</v>
      </c>
      <c r="C105" s="545"/>
      <c r="D105" s="545"/>
      <c r="E105" s="545"/>
      <c r="F105" s="545"/>
      <c r="G105" s="537">
        <v>3</v>
      </c>
    </row>
    <row r="106" spans="1:7" ht="5.05" customHeight="1">
      <c r="B106" s="394"/>
      <c r="C106" s="394"/>
      <c r="D106" s="394"/>
      <c r="E106" s="394"/>
      <c r="F106" s="394"/>
      <c r="G106" s="395"/>
    </row>
    <row r="107" spans="1:7" ht="12.9">
      <c r="B107" s="528" t="s">
        <v>356</v>
      </c>
      <c r="C107" s="529"/>
      <c r="D107" s="529"/>
      <c r="E107" s="529"/>
      <c r="F107" s="529"/>
      <c r="G107" s="523" t="s">
        <v>370</v>
      </c>
    </row>
    <row r="108" spans="1:7" ht="5.05" customHeight="1">
      <c r="B108" s="394"/>
      <c r="C108" s="394"/>
      <c r="D108" s="394"/>
      <c r="E108" s="530"/>
      <c r="F108" s="530"/>
      <c r="G108" s="535"/>
    </row>
    <row r="109" spans="1:7" ht="12.9">
      <c r="B109" s="530"/>
      <c r="C109" s="530"/>
      <c r="D109" s="531"/>
      <c r="E109" s="524" t="s">
        <v>217</v>
      </c>
      <c r="F109" s="524" t="s">
        <v>367</v>
      </c>
      <c r="G109" s="524" t="s">
        <v>216</v>
      </c>
    </row>
    <row r="110" spans="1:7" ht="12.9">
      <c r="B110" s="528" t="s">
        <v>357</v>
      </c>
      <c r="C110" s="529"/>
      <c r="D110" s="529"/>
      <c r="E110" s="521">
        <v>2</v>
      </c>
      <c r="F110" s="521">
        <v>3</v>
      </c>
      <c r="G110" s="521">
        <v>4</v>
      </c>
    </row>
    <row r="111" spans="1:7" ht="5.05" customHeight="1">
      <c r="B111" s="529"/>
      <c r="C111" s="529"/>
      <c r="D111" s="529"/>
      <c r="E111" s="529"/>
      <c r="F111" s="529"/>
      <c r="G111" s="529"/>
    </row>
    <row r="112" spans="1:7" ht="12.9">
      <c r="B112" s="528" t="s">
        <v>368</v>
      </c>
      <c r="C112" s="529"/>
      <c r="D112" s="529"/>
      <c r="E112" s="529"/>
      <c r="F112" s="529"/>
      <c r="G112" s="523">
        <v>0.33</v>
      </c>
    </row>
    <row r="113" spans="2:7" ht="12.9">
      <c r="B113" s="528" t="s">
        <v>363</v>
      </c>
      <c r="C113" s="529"/>
      <c r="D113" s="529"/>
      <c r="E113" s="529"/>
      <c r="F113" s="529"/>
      <c r="G113" s="536">
        <v>0.47</v>
      </c>
    </row>
  </sheetData>
  <mergeCells count="18">
    <mergeCell ref="D70:G70"/>
    <mergeCell ref="D76:G76"/>
    <mergeCell ref="D3:G3"/>
    <mergeCell ref="B4:F4"/>
    <mergeCell ref="D16:G16"/>
    <mergeCell ref="B17:F17"/>
    <mergeCell ref="D31:G31"/>
    <mergeCell ref="B32:F32"/>
    <mergeCell ref="A1:G1"/>
    <mergeCell ref="D45:G45"/>
    <mergeCell ref="B46:F46"/>
    <mergeCell ref="D59:G59"/>
    <mergeCell ref="B60:F60"/>
    <mergeCell ref="B77:F77"/>
    <mergeCell ref="D90:G90"/>
    <mergeCell ref="B91:F91"/>
    <mergeCell ref="D104:G104"/>
    <mergeCell ref="B105:F105"/>
  </mergeCells>
  <pageMargins left="0.7" right="0.7" top="0.75" bottom="0.75" header="0.3" footer="0.3"/>
  <pageSetup orientation="portrait" horizontalDpi="4294967295" verticalDpi="4294967295" r:id="rId1"/>
  <rowBreaks count="1" manualBreakCount="1">
    <brk id="43"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9DF2C-8B87-458F-907F-BE8560B5A552}">
  <sheetPr>
    <tabColor rgb="FFFFFF99"/>
  </sheetPr>
  <dimension ref="A1:F10"/>
  <sheetViews>
    <sheetView showGridLines="0" zoomScaleNormal="100" workbookViewId="0">
      <selection activeCell="A2" sqref="A2"/>
    </sheetView>
  </sheetViews>
  <sheetFormatPr defaultRowHeight="12.3"/>
  <cols>
    <col min="1" max="2" width="5.609375" style="358" customWidth="1"/>
    <col min="3" max="3" width="28" style="353" bestFit="1" customWidth="1"/>
    <col min="4" max="4" width="44.21875" style="353" bestFit="1" customWidth="1"/>
    <col min="5" max="5" width="9.77734375" style="353" bestFit="1" customWidth="1"/>
    <col min="6" max="6" width="6.609375" style="353" customWidth="1"/>
    <col min="7" max="16384" width="8.88671875" style="353"/>
  </cols>
  <sheetData>
    <row r="1" spans="1:6" ht="35.049999999999997" customHeight="1">
      <c r="A1" s="543" t="s">
        <v>376</v>
      </c>
      <c r="B1" s="543"/>
      <c r="C1" s="543"/>
      <c r="D1" s="543"/>
      <c r="E1" s="543"/>
      <c r="F1"/>
    </row>
    <row r="3" spans="1:6" ht="25" customHeight="1">
      <c r="B3" s="403" t="s">
        <v>167</v>
      </c>
      <c r="C3" s="401" t="s">
        <v>197</v>
      </c>
      <c r="D3" s="401" t="s">
        <v>375</v>
      </c>
      <c r="E3" s="401" t="s">
        <v>195</v>
      </c>
    </row>
    <row r="4" spans="1:6" ht="18" customHeight="1">
      <c r="B4" s="372">
        <v>1</v>
      </c>
      <c r="C4" s="357" t="s">
        <v>194</v>
      </c>
      <c r="D4" s="402" t="s">
        <v>400</v>
      </c>
      <c r="E4" s="364">
        <v>974.61806306765266</v>
      </c>
    </row>
    <row r="5" spans="1:6" ht="18" customHeight="1">
      <c r="B5" s="372">
        <v>2</v>
      </c>
      <c r="C5" s="357" t="s">
        <v>193</v>
      </c>
      <c r="D5" s="402" t="s">
        <v>401</v>
      </c>
      <c r="E5" s="364">
        <v>1660.1950750028773</v>
      </c>
    </row>
    <row r="6" spans="1:6" ht="18" customHeight="1">
      <c r="B6" s="372">
        <v>3</v>
      </c>
      <c r="C6" s="357" t="s">
        <v>318</v>
      </c>
      <c r="D6" s="402" t="s">
        <v>402</v>
      </c>
      <c r="E6" s="365">
        <v>0.99250552261453229</v>
      </c>
    </row>
    <row r="7" spans="1:6" ht="18" customHeight="1">
      <c r="B7" s="372">
        <v>4</v>
      </c>
      <c r="C7" s="357" t="s">
        <v>319</v>
      </c>
      <c r="D7" s="402" t="s">
        <v>403</v>
      </c>
      <c r="E7" s="365">
        <v>1.104351180162201</v>
      </c>
    </row>
    <row r="8" spans="1:6" ht="18" customHeight="1">
      <c r="B8" s="372">
        <v>5</v>
      </c>
      <c r="C8" s="357" t="s">
        <v>320</v>
      </c>
      <c r="D8" s="402" t="s">
        <v>404</v>
      </c>
      <c r="E8" s="365">
        <v>1.2103784613481505</v>
      </c>
    </row>
    <row r="9" spans="1:6" ht="18" customHeight="1">
      <c r="B9" s="372">
        <v>6</v>
      </c>
      <c r="C9" s="357" t="s">
        <v>321</v>
      </c>
      <c r="D9" s="402" t="s">
        <v>405</v>
      </c>
      <c r="E9" s="365">
        <v>1.2973819052266988</v>
      </c>
    </row>
    <row r="10" spans="1:6" ht="18" customHeight="1">
      <c r="B10" s="372">
        <v>7</v>
      </c>
      <c r="C10" s="357" t="s">
        <v>322</v>
      </c>
      <c r="D10" s="402" t="s">
        <v>406</v>
      </c>
      <c r="E10" s="365">
        <v>1.3655108101651263</v>
      </c>
    </row>
  </sheetData>
  <mergeCells count="1">
    <mergeCell ref="A1:E1"/>
  </mergeCells>
  <pageMargins left="0.7" right="0.7" top="0.75" bottom="0.75" header="0.3" footer="0.3"/>
  <pageSetup orientation="landscape" horizontalDpi="4294967295" verticalDpi="4294967295"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AB877-1B29-4B94-AAAF-E7FE746916D9}">
  <sheetPr>
    <tabColor rgb="FFCCECFF"/>
  </sheetPr>
  <dimension ref="A1"/>
  <sheetViews>
    <sheetView showGridLines="0" showRowColHeaders="0" tabSelected="1" zoomScale="77" zoomScaleNormal="77" workbookViewId="0"/>
  </sheetViews>
  <sheetFormatPr defaultRowHeight="12.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8F704-7C5F-4219-BF96-DCECBE4EE295}">
  <sheetPr codeName="Sheet1"/>
  <dimension ref="A1:Q27"/>
  <sheetViews>
    <sheetView showGridLines="0" workbookViewId="0">
      <selection activeCell="C1" sqref="C1"/>
    </sheetView>
  </sheetViews>
  <sheetFormatPr defaultRowHeight="12.3"/>
  <cols>
    <col min="1" max="1" width="3.5546875" style="126" customWidth="1"/>
    <col min="2" max="2" width="36.71875" style="126" bestFit="1" customWidth="1"/>
    <col min="3" max="3" width="41.71875" style="126" customWidth="1"/>
    <col min="4" max="4" width="14" style="126" customWidth="1"/>
    <col min="5" max="7" width="8.88671875" style="126"/>
    <col min="8" max="8" width="9.5546875" style="126" customWidth="1"/>
    <col min="9" max="11" width="8.88671875" style="126"/>
    <col min="12" max="12" width="6.71875" style="126" customWidth="1"/>
    <col min="13" max="13" width="7.609375" style="126" customWidth="1"/>
    <col min="14" max="14" width="7.33203125" style="126" customWidth="1"/>
    <col min="15" max="15" width="8.21875" style="126" customWidth="1"/>
    <col min="16" max="16" width="7.94140625" style="126" customWidth="1"/>
    <col min="17" max="17" width="6.77734375" style="126" customWidth="1"/>
    <col min="18" max="16384" width="8.88671875" style="126"/>
  </cols>
  <sheetData>
    <row r="1" spans="1:17" ht="15">
      <c r="A1" s="136" t="s">
        <v>233</v>
      </c>
    </row>
    <row r="2" spans="1:17" ht="15">
      <c r="A2" s="136"/>
    </row>
    <row r="4" spans="1:17">
      <c r="A4" s="135" t="s">
        <v>232</v>
      </c>
    </row>
    <row r="5" spans="1:17" ht="19.3" customHeight="1">
      <c r="B5" s="127"/>
      <c r="C5" s="127"/>
      <c r="D5" s="127"/>
      <c r="E5" s="127"/>
      <c r="F5" s="127"/>
      <c r="G5" s="127"/>
      <c r="H5" s="127"/>
      <c r="I5" s="127"/>
      <c r="J5" s="127"/>
      <c r="K5" s="127"/>
    </row>
    <row r="6" spans="1:17" ht="19.600000000000001" customHeight="1">
      <c r="A6" s="130" t="s">
        <v>231</v>
      </c>
      <c r="B6" s="302"/>
      <c r="C6" s="302"/>
      <c r="D6" s="302"/>
      <c r="E6" s="302"/>
      <c r="F6" s="302"/>
      <c r="G6" s="302"/>
      <c r="H6" s="302"/>
      <c r="I6" s="302"/>
      <c r="J6" s="302"/>
      <c r="K6" s="302"/>
    </row>
    <row r="7" spans="1:17" ht="19.600000000000001" customHeight="1">
      <c r="A7" s="303" t="s">
        <v>230</v>
      </c>
      <c r="B7" s="304" t="s">
        <v>229</v>
      </c>
      <c r="C7" s="304"/>
      <c r="D7" s="305" t="s">
        <v>228</v>
      </c>
      <c r="E7" s="305" t="s">
        <v>227</v>
      </c>
      <c r="F7" s="304" t="s">
        <v>226</v>
      </c>
      <c r="G7" s="306"/>
      <c r="H7" s="307" t="s">
        <v>225</v>
      </c>
      <c r="I7" s="304" t="s">
        <v>224</v>
      </c>
      <c r="J7" s="306"/>
      <c r="K7" s="304" t="s">
        <v>223</v>
      </c>
      <c r="L7" s="308"/>
    </row>
    <row r="8" spans="1:17" ht="19.3" customHeight="1">
      <c r="A8" s="309" t="s">
        <v>222</v>
      </c>
      <c r="B8" s="310" t="s">
        <v>186</v>
      </c>
      <c r="C8" s="310" t="s">
        <v>221</v>
      </c>
      <c r="D8" s="336" t="s">
        <v>220</v>
      </c>
      <c r="E8" s="336" t="s">
        <v>219</v>
      </c>
      <c r="F8" s="337" t="s">
        <v>217</v>
      </c>
      <c r="G8" s="337" t="s">
        <v>216</v>
      </c>
      <c r="H8" s="338" t="s">
        <v>218</v>
      </c>
      <c r="I8" s="337" t="s">
        <v>217</v>
      </c>
      <c r="J8" s="337" t="s">
        <v>216</v>
      </c>
      <c r="K8" s="337" t="s">
        <v>215</v>
      </c>
      <c r="L8" s="339" t="s">
        <v>214</v>
      </c>
    </row>
    <row r="9" spans="1:17" ht="19.3" customHeight="1">
      <c r="A9" s="340">
        <v>1</v>
      </c>
      <c r="B9" s="434" t="s">
        <v>180</v>
      </c>
      <c r="C9" s="435" t="s">
        <v>391</v>
      </c>
      <c r="D9" s="436">
        <f>'[1]HOTEL Modules'!$C$6</f>
        <v>0.03</v>
      </c>
      <c r="E9" s="437" t="s">
        <v>213</v>
      </c>
      <c r="F9" s="438">
        <v>0.02</v>
      </c>
      <c r="G9" s="423">
        <v>0.05</v>
      </c>
      <c r="H9" s="439" t="s">
        <v>212</v>
      </c>
      <c r="I9" s="440"/>
      <c r="J9" s="441"/>
      <c r="K9" s="440"/>
      <c r="L9" s="441"/>
    </row>
    <row r="10" spans="1:17" ht="19.899999999999999" customHeight="1">
      <c r="A10" s="341">
        <v>2</v>
      </c>
      <c r="B10" s="442" t="s">
        <v>121</v>
      </c>
      <c r="C10" s="443" t="s">
        <v>392</v>
      </c>
      <c r="D10" s="436">
        <f>'[1]HOTEL Modules'!$C$7</f>
        <v>3.5000000000000003E-2</v>
      </c>
      <c r="E10" s="444" t="s">
        <v>211</v>
      </c>
      <c r="F10" s="445">
        <v>0.02</v>
      </c>
      <c r="G10" s="425">
        <v>0.06</v>
      </c>
      <c r="H10" s="446">
        <v>4</v>
      </c>
      <c r="I10" s="447"/>
      <c r="J10" s="448"/>
      <c r="K10" s="447"/>
      <c r="L10" s="448"/>
      <c r="M10" s="134" t="s">
        <v>210</v>
      </c>
      <c r="N10" s="133" t="s">
        <v>209</v>
      </c>
      <c r="O10" s="133" t="s">
        <v>185</v>
      </c>
      <c r="P10" s="331" t="s">
        <v>208</v>
      </c>
      <c r="Q10" s="333" t="s">
        <v>317</v>
      </c>
    </row>
    <row r="11" spans="1:17" ht="19.899999999999999" customHeight="1">
      <c r="A11" s="341">
        <v>3</v>
      </c>
      <c r="B11" s="442" t="s">
        <v>207</v>
      </c>
      <c r="C11" s="443" t="s">
        <v>393</v>
      </c>
      <c r="D11" s="449">
        <f>'[1]HOTEL Modules'!$C$8</f>
        <v>0.45</v>
      </c>
      <c r="E11" s="444" t="s">
        <v>205</v>
      </c>
      <c r="F11" s="450">
        <v>0.4</v>
      </c>
      <c r="G11" s="427">
        <v>0.5</v>
      </c>
      <c r="H11" s="451"/>
      <c r="I11" s="452"/>
      <c r="J11" s="453"/>
      <c r="K11" s="452"/>
      <c r="L11" s="453"/>
      <c r="N11" s="132">
        <v>1</v>
      </c>
      <c r="O11" s="470">
        <v>0.02</v>
      </c>
      <c r="P11" s="332">
        <v>0.14299999999999999</v>
      </c>
      <c r="Q11" s="334">
        <v>1</v>
      </c>
    </row>
    <row r="12" spans="1:17" ht="19.899999999999999" customHeight="1">
      <c r="A12" s="341">
        <v>4</v>
      </c>
      <c r="B12" s="442" t="s">
        <v>206</v>
      </c>
      <c r="C12" s="443" t="s">
        <v>394</v>
      </c>
      <c r="D12" s="449">
        <f>'[1]HOTEL Modules'!$C$9</f>
        <v>0.35</v>
      </c>
      <c r="E12" s="444" t="s">
        <v>205</v>
      </c>
      <c r="F12" s="450">
        <v>0.25</v>
      </c>
      <c r="G12" s="427">
        <v>0.45</v>
      </c>
      <c r="H12" s="451"/>
      <c r="I12" s="452"/>
      <c r="J12" s="453"/>
      <c r="K12" s="452"/>
      <c r="L12" s="453"/>
      <c r="N12" s="132">
        <v>2</v>
      </c>
      <c r="O12" s="470">
        <v>0.03</v>
      </c>
      <c r="P12" s="332">
        <v>0.28599999999999998</v>
      </c>
      <c r="Q12" s="334">
        <v>2</v>
      </c>
    </row>
    <row r="13" spans="1:17" ht="19.899999999999999" customHeight="1">
      <c r="A13" s="341">
        <v>5</v>
      </c>
      <c r="B13" s="442" t="s">
        <v>204</v>
      </c>
      <c r="C13" s="443" t="s">
        <v>395</v>
      </c>
      <c r="D13" s="449">
        <f>'[1]HOTEL Modules'!$E$12</f>
        <v>0.65</v>
      </c>
      <c r="E13" s="444" t="s">
        <v>200</v>
      </c>
      <c r="F13" s="454">
        <v>0.45</v>
      </c>
      <c r="G13" s="429">
        <v>0.8</v>
      </c>
      <c r="H13" s="455">
        <v>0.2</v>
      </c>
      <c r="I13" s="452"/>
      <c r="J13" s="453"/>
      <c r="K13" s="452" t="s">
        <v>203</v>
      </c>
      <c r="L13" s="453">
        <v>-0.75</v>
      </c>
      <c r="N13" s="132">
        <v>3</v>
      </c>
      <c r="O13" s="470">
        <v>0.04</v>
      </c>
      <c r="P13" s="332">
        <v>0.42899999999999999</v>
      </c>
      <c r="Q13" s="334">
        <v>3</v>
      </c>
    </row>
    <row r="14" spans="1:17" ht="19.899999999999999" customHeight="1">
      <c r="A14" s="341">
        <v>6</v>
      </c>
      <c r="B14" s="442" t="s">
        <v>202</v>
      </c>
      <c r="C14" s="443" t="s">
        <v>396</v>
      </c>
      <c r="D14" s="456">
        <f>'[1]HOTEL Modules'!$E$13</f>
        <v>6</v>
      </c>
      <c r="E14" s="444" t="s">
        <v>200</v>
      </c>
      <c r="F14" s="457">
        <v>4</v>
      </c>
      <c r="G14" s="431">
        <v>7</v>
      </c>
      <c r="H14" s="458">
        <v>0.47</v>
      </c>
      <c r="I14" s="459"/>
      <c r="J14" s="460"/>
      <c r="K14" s="459"/>
      <c r="L14" s="460"/>
      <c r="N14" s="132">
        <v>4</v>
      </c>
      <c r="O14" s="470">
        <v>0.05</v>
      </c>
      <c r="P14" s="332">
        <v>0.14199999999999999</v>
      </c>
      <c r="Q14" s="334">
        <v>1</v>
      </c>
    </row>
    <row r="15" spans="1:17" ht="19.899999999999999" customHeight="1">
      <c r="A15" s="342">
        <v>7</v>
      </c>
      <c r="B15" s="461" t="s">
        <v>201</v>
      </c>
      <c r="C15" s="462" t="s">
        <v>397</v>
      </c>
      <c r="D15" s="449">
        <f>'[1]HOTEL Modules'!$E$24</f>
        <v>0.02</v>
      </c>
      <c r="E15" s="463" t="s">
        <v>200</v>
      </c>
      <c r="F15" s="450">
        <v>0</v>
      </c>
      <c r="G15" s="427">
        <v>0.03</v>
      </c>
      <c r="H15" s="451">
        <v>0.2</v>
      </c>
      <c r="I15" s="452"/>
      <c r="J15" s="453"/>
      <c r="K15" s="452"/>
      <c r="L15" s="453"/>
      <c r="N15" s="132">
        <v>5</v>
      </c>
      <c r="O15" s="470">
        <v>0.06</v>
      </c>
      <c r="P15" s="131"/>
    </row>
    <row r="16" spans="1:17" ht="19.3" customHeight="1">
      <c r="A16" s="342">
        <v>8</v>
      </c>
      <c r="B16" s="461" t="s">
        <v>389</v>
      </c>
      <c r="C16" s="462" t="s">
        <v>398</v>
      </c>
      <c r="D16" s="464">
        <f>'[1]HOTEL Modules'!$C$14</f>
        <v>3</v>
      </c>
      <c r="E16" s="463" t="s">
        <v>200</v>
      </c>
      <c r="F16" s="465">
        <v>2</v>
      </c>
      <c r="G16" s="466">
        <v>4</v>
      </c>
      <c r="H16" s="467">
        <v>0.47</v>
      </c>
      <c r="I16" s="468"/>
      <c r="J16" s="469"/>
      <c r="K16" s="468"/>
      <c r="L16" s="469"/>
    </row>
    <row r="17" spans="1:11" ht="19.3" customHeight="1">
      <c r="B17" s="127"/>
      <c r="C17" s="127"/>
      <c r="D17" s="127"/>
      <c r="E17" s="127"/>
      <c r="F17" s="127"/>
      <c r="G17" s="127"/>
      <c r="H17" s="127"/>
      <c r="I17" s="127"/>
      <c r="J17" s="127"/>
      <c r="K17" s="127"/>
    </row>
    <row r="18" spans="1:11" ht="19.3" customHeight="1">
      <c r="A18" s="130" t="s">
        <v>199</v>
      </c>
      <c r="B18" s="127"/>
      <c r="C18" s="127"/>
      <c r="D18" s="127"/>
      <c r="E18" s="127"/>
      <c r="F18" s="127"/>
      <c r="G18" s="127"/>
      <c r="H18" s="127"/>
      <c r="I18" s="127"/>
      <c r="J18" s="127"/>
      <c r="K18" s="127"/>
    </row>
    <row r="19" spans="1:11" ht="19.3" customHeight="1">
      <c r="A19" s="302" t="s">
        <v>198</v>
      </c>
      <c r="B19" s="344" t="s">
        <v>197</v>
      </c>
      <c r="C19" s="344" t="s">
        <v>196</v>
      </c>
      <c r="D19" s="344" t="s">
        <v>195</v>
      </c>
      <c r="E19" s="127"/>
      <c r="F19" s="127"/>
      <c r="G19" s="127"/>
      <c r="H19" s="127"/>
      <c r="I19" s="127"/>
      <c r="J19" s="127"/>
      <c r="K19" s="127"/>
    </row>
    <row r="20" spans="1:11" ht="19.3" customHeight="1">
      <c r="A20" s="345">
        <v>1</v>
      </c>
      <c r="B20" s="346" t="s">
        <v>194</v>
      </c>
      <c r="C20" s="347" t="s">
        <v>312</v>
      </c>
      <c r="D20" s="471">
        <v>975</v>
      </c>
      <c r="E20" s="343"/>
      <c r="F20" s="127"/>
      <c r="G20" s="127"/>
      <c r="H20" s="127"/>
      <c r="I20" s="127"/>
      <c r="J20" s="127"/>
      <c r="K20" s="127"/>
    </row>
    <row r="21" spans="1:11" ht="19.3" customHeight="1">
      <c r="A21" s="348">
        <v>2</v>
      </c>
      <c r="B21" s="129" t="s">
        <v>193</v>
      </c>
      <c r="C21" s="128" t="s">
        <v>313</v>
      </c>
      <c r="D21" s="472">
        <v>1660</v>
      </c>
      <c r="E21" s="343"/>
      <c r="F21" s="127"/>
      <c r="G21" s="127"/>
      <c r="H21" s="127"/>
      <c r="I21" s="127"/>
      <c r="J21" s="127"/>
      <c r="K21" s="127"/>
    </row>
    <row r="22" spans="1:11" ht="19.3" customHeight="1">
      <c r="A22" s="348">
        <v>3</v>
      </c>
      <c r="B22" s="129" t="s">
        <v>192</v>
      </c>
      <c r="C22" s="128" t="s">
        <v>307</v>
      </c>
      <c r="D22" s="473">
        <v>1.7</v>
      </c>
      <c r="E22" s="343"/>
      <c r="F22" s="127"/>
      <c r="G22" s="127"/>
      <c r="H22" s="127"/>
      <c r="I22" s="127"/>
      <c r="J22" s="127"/>
      <c r="K22" s="127"/>
    </row>
    <row r="23" spans="1:11" ht="19.3" customHeight="1">
      <c r="A23" s="348">
        <v>4</v>
      </c>
      <c r="B23" s="129" t="s">
        <v>191</v>
      </c>
      <c r="C23" s="128" t="s">
        <v>308</v>
      </c>
      <c r="D23" s="473">
        <v>1.9</v>
      </c>
      <c r="E23" s="343"/>
      <c r="F23" s="127"/>
      <c r="G23" s="127"/>
      <c r="H23" s="127"/>
      <c r="I23" s="127"/>
      <c r="J23" s="127"/>
      <c r="K23" s="127"/>
    </row>
    <row r="24" spans="1:11" ht="19.3" customHeight="1">
      <c r="A24" s="348">
        <v>5</v>
      </c>
      <c r="B24" s="129" t="s">
        <v>190</v>
      </c>
      <c r="C24" s="128" t="s">
        <v>309</v>
      </c>
      <c r="D24" s="473">
        <v>2.1</v>
      </c>
      <c r="E24" s="343"/>
      <c r="F24" s="127"/>
      <c r="G24" s="127"/>
      <c r="H24" s="127"/>
      <c r="I24" s="127"/>
      <c r="J24" s="127"/>
      <c r="K24" s="127"/>
    </row>
    <row r="25" spans="1:11" ht="19.3" customHeight="1">
      <c r="A25" s="348">
        <v>6</v>
      </c>
      <c r="B25" s="129" t="s">
        <v>189</v>
      </c>
      <c r="C25" s="128" t="s">
        <v>310</v>
      </c>
      <c r="D25" s="473">
        <v>2.4</v>
      </c>
      <c r="E25" s="343"/>
      <c r="F25" s="127"/>
      <c r="G25" s="127"/>
      <c r="H25" s="127"/>
      <c r="I25" s="127"/>
      <c r="J25" s="127"/>
      <c r="K25" s="127"/>
    </row>
    <row r="26" spans="1:11" ht="19.3" customHeight="1">
      <c r="A26" s="349">
        <v>7</v>
      </c>
      <c r="B26" s="350" t="s">
        <v>188</v>
      </c>
      <c r="C26" s="351" t="s">
        <v>311</v>
      </c>
      <c r="D26" s="474">
        <v>2.7</v>
      </c>
      <c r="E26" s="343"/>
      <c r="F26" s="127"/>
      <c r="G26" s="127"/>
      <c r="H26" s="127"/>
      <c r="I26" s="127"/>
      <c r="J26" s="127"/>
      <c r="K26" s="127"/>
    </row>
    <row r="27" spans="1:11" ht="19.3" customHeight="1">
      <c r="A27" s="335"/>
      <c r="B27" s="335"/>
      <c r="C27" s="335"/>
      <c r="D27" s="335"/>
      <c r="E27" s="127"/>
      <c r="F27" s="127"/>
      <c r="G27" s="127"/>
      <c r="H27" s="127"/>
      <c r="I27" s="127"/>
      <c r="J27" s="127"/>
      <c r="K27" s="127"/>
    </row>
  </sheetData>
  <conditionalFormatting sqref="B20:B26">
    <cfRule type="expression" dxfId="12" priority="5" stopIfTrue="1">
      <formula>MOD(ROW()+1,2)</formula>
    </cfRule>
  </conditionalFormatting>
  <conditionalFormatting sqref="C20:C26">
    <cfRule type="expression" dxfId="11" priority="3" stopIfTrue="1">
      <formula>MOD(ROW()+1,2)</formula>
    </cfRule>
  </conditionalFormatting>
  <conditionalFormatting sqref="C9:C16">
    <cfRule type="expression" dxfId="10" priority="2" stopIfTrue="1">
      <formula>MOD(ROW()+1,2)</formula>
    </cfRule>
  </conditionalFormatting>
  <conditionalFormatting sqref="D20:D26">
    <cfRule type="expression" dxfId="9" priority="1" stopIfTrue="1">
      <formula>MOD(ROW()+1,2)</formula>
    </cfRule>
  </conditionalFormatting>
  <pageMargins left="0.7" right="0.7" top="0.75" bottom="0.75" header="0.3" footer="0.3"/>
  <pageSetup paperSize="9" orientation="portrait"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transitionEntry="1" codeName="shtCFOwner">
    <tabColor indexed="42"/>
  </sheetPr>
  <dimension ref="A1:O70"/>
  <sheetViews>
    <sheetView showGridLines="0" topLeftCell="A19" zoomScale="106" zoomScaleNormal="106" workbookViewId="0"/>
  </sheetViews>
  <sheetFormatPr defaultColWidth="9.71875" defaultRowHeight="12.3"/>
  <cols>
    <col min="1" max="1" width="31.38671875" customWidth="1"/>
    <col min="2" max="2" width="11.33203125" customWidth="1"/>
    <col min="3" max="3" width="13.1640625" customWidth="1"/>
  </cols>
  <sheetData>
    <row r="1" spans="1:15" ht="12.6">
      <c r="A1" s="352" t="s">
        <v>268</v>
      </c>
      <c r="B1" s="138"/>
      <c r="C1" s="138"/>
      <c r="D1" s="208" t="s">
        <v>0</v>
      </c>
      <c r="E1" s="138"/>
      <c r="F1" s="138"/>
      <c r="G1" s="138"/>
      <c r="H1" s="138"/>
      <c r="I1" s="138"/>
      <c r="J1" s="138"/>
      <c r="K1" s="138"/>
      <c r="L1" s="138"/>
      <c r="M1" s="138"/>
      <c r="N1" s="138"/>
      <c r="O1" s="138"/>
    </row>
    <row r="2" spans="1:15" ht="12.6">
      <c r="A2" s="137"/>
      <c r="B2" s="138"/>
      <c r="C2" s="138"/>
      <c r="D2" s="262">
        <v>0</v>
      </c>
      <c r="E2" s="262">
        <v>1</v>
      </c>
      <c r="F2" s="262">
        <v>2</v>
      </c>
      <c r="G2" s="262">
        <v>3</v>
      </c>
      <c r="H2" s="262">
        <v>4</v>
      </c>
      <c r="I2" s="262">
        <v>5</v>
      </c>
      <c r="J2" s="262">
        <v>6</v>
      </c>
      <c r="K2" s="262">
        <v>7</v>
      </c>
      <c r="L2" s="262">
        <v>8</v>
      </c>
      <c r="M2" s="262">
        <v>9</v>
      </c>
      <c r="N2" s="262">
        <v>10</v>
      </c>
      <c r="O2" s="262">
        <v>11</v>
      </c>
    </row>
    <row r="3" spans="1:15" ht="12.6">
      <c r="A3" s="208" t="s">
        <v>1</v>
      </c>
      <c r="B3" s="208" t="s">
        <v>267</v>
      </c>
      <c r="C3" s="138"/>
      <c r="D3" s="148">
        <v>2000</v>
      </c>
      <c r="E3" s="147">
        <f t="shared" ref="E3:O3" si="0">D3+1</f>
        <v>2001</v>
      </c>
      <c r="F3" s="147">
        <f t="shared" si="0"/>
        <v>2002</v>
      </c>
      <c r="G3" s="147">
        <f t="shared" si="0"/>
        <v>2003</v>
      </c>
      <c r="H3" s="147">
        <f t="shared" si="0"/>
        <v>2004</v>
      </c>
      <c r="I3" s="147">
        <f t="shared" si="0"/>
        <v>2005</v>
      </c>
      <c r="J3" s="147">
        <f t="shared" si="0"/>
        <v>2006</v>
      </c>
      <c r="K3" s="147">
        <f t="shared" si="0"/>
        <v>2007</v>
      </c>
      <c r="L3" s="147">
        <f t="shared" si="0"/>
        <v>2008</v>
      </c>
      <c r="M3" s="147">
        <f t="shared" si="0"/>
        <v>2009</v>
      </c>
      <c r="N3" s="147">
        <f t="shared" si="0"/>
        <v>2010</v>
      </c>
      <c r="O3" s="147">
        <f t="shared" si="0"/>
        <v>2011</v>
      </c>
    </row>
    <row r="4" spans="1:15" ht="12.6">
      <c r="A4" s="178" t="s">
        <v>184</v>
      </c>
      <c r="B4" s="138"/>
      <c r="C4" s="138"/>
      <c r="D4" s="152"/>
      <c r="E4" s="152"/>
      <c r="F4" s="152">
        <f>250*2</f>
        <v>500</v>
      </c>
      <c r="G4" s="145">
        <f t="shared" ref="G4:N4" si="1">F4</f>
        <v>500</v>
      </c>
      <c r="H4" s="145">
        <f t="shared" si="1"/>
        <v>500</v>
      </c>
      <c r="I4" s="145">
        <f t="shared" si="1"/>
        <v>500</v>
      </c>
      <c r="J4" s="145">
        <f t="shared" si="1"/>
        <v>500</v>
      </c>
      <c r="K4" s="145">
        <f t="shared" si="1"/>
        <v>500</v>
      </c>
      <c r="L4" s="145">
        <f t="shared" si="1"/>
        <v>500</v>
      </c>
      <c r="M4" s="145">
        <f t="shared" si="1"/>
        <v>500</v>
      </c>
      <c r="N4" s="145">
        <f t="shared" si="1"/>
        <v>500</v>
      </c>
      <c r="O4" s="195"/>
    </row>
    <row r="5" spans="1:15" ht="12.6">
      <c r="A5" s="201" t="s">
        <v>183</v>
      </c>
      <c r="B5" s="138"/>
      <c r="C5" s="138"/>
      <c r="D5" s="145">
        <f>D4*365</f>
        <v>0</v>
      </c>
      <c r="E5" s="145">
        <f t="shared" ref="E5:N5" si="2">E4*365</f>
        <v>0</v>
      </c>
      <c r="F5" s="145">
        <f t="shared" si="2"/>
        <v>182500</v>
      </c>
      <c r="G5" s="145">
        <f t="shared" si="2"/>
        <v>182500</v>
      </c>
      <c r="H5" s="145">
        <f t="shared" si="2"/>
        <v>182500</v>
      </c>
      <c r="I5" s="145">
        <f t="shared" si="2"/>
        <v>182500</v>
      </c>
      <c r="J5" s="145">
        <f t="shared" si="2"/>
        <v>182500</v>
      </c>
      <c r="K5" s="145">
        <f t="shared" si="2"/>
        <v>182500</v>
      </c>
      <c r="L5" s="145">
        <f t="shared" si="2"/>
        <v>182500</v>
      </c>
      <c r="M5" s="145">
        <f t="shared" si="2"/>
        <v>182500</v>
      </c>
      <c r="N5" s="145">
        <f t="shared" si="2"/>
        <v>182500</v>
      </c>
      <c r="O5" s="175"/>
    </row>
    <row r="6" spans="1:15" ht="12.6">
      <c r="A6" s="201" t="s">
        <v>181</v>
      </c>
      <c r="B6" s="138"/>
      <c r="C6" s="138"/>
      <c r="D6" s="194"/>
      <c r="E6" s="146"/>
      <c r="F6" s="193">
        <f>Assumptions!F4</f>
        <v>0.4</v>
      </c>
      <c r="G6" s="193">
        <f>Assumptions!G4</f>
        <v>0.48195913512213462</v>
      </c>
      <c r="H6" s="193">
        <f>Assumptions!H4</f>
        <v>0.54068542162469202</v>
      </c>
      <c r="I6" s="193">
        <f>Assumptions!I4</f>
        <v>0.58276464465750122</v>
      </c>
      <c r="J6" s="193">
        <f>Assumptions!J4</f>
        <v>0.61291572548512685</v>
      </c>
      <c r="K6" s="193">
        <f>Assumptions!K4</f>
        <v>0.63451991894576165</v>
      </c>
      <c r="L6" s="193">
        <f>Assumptions!L4</f>
        <v>0.65</v>
      </c>
      <c r="M6" s="193">
        <f>Assumptions!M4</f>
        <v>0.65</v>
      </c>
      <c r="N6" s="193">
        <f>Assumptions!N4</f>
        <v>0.65</v>
      </c>
      <c r="O6" s="175"/>
    </row>
    <row r="7" spans="1:15" ht="12.6">
      <c r="A7" s="201" t="s">
        <v>179</v>
      </c>
      <c r="B7" s="138"/>
      <c r="C7" s="138"/>
      <c r="D7" s="145">
        <f t="shared" ref="D7:N7" si="3">D5*D6</f>
        <v>0</v>
      </c>
      <c r="E7" s="145">
        <f t="shared" si="3"/>
        <v>0</v>
      </c>
      <c r="F7" s="145">
        <f t="shared" si="3"/>
        <v>73000</v>
      </c>
      <c r="G7" s="145">
        <f t="shared" si="3"/>
        <v>87957.542159789562</v>
      </c>
      <c r="H7" s="145">
        <f t="shared" si="3"/>
        <v>98675.089446506288</v>
      </c>
      <c r="I7" s="145">
        <f t="shared" si="3"/>
        <v>106354.54764999397</v>
      </c>
      <c r="J7" s="145">
        <f t="shared" si="3"/>
        <v>111857.11990103565</v>
      </c>
      <c r="K7" s="145">
        <f t="shared" si="3"/>
        <v>115799.8852076015</v>
      </c>
      <c r="L7" s="145">
        <f t="shared" si="3"/>
        <v>118625</v>
      </c>
      <c r="M7" s="145">
        <f t="shared" si="3"/>
        <v>118625</v>
      </c>
      <c r="N7" s="145">
        <f t="shared" si="3"/>
        <v>118625</v>
      </c>
      <c r="O7" s="175"/>
    </row>
    <row r="8" spans="1:15" ht="12.6">
      <c r="A8" s="201" t="s">
        <v>178</v>
      </c>
      <c r="B8" s="138"/>
      <c r="C8" s="138"/>
      <c r="D8" s="192"/>
      <c r="E8" s="192"/>
      <c r="F8" s="191">
        <f>Assumptions!F5</f>
        <v>30</v>
      </c>
      <c r="G8" s="191">
        <f>Assumptions!G5</f>
        <v>30.6</v>
      </c>
      <c r="H8" s="191">
        <f>Assumptions!H5</f>
        <v>31.212</v>
      </c>
      <c r="I8" s="191">
        <f>Assumptions!I5</f>
        <v>31.836240000000004</v>
      </c>
      <c r="J8" s="191">
        <f>Assumptions!J5</f>
        <v>32.4729648</v>
      </c>
      <c r="K8" s="191">
        <f>Assumptions!K5</f>
        <v>33.122424096000003</v>
      </c>
      <c r="L8" s="191">
        <f>Assumptions!L5</f>
        <v>33.784872577920005</v>
      </c>
      <c r="M8" s="191">
        <f>Assumptions!M5</f>
        <v>34.460570029478404</v>
      </c>
      <c r="N8" s="191">
        <f>Assumptions!N5</f>
        <v>35.149781430067975</v>
      </c>
      <c r="O8" s="175"/>
    </row>
    <row r="9" spans="1:15" ht="12.6">
      <c r="A9" s="143"/>
      <c r="B9" s="138"/>
      <c r="C9" s="138"/>
      <c r="D9" s="138"/>
      <c r="E9" s="138"/>
      <c r="F9" s="138"/>
      <c r="G9" s="138"/>
      <c r="H9" s="138"/>
      <c r="I9" s="138"/>
      <c r="J9" s="138"/>
      <c r="K9" s="138"/>
      <c r="L9" s="138"/>
      <c r="M9" s="138"/>
      <c r="N9" s="138"/>
      <c r="O9" s="175"/>
    </row>
    <row r="10" spans="1:15" ht="15">
      <c r="A10" s="204" t="s">
        <v>2</v>
      </c>
      <c r="B10" s="138"/>
      <c r="C10" s="138"/>
      <c r="D10" s="138"/>
      <c r="E10" s="138"/>
      <c r="F10" s="138"/>
      <c r="G10" s="138"/>
      <c r="H10" s="138"/>
      <c r="I10" s="138"/>
      <c r="J10" s="138"/>
      <c r="K10" s="138"/>
      <c r="L10" s="138"/>
      <c r="M10" s="138"/>
      <c r="N10" s="138"/>
      <c r="O10" s="175"/>
    </row>
    <row r="11" spans="1:15" ht="12.6">
      <c r="A11" s="203" t="s">
        <v>124</v>
      </c>
      <c r="B11" s="138"/>
      <c r="C11" s="138"/>
      <c r="D11" s="138"/>
      <c r="E11" s="138"/>
      <c r="F11" s="138"/>
      <c r="G11" s="138"/>
      <c r="H11" s="138"/>
      <c r="I11" s="138"/>
      <c r="J11" s="138"/>
      <c r="K11" s="138"/>
      <c r="L11" s="138"/>
      <c r="M11" s="138"/>
      <c r="N11" s="138"/>
      <c r="O11" s="175"/>
    </row>
    <row r="12" spans="1:15" ht="12.6">
      <c r="A12" s="201" t="s">
        <v>266</v>
      </c>
      <c r="B12" s="138"/>
      <c r="C12" s="138"/>
      <c r="D12" s="145">
        <f t="shared" ref="D12:N12" si="4">D$7*D8/1000</f>
        <v>0</v>
      </c>
      <c r="E12" s="145">
        <f t="shared" si="4"/>
        <v>0</v>
      </c>
      <c r="F12" s="145">
        <f t="shared" si="4"/>
        <v>2190</v>
      </c>
      <c r="G12" s="145">
        <f t="shared" si="4"/>
        <v>2691.5007900895607</v>
      </c>
      <c r="H12" s="145">
        <f t="shared" si="4"/>
        <v>3079.8468918043541</v>
      </c>
      <c r="I12" s="145">
        <f t="shared" si="4"/>
        <v>3385.9289040766444</v>
      </c>
      <c r="J12" s="145">
        <f t="shared" si="4"/>
        <v>3632.3323171757102</v>
      </c>
      <c r="K12" s="145">
        <f t="shared" si="4"/>
        <v>3835.5729081142945</v>
      </c>
      <c r="L12" s="145">
        <f t="shared" si="4"/>
        <v>4007.7305095557608</v>
      </c>
      <c r="M12" s="145">
        <f t="shared" si="4"/>
        <v>4087.8851197468753</v>
      </c>
      <c r="N12" s="145">
        <f t="shared" si="4"/>
        <v>4169.6428221418137</v>
      </c>
      <c r="O12" s="175"/>
    </row>
    <row r="13" spans="1:15" ht="12.6">
      <c r="A13" s="201" t="s">
        <v>139</v>
      </c>
      <c r="B13" s="183">
        <f>Assumptions!C14</f>
        <v>3</v>
      </c>
      <c r="C13" s="182" t="s">
        <v>140</v>
      </c>
      <c r="D13" s="145">
        <f>(D$7*$B13/1000)*(1+Assumptions!$C$10)^D$2</f>
        <v>0</v>
      </c>
      <c r="E13" s="145">
        <f>(E$7*$B13/1000)*(1+Assumptions!$C$10)^E$2</f>
        <v>0</v>
      </c>
      <c r="F13" s="145">
        <f>(F$7*$B13/1000)*(1+Assumptions!$C$10)^F$2</f>
        <v>232.33709999999999</v>
      </c>
      <c r="G13" s="145">
        <f>(G$7*$B13/1000)*(1+Assumptions!$C$10)^G$2</f>
        <v>288.34074351492109</v>
      </c>
      <c r="H13" s="145">
        <f>(H$7*$B13/1000)*(1+Assumptions!$C$10)^H$2</f>
        <v>333.17904749874253</v>
      </c>
      <c r="I13" s="145">
        <f>(I$7*$B13/1000)*(1+Assumptions!$C$10)^I$2</f>
        <v>369.88220932362594</v>
      </c>
      <c r="J13" s="145">
        <f>(J$7*$B13/1000)*(1+Assumptions!$C$10)^J$2</f>
        <v>400.68975270285392</v>
      </c>
      <c r="K13" s="145">
        <f>(K$7*$B13/1000)*(1+Assumptions!$C$10)^K$2</f>
        <v>427.25775730808726</v>
      </c>
      <c r="L13" s="145">
        <f>(L$7*$B13/1000)*(1+Assumptions!$C$10)^L$2</f>
        <v>450.81180271381783</v>
      </c>
      <c r="M13" s="145">
        <f>(M$7*$B13/1000)*(1+Assumptions!$C$10)^M$2</f>
        <v>464.3361567952324</v>
      </c>
      <c r="N13" s="145">
        <f>(N$7*$B13/1000)*(1+Assumptions!$C$10)^N$2</f>
        <v>478.26624149908935</v>
      </c>
      <c r="O13" s="175"/>
    </row>
    <row r="14" spans="1:15" ht="12.6">
      <c r="A14" s="201" t="s">
        <v>174</v>
      </c>
      <c r="B14" s="416">
        <v>1.5</v>
      </c>
      <c r="C14" s="182" t="s">
        <v>140</v>
      </c>
      <c r="D14" s="145">
        <f>(D$7*$B14/1000)*(1+Assumptions!$C$11)^D$2</f>
        <v>0</v>
      </c>
      <c r="E14" s="145">
        <f>(E$7*$B14/1000)*(1+Assumptions!$C$11)^E$2</f>
        <v>0</v>
      </c>
      <c r="F14" s="145">
        <f>(F$7*$B14/1000)*(1+Assumptions!$C$11)^F$2</f>
        <v>118.43520000000001</v>
      </c>
      <c r="G14" s="145">
        <f>(G$7*$B14/1000)*(1+Assumptions!$C$11)^G$2</f>
        <v>148.41040905604427</v>
      </c>
      <c r="H14" s="145">
        <f>(H$7*$B14/1000)*(1+Assumptions!$C$11)^H$2</f>
        <v>173.15384707164159</v>
      </c>
      <c r="I14" s="145">
        <f>(I$7*$B14/1000)*(1+Assumptions!$C$11)^I$2</f>
        <v>194.09485362270644</v>
      </c>
      <c r="J14" s="145">
        <f>(J$7*$B14/1000)*(1+Assumptions!$C$11)^J$2</f>
        <v>212.30241174745177</v>
      </c>
      <c r="K14" s="145">
        <f>(K$7*$B14/1000)*(1+Assumptions!$C$11)^K$2</f>
        <v>228.57712346481767</v>
      </c>
      <c r="L14" s="145">
        <f>(L$7*$B14/1000)*(1+Assumptions!$C$11)^L$2</f>
        <v>243.51975540648846</v>
      </c>
      <c r="M14" s="145">
        <f>(M$7*$B14/1000)*(1+Assumptions!$C$11)^M$2</f>
        <v>253.26054562274803</v>
      </c>
      <c r="N14" s="145">
        <f>(N$7*$B14/1000)*(1+Assumptions!$C$11)^N$2</f>
        <v>263.39096744765794</v>
      </c>
      <c r="O14" s="175"/>
    </row>
    <row r="15" spans="1:15" ht="12.6">
      <c r="A15" s="201" t="s">
        <v>172</v>
      </c>
      <c r="B15" s="416">
        <v>1.4</v>
      </c>
      <c r="C15" s="182" t="s">
        <v>140</v>
      </c>
      <c r="D15" s="145">
        <f>(D$7*$B15/1000)*(1+Assumptions!$C$13)^D$2</f>
        <v>0</v>
      </c>
      <c r="E15" s="145">
        <f>(E$7*$B15/1000)*(1+Assumptions!$C$13)^E$2</f>
        <v>0</v>
      </c>
      <c r="F15" s="145">
        <f>(F$7*$B15/1000)*(1+Assumptions!$C$13)^F$2</f>
        <v>108.42398</v>
      </c>
      <c r="G15" s="145">
        <f>(G$7*$B15/1000)*(1+Assumptions!$C$13)^G$2</f>
        <v>134.55901364029651</v>
      </c>
      <c r="H15" s="145">
        <f>(H$7*$B15/1000)*(1+Assumptions!$C$13)^H$2</f>
        <v>155.48355549941317</v>
      </c>
      <c r="I15" s="145">
        <f>(I$7*$B15/1000)*(1+Assumptions!$C$13)^I$2</f>
        <v>172.61169768435875</v>
      </c>
      <c r="J15" s="145">
        <f>(J$7*$B15/1000)*(1+Assumptions!$C$13)^J$2</f>
        <v>186.98855126133182</v>
      </c>
      <c r="K15" s="145">
        <f>(K$7*$B15/1000)*(1+Assumptions!$C$13)^K$2</f>
        <v>199.3869534104407</v>
      </c>
      <c r="L15" s="145">
        <f>(L$7*$B15/1000)*(1+Assumptions!$C$13)^L$2</f>
        <v>210.37884126644829</v>
      </c>
      <c r="M15" s="145">
        <f>(M$7*$B15/1000)*(1+Assumptions!$C$13)^M$2</f>
        <v>216.69020650444176</v>
      </c>
      <c r="N15" s="145">
        <f>(N$7*$B15/1000)*(1+Assumptions!$C$13)^N$2</f>
        <v>223.19091269957502</v>
      </c>
      <c r="O15" s="175"/>
    </row>
    <row r="16" spans="1:15" ht="12.6">
      <c r="A16" s="201" t="s">
        <v>265</v>
      </c>
      <c r="B16" s="417">
        <v>3.5000000000000003E-2</v>
      </c>
      <c r="C16" s="178" t="s">
        <v>261</v>
      </c>
      <c r="D16" s="145">
        <v>0</v>
      </c>
      <c r="E16" s="145">
        <v>0</v>
      </c>
      <c r="F16" s="145">
        <v>100</v>
      </c>
      <c r="G16" s="145">
        <f t="shared" ref="G16:N16" si="5">F16*(1+$B16)</f>
        <v>103.49999999999999</v>
      </c>
      <c r="H16" s="145">
        <f t="shared" si="5"/>
        <v>107.12249999999997</v>
      </c>
      <c r="I16" s="145">
        <f t="shared" si="5"/>
        <v>110.87178749999997</v>
      </c>
      <c r="J16" s="145">
        <f t="shared" si="5"/>
        <v>114.75230006249996</v>
      </c>
      <c r="K16" s="145">
        <f t="shared" si="5"/>
        <v>118.76863056468744</v>
      </c>
      <c r="L16" s="145">
        <f t="shared" si="5"/>
        <v>122.92553263445149</v>
      </c>
      <c r="M16" s="145">
        <f t="shared" si="5"/>
        <v>127.22792627665727</v>
      </c>
      <c r="N16" s="145">
        <f t="shared" si="5"/>
        <v>131.68090369634027</v>
      </c>
      <c r="O16" s="175"/>
    </row>
    <row r="17" spans="1:15" ht="12.6">
      <c r="A17" s="201"/>
      <c r="B17" s="181"/>
      <c r="C17" s="178"/>
      <c r="D17" s="271"/>
      <c r="E17" s="271"/>
      <c r="F17" s="271"/>
      <c r="G17" s="271"/>
      <c r="H17" s="271"/>
      <c r="I17" s="271"/>
      <c r="J17" s="271"/>
      <c r="K17" s="271"/>
      <c r="L17" s="271"/>
      <c r="M17" s="271"/>
      <c r="N17" s="271"/>
      <c r="O17" s="272"/>
    </row>
    <row r="18" spans="1:15" ht="12.6">
      <c r="A18" s="199" t="s">
        <v>3</v>
      </c>
      <c r="B18" s="164"/>
      <c r="C18" s="164"/>
      <c r="D18" s="169">
        <f t="shared" ref="D18:N18" si="6">SUM(D12:D16)</f>
        <v>0</v>
      </c>
      <c r="E18" s="169">
        <f t="shared" si="6"/>
        <v>0</v>
      </c>
      <c r="F18" s="169">
        <f t="shared" si="6"/>
        <v>2749.1962800000001</v>
      </c>
      <c r="G18" s="169">
        <f t="shared" si="6"/>
        <v>3366.3109563008225</v>
      </c>
      <c r="H18" s="169">
        <f t="shared" si="6"/>
        <v>3848.7858418741512</v>
      </c>
      <c r="I18" s="169">
        <f t="shared" si="6"/>
        <v>4233.389452207336</v>
      </c>
      <c r="J18" s="169">
        <f t="shared" si="6"/>
        <v>4547.0653329498473</v>
      </c>
      <c r="K18" s="169">
        <f t="shared" si="6"/>
        <v>4809.563372862327</v>
      </c>
      <c r="L18" s="169">
        <f t="shared" si="6"/>
        <v>5035.3664415769663</v>
      </c>
      <c r="M18" s="169">
        <f t="shared" si="6"/>
        <v>5149.3999549459541</v>
      </c>
      <c r="N18" s="169">
        <f t="shared" si="6"/>
        <v>5266.1718474844765</v>
      </c>
      <c r="O18" s="190"/>
    </row>
    <row r="19" spans="1:15" ht="12.6">
      <c r="A19" s="203" t="s">
        <v>4</v>
      </c>
      <c r="B19" s="138"/>
      <c r="C19" s="138"/>
      <c r="D19" s="138"/>
      <c r="E19" s="138"/>
      <c r="F19" s="138"/>
      <c r="G19" s="138"/>
      <c r="H19" s="138"/>
      <c r="I19" s="138"/>
      <c r="J19" s="138"/>
      <c r="K19" s="138"/>
      <c r="L19" s="138"/>
      <c r="M19" s="138"/>
      <c r="N19" s="138"/>
      <c r="O19" s="175"/>
    </row>
    <row r="20" spans="1:15" ht="12.6">
      <c r="A20" s="201" t="s">
        <v>5</v>
      </c>
      <c r="B20" s="138"/>
      <c r="C20" s="138"/>
      <c r="D20" s="138"/>
      <c r="E20" s="138"/>
      <c r="F20" s="138"/>
      <c r="G20" s="138"/>
      <c r="H20" s="138"/>
      <c r="I20" s="138"/>
      <c r="J20" s="138"/>
      <c r="K20" s="138"/>
      <c r="L20" s="138"/>
      <c r="M20" s="138"/>
      <c r="N20" s="138"/>
      <c r="O20" s="189">
        <f>Plan!G41+Plan!G50*(1+Assumptions!$C$6)^O$2</f>
        <v>5536.9354828977821</v>
      </c>
    </row>
    <row r="21" spans="1:15" ht="12.6">
      <c r="A21" s="201" t="s">
        <v>6</v>
      </c>
      <c r="B21" s="138"/>
      <c r="C21" s="138"/>
      <c r="D21" s="138"/>
      <c r="E21" s="138"/>
      <c r="F21" s="138"/>
      <c r="G21" s="138"/>
      <c r="H21" s="138"/>
      <c r="I21" s="138"/>
      <c r="J21" s="138"/>
      <c r="K21" s="138"/>
      <c r="L21" s="138"/>
      <c r="M21" s="138"/>
      <c r="N21" s="138"/>
      <c r="O21" s="189">
        <f>Depr!N5*(1+Assumptions!$C$6)^O$2</f>
        <v>10854.151303775807</v>
      </c>
    </row>
    <row r="22" spans="1:15" ht="12.6">
      <c r="A22" s="201" t="s">
        <v>7</v>
      </c>
      <c r="B22" s="138"/>
      <c r="C22" s="138"/>
      <c r="D22" s="138"/>
      <c r="E22" s="138"/>
      <c r="F22" s="138"/>
      <c r="G22" s="138"/>
      <c r="H22" s="138"/>
      <c r="I22" s="138"/>
      <c r="J22" s="138"/>
      <c r="K22" s="138"/>
      <c r="L22" s="138"/>
      <c r="M22" s="138"/>
      <c r="N22" s="138"/>
      <c r="O22" s="189">
        <f>Depr!N8*(1+Assumptions!$C$6)^O$2</f>
        <v>3045.31451559378</v>
      </c>
    </row>
    <row r="23" spans="1:15" ht="12.6">
      <c r="A23" s="201" t="s">
        <v>8</v>
      </c>
      <c r="B23" s="138"/>
      <c r="C23" s="138"/>
      <c r="D23" s="138"/>
      <c r="E23" s="138"/>
      <c r="F23" s="138"/>
      <c r="G23" s="138"/>
      <c r="H23" s="138"/>
      <c r="I23" s="138"/>
      <c r="J23" s="138"/>
      <c r="K23" s="138"/>
      <c r="L23" s="138"/>
      <c r="M23" s="138"/>
      <c r="N23" s="138"/>
      <c r="O23" s="189">
        <f>Depr!N11*(1+Assumptions!$C$6)^O$2</f>
        <v>1493.4070777905092</v>
      </c>
    </row>
    <row r="24" spans="1:15" ht="12.6">
      <c r="A24" s="199" t="s">
        <v>9</v>
      </c>
      <c r="B24" s="138"/>
      <c r="C24" s="138"/>
      <c r="D24" s="145">
        <f>Loans!D$14</f>
        <v>5000</v>
      </c>
      <c r="E24" s="145">
        <f>Loans!E$14</f>
        <v>5000</v>
      </c>
      <c r="F24" s="145">
        <f>Loans!F$14</f>
        <v>0</v>
      </c>
      <c r="G24" s="145">
        <f>Loans!G$14</f>
        <v>0</v>
      </c>
      <c r="H24" s="145">
        <f>Loans!H$14</f>
        <v>0</v>
      </c>
      <c r="I24" s="145">
        <f>Loans!I$14</f>
        <v>0</v>
      </c>
      <c r="J24" s="145">
        <f>Loans!J$14</f>
        <v>0</v>
      </c>
      <c r="K24" s="145">
        <f>Loans!K$14</f>
        <v>0</v>
      </c>
      <c r="L24" s="145">
        <f>Loans!L$14</f>
        <v>0</v>
      </c>
      <c r="M24" s="145">
        <f>Loans!M$14</f>
        <v>0</v>
      </c>
      <c r="N24" s="145">
        <f>Loans!N$14</f>
        <v>0</v>
      </c>
      <c r="O24" s="175"/>
    </row>
    <row r="25" spans="1:15" ht="12.9" thickBot="1">
      <c r="A25" s="143"/>
      <c r="B25" s="138"/>
      <c r="C25" s="138"/>
      <c r="D25" s="202"/>
      <c r="E25" s="160"/>
      <c r="F25" s="160"/>
      <c r="G25" s="160"/>
      <c r="H25" s="160"/>
      <c r="I25" s="160"/>
      <c r="J25" s="160"/>
      <c r="K25" s="160"/>
      <c r="L25" s="138"/>
      <c r="M25" s="138"/>
      <c r="N25" s="138"/>
      <c r="O25" s="175"/>
    </row>
    <row r="26" spans="1:15" ht="13.2" thickTop="1" thickBot="1">
      <c r="A26" s="200" t="s">
        <v>10</v>
      </c>
      <c r="B26" s="138"/>
      <c r="C26" s="138"/>
      <c r="D26" s="207">
        <f t="shared" ref="D26:O26" si="7">SUM(D18:D24)</f>
        <v>5000</v>
      </c>
      <c r="E26" s="206">
        <f t="shared" si="7"/>
        <v>5000</v>
      </c>
      <c r="F26" s="206">
        <f t="shared" si="7"/>
        <v>2749.1962800000001</v>
      </c>
      <c r="G26" s="206">
        <f t="shared" si="7"/>
        <v>3366.3109563008225</v>
      </c>
      <c r="H26" s="206">
        <f t="shared" si="7"/>
        <v>3848.7858418741512</v>
      </c>
      <c r="I26" s="206">
        <f t="shared" si="7"/>
        <v>4233.389452207336</v>
      </c>
      <c r="J26" s="206">
        <f t="shared" si="7"/>
        <v>4547.0653329498473</v>
      </c>
      <c r="K26" s="206">
        <f t="shared" si="7"/>
        <v>4809.563372862327</v>
      </c>
      <c r="L26" s="206">
        <f t="shared" si="7"/>
        <v>5035.3664415769663</v>
      </c>
      <c r="M26" s="205">
        <f t="shared" si="7"/>
        <v>5149.3999549459541</v>
      </c>
      <c r="N26" s="205">
        <f t="shared" si="7"/>
        <v>5266.1718474844765</v>
      </c>
      <c r="O26" s="205">
        <f t="shared" si="7"/>
        <v>20929.808380057879</v>
      </c>
    </row>
    <row r="27" spans="1:15" ht="12.9" thickTop="1">
      <c r="A27" s="143"/>
      <c r="B27" s="138"/>
      <c r="C27" s="138"/>
      <c r="D27" s="138"/>
      <c r="E27" s="138"/>
      <c r="F27" s="138"/>
      <c r="G27" s="138"/>
      <c r="H27" s="138"/>
      <c r="I27" s="138"/>
      <c r="J27" s="138"/>
      <c r="K27" s="138"/>
      <c r="L27" s="138"/>
      <c r="M27" s="138"/>
      <c r="N27" s="138"/>
      <c r="O27" s="186"/>
    </row>
    <row r="28" spans="1:15" ht="15">
      <c r="A28" s="204" t="s">
        <v>11</v>
      </c>
      <c r="B28" s="138"/>
      <c r="C28" s="138"/>
      <c r="D28" s="138"/>
      <c r="E28" s="138"/>
      <c r="F28" s="138"/>
      <c r="G28" s="138"/>
      <c r="H28" s="138"/>
      <c r="I28" s="138"/>
      <c r="J28" s="138"/>
      <c r="K28" s="138"/>
      <c r="L28" s="138"/>
      <c r="M28" s="138"/>
      <c r="N28" s="138"/>
      <c r="O28" s="186"/>
    </row>
    <row r="29" spans="1:15" ht="12.6">
      <c r="A29" s="201" t="s">
        <v>264</v>
      </c>
      <c r="B29" s="138"/>
      <c r="C29" s="138"/>
      <c r="D29" s="138">
        <f>Plan!D47</f>
        <v>0</v>
      </c>
      <c r="E29" s="138"/>
      <c r="F29" s="138"/>
      <c r="G29" s="138"/>
      <c r="H29" s="138"/>
      <c r="I29" s="138"/>
      <c r="J29" s="138"/>
      <c r="K29" s="138"/>
      <c r="L29" s="138"/>
      <c r="M29" s="138"/>
      <c r="N29" s="138"/>
      <c r="O29" s="186"/>
    </row>
    <row r="30" spans="1:15" ht="12.6">
      <c r="A30" s="203" t="s">
        <v>263</v>
      </c>
      <c r="B30" s="138"/>
      <c r="C30" s="138"/>
      <c r="D30" s="138"/>
      <c r="E30" s="138"/>
      <c r="F30" s="138"/>
      <c r="G30" s="138"/>
      <c r="H30" s="138"/>
      <c r="I30" s="138"/>
      <c r="J30" s="138"/>
      <c r="K30" s="138"/>
      <c r="L30" s="138"/>
      <c r="M30" s="138"/>
      <c r="N30" s="138"/>
      <c r="O30" s="186"/>
    </row>
    <row r="31" spans="1:15" ht="12.6">
      <c r="A31" s="201" t="s">
        <v>5</v>
      </c>
      <c r="B31" s="138"/>
      <c r="C31" s="138"/>
      <c r="D31" s="145">
        <f>Plan!D4</f>
        <v>4000</v>
      </c>
      <c r="E31" s="145">
        <f>Plan!E4</f>
        <v>0</v>
      </c>
      <c r="F31" s="138">
        <f>Plan!F4</f>
        <v>0</v>
      </c>
      <c r="G31" s="138"/>
      <c r="H31" s="138"/>
      <c r="I31" s="138"/>
      <c r="J31" s="138"/>
      <c r="K31" s="138"/>
      <c r="L31" s="138"/>
      <c r="M31" s="138"/>
      <c r="N31" s="138"/>
      <c r="O31" s="186"/>
    </row>
    <row r="32" spans="1:15" ht="12.6">
      <c r="A32" s="201" t="s">
        <v>6</v>
      </c>
      <c r="B32" s="138"/>
      <c r="C32" s="138"/>
      <c r="D32" s="145">
        <f>Plan!D5</f>
        <v>3000</v>
      </c>
      <c r="E32" s="145">
        <f>Plan!E5</f>
        <v>4000</v>
      </c>
      <c r="F32" s="138">
        <f>Plan!F5</f>
        <v>0</v>
      </c>
      <c r="G32" s="138"/>
      <c r="H32" s="138"/>
      <c r="I32" s="138"/>
      <c r="J32" s="138"/>
      <c r="K32" s="138"/>
      <c r="L32" s="138"/>
      <c r="M32" s="138"/>
      <c r="N32" s="138"/>
      <c r="O32" s="175"/>
    </row>
    <row r="33" spans="1:15" ht="12.6">
      <c r="A33" s="201" t="s">
        <v>7</v>
      </c>
      <c r="B33" s="138"/>
      <c r="C33" s="138"/>
      <c r="D33" s="145">
        <f>Plan!D6+Plan!D7</f>
        <v>1400</v>
      </c>
      <c r="E33" s="145">
        <f>Plan!E6+Plan!E7</f>
        <v>1700</v>
      </c>
      <c r="F33" s="138">
        <f>Plan!F6+Plan!F7</f>
        <v>0</v>
      </c>
      <c r="G33" s="138"/>
      <c r="H33" s="138"/>
      <c r="I33" s="138"/>
      <c r="J33" s="138"/>
      <c r="K33" s="138"/>
      <c r="L33" s="138"/>
      <c r="M33" s="138"/>
      <c r="N33" s="138"/>
      <c r="O33" s="175"/>
    </row>
    <row r="34" spans="1:15" ht="12.6">
      <c r="A34" s="201" t="s">
        <v>12</v>
      </c>
      <c r="B34" s="138"/>
      <c r="C34" s="138"/>
      <c r="D34" s="145">
        <f>Plan!D8</f>
        <v>500</v>
      </c>
      <c r="E34" s="145">
        <f>Plan!E8</f>
        <v>1500</v>
      </c>
      <c r="F34" s="138">
        <f>Plan!F8</f>
        <v>0</v>
      </c>
      <c r="G34" s="138"/>
      <c r="H34" s="138"/>
      <c r="I34" s="138"/>
      <c r="J34" s="138"/>
      <c r="K34" s="138"/>
      <c r="L34" s="138"/>
      <c r="M34" s="138"/>
      <c r="N34" s="138"/>
      <c r="O34" s="175"/>
    </row>
    <row r="35" spans="1:15" ht="12.6">
      <c r="A35" s="201" t="s">
        <v>13</v>
      </c>
      <c r="B35" s="138"/>
      <c r="C35" s="138"/>
      <c r="D35" s="145">
        <f>Plan!D9+Plan!D10+Plan!D11+Plan!D12</f>
        <v>2100</v>
      </c>
      <c r="E35" s="145">
        <f>Plan!E9+Plan!E10+Plan!E11+Plan!E12</f>
        <v>1800</v>
      </c>
      <c r="F35" s="138">
        <f>Plan!F9+Plan!F10+Plan!F11+Plan!F12</f>
        <v>0</v>
      </c>
      <c r="G35" s="138"/>
      <c r="H35" s="138"/>
      <c r="I35" s="138"/>
      <c r="J35" s="138"/>
      <c r="K35" s="138"/>
      <c r="L35" s="138"/>
      <c r="M35" s="138"/>
      <c r="N35" s="138"/>
      <c r="O35" s="175"/>
    </row>
    <row r="36" spans="1:15" ht="12.6">
      <c r="A36" s="203" t="s">
        <v>262</v>
      </c>
      <c r="B36" s="138"/>
      <c r="C36" s="138"/>
      <c r="D36" s="202"/>
      <c r="E36" s="160"/>
      <c r="F36" s="160"/>
      <c r="G36" s="160"/>
      <c r="H36" s="160"/>
      <c r="I36" s="160"/>
      <c r="J36" s="160"/>
      <c r="K36" s="160"/>
      <c r="L36" s="138"/>
      <c r="M36" s="138"/>
      <c r="N36" s="138"/>
      <c r="O36" s="175"/>
    </row>
    <row r="37" spans="1:15" ht="12.6">
      <c r="A37" s="201" t="s">
        <v>171</v>
      </c>
      <c r="B37" s="184">
        <f>B13*Assumptions!$C$8</f>
        <v>1.35</v>
      </c>
      <c r="C37" s="182" t="s">
        <v>140</v>
      </c>
      <c r="D37" s="145">
        <f t="shared" ref="D37:N38" si="8">D$7*$B37/1000</f>
        <v>0</v>
      </c>
      <c r="E37" s="180">
        <f t="shared" si="8"/>
        <v>0</v>
      </c>
      <c r="F37" s="145">
        <f t="shared" si="8"/>
        <v>98.55</v>
      </c>
      <c r="G37" s="145">
        <f t="shared" si="8"/>
        <v>118.74268191571592</v>
      </c>
      <c r="H37" s="145">
        <f t="shared" si="8"/>
        <v>133.21137075278349</v>
      </c>
      <c r="I37" s="145">
        <f t="shared" si="8"/>
        <v>143.57863932749186</v>
      </c>
      <c r="J37" s="145">
        <f t="shared" si="8"/>
        <v>151.00711186639813</v>
      </c>
      <c r="K37" s="145">
        <f t="shared" si="8"/>
        <v>156.32984503026205</v>
      </c>
      <c r="L37" s="145">
        <f t="shared" si="8"/>
        <v>160.14375000000001</v>
      </c>
      <c r="M37" s="145">
        <f t="shared" si="8"/>
        <v>160.14375000000001</v>
      </c>
      <c r="N37" s="145">
        <f t="shared" si="8"/>
        <v>160.14375000000001</v>
      </c>
      <c r="O37" s="175"/>
    </row>
    <row r="38" spans="1:15" ht="12.6">
      <c r="A38" s="201" t="s">
        <v>170</v>
      </c>
      <c r="B38" s="184">
        <f>B14*Assumptions!$C$9</f>
        <v>0.52499999999999991</v>
      </c>
      <c r="C38" s="182" t="s">
        <v>140</v>
      </c>
      <c r="D38" s="145">
        <f t="shared" si="8"/>
        <v>0</v>
      </c>
      <c r="E38" s="180">
        <f t="shared" si="8"/>
        <v>0</v>
      </c>
      <c r="F38" s="145">
        <f t="shared" si="8"/>
        <v>38.324999999999996</v>
      </c>
      <c r="G38" s="145">
        <f t="shared" si="8"/>
        <v>46.177709633889513</v>
      </c>
      <c r="H38" s="145">
        <f t="shared" si="8"/>
        <v>51.804421959415791</v>
      </c>
      <c r="I38" s="145">
        <f t="shared" si="8"/>
        <v>55.836137516246822</v>
      </c>
      <c r="J38" s="145">
        <f t="shared" si="8"/>
        <v>58.724987948043712</v>
      </c>
      <c r="K38" s="145">
        <f t="shared" si="8"/>
        <v>60.79493973399078</v>
      </c>
      <c r="L38" s="145">
        <f t="shared" si="8"/>
        <v>62.278124999999996</v>
      </c>
      <c r="M38" s="145">
        <f t="shared" si="8"/>
        <v>62.278124999999996</v>
      </c>
      <c r="N38" s="145">
        <f t="shared" si="8"/>
        <v>62.278124999999996</v>
      </c>
      <c r="O38" s="175"/>
    </row>
    <row r="39" spans="1:15" ht="12.6">
      <c r="A39" s="201" t="s">
        <v>125</v>
      </c>
      <c r="B39" s="181">
        <f>Assumptions!$C$7</f>
        <v>3.5000000000000003E-2</v>
      </c>
      <c r="C39" s="178" t="s">
        <v>261</v>
      </c>
      <c r="D39" s="145">
        <f>Assumptions!D42*(1+$B39)^D$2</f>
        <v>0</v>
      </c>
      <c r="E39" s="180">
        <f>Assumptions!E42*(1+$B39)^E$2</f>
        <v>0</v>
      </c>
      <c r="F39" s="145">
        <f>Assumptions!F42*(1+$B39)^F$2</f>
        <v>729.50422499999991</v>
      </c>
      <c r="G39" s="145">
        <f>Assumptions!G42*(1+$B39)^G$2</f>
        <v>755.03687287499986</v>
      </c>
      <c r="H39" s="145">
        <f>Assumptions!H42*(1+$B39)^H$2</f>
        <v>781.46316342562477</v>
      </c>
      <c r="I39" s="145">
        <f>Assumptions!I42*(1+$B39)^I$2</f>
        <v>808.81437414552158</v>
      </c>
      <c r="J39" s="145">
        <f>Assumptions!J42*(1+$B39)^J$2</f>
        <v>837.1228772406148</v>
      </c>
      <c r="K39" s="145">
        <f>Assumptions!K42*(1+$B39)^K$2</f>
        <v>866.42217794403632</v>
      </c>
      <c r="L39" s="145">
        <f>Assumptions!L42*(1+$B39)^L$2</f>
        <v>896.74695417207738</v>
      </c>
      <c r="M39" s="145">
        <f>Assumptions!M42*(1+$B39)^M$2</f>
        <v>928.13309756809997</v>
      </c>
      <c r="N39" s="145">
        <f>Assumptions!N42*(1+$B39)^N$2</f>
        <v>960.61775598298345</v>
      </c>
      <c r="O39" s="175"/>
    </row>
    <row r="40" spans="1:15" ht="12.6">
      <c r="A40" s="201" t="s">
        <v>260</v>
      </c>
      <c r="B40" s="183">
        <v>1.2</v>
      </c>
      <c r="C40" s="182" t="s">
        <v>140</v>
      </c>
      <c r="D40" s="145">
        <f>(D$7*$B40/1000)*(1+Assumptions!$C$12)^D$2</f>
        <v>0</v>
      </c>
      <c r="E40" s="180">
        <f>(E$7*$B40/1000)*(1+Assumptions!$C$12)^E$2</f>
        <v>0</v>
      </c>
      <c r="F40" s="145">
        <f>(F$7*$B40/1000)*(1+Assumptions!$C$12)^F$2</f>
        <v>92.934839999999994</v>
      </c>
      <c r="G40" s="145">
        <f>(G$7*$B40/1000)*(1+Assumptions!$C$12)^G$2</f>
        <v>115.33629740596842</v>
      </c>
      <c r="H40" s="145">
        <f>(H$7*$B40/1000)*(1+Assumptions!$C$12)^H$2</f>
        <v>133.27161899949701</v>
      </c>
      <c r="I40" s="145">
        <f>(I$7*$B40/1000)*(1+Assumptions!$C$12)^I$2</f>
        <v>147.95288372945038</v>
      </c>
      <c r="J40" s="145">
        <f>(J$7*$B40/1000)*(1+Assumptions!$C$12)^J$2</f>
        <v>160.2759010811416</v>
      </c>
      <c r="K40" s="145">
        <f>(K$7*$B40/1000)*(1+Assumptions!$C$12)^K$2</f>
        <v>170.90310292323488</v>
      </c>
      <c r="L40" s="145">
        <f>(L$7*$B40/1000)*(1+Assumptions!$C$12)^L$2</f>
        <v>180.32472108552713</v>
      </c>
      <c r="M40" s="145">
        <f>(M$7*$B40/1000)*(1+Assumptions!$C$12)^M$2</f>
        <v>185.73446271809294</v>
      </c>
      <c r="N40" s="145">
        <f>(N$7*$B40/1000)*(1+Assumptions!$C$12)^N$2</f>
        <v>191.30649659963572</v>
      </c>
      <c r="O40" s="175"/>
    </row>
    <row r="41" spans="1:15" ht="12.6">
      <c r="A41" s="201" t="s">
        <v>259</v>
      </c>
      <c r="B41" s="183">
        <v>0.8</v>
      </c>
      <c r="C41" s="182" t="s">
        <v>140</v>
      </c>
      <c r="D41" s="145">
        <f>(D$7*$B41/1000)*(1+Assumptions!$C$6)^D$2</f>
        <v>0</v>
      </c>
      <c r="E41" s="180">
        <f>(E$7*$B41/1000)*(1+Assumptions!$C$6)^E$2</f>
        <v>0</v>
      </c>
      <c r="F41" s="145">
        <f>(F$7*$B41/1000)*(1+Assumptions!$C$6)^F$2</f>
        <v>61.956559999999996</v>
      </c>
      <c r="G41" s="145">
        <f>(G$7*$B41/1000)*(1+Assumptions!$C$6)^G$2</f>
        <v>76.890864937312315</v>
      </c>
      <c r="H41" s="145">
        <f>(H$7*$B41/1000)*(1+Assumptions!$C$6)^H$2</f>
        <v>88.847745999664696</v>
      </c>
      <c r="I41" s="145">
        <f>(I$7*$B41/1000)*(1+Assumptions!$C$6)^I$2</f>
        <v>98.635255819633599</v>
      </c>
      <c r="J41" s="145">
        <f>(J$7*$B41/1000)*(1+Assumptions!$C$6)^J$2</f>
        <v>106.85060072076107</v>
      </c>
      <c r="K41" s="145">
        <f>(K$7*$B41/1000)*(1+Assumptions!$C$6)^K$2</f>
        <v>113.93540194882328</v>
      </c>
      <c r="L41" s="145">
        <f>(L$7*$B41/1000)*(1+Assumptions!$C$6)^L$2</f>
        <v>120.21648072368475</v>
      </c>
      <c r="M41" s="145">
        <f>(M$7*$B41/1000)*(1+Assumptions!$C$6)^M$2</f>
        <v>123.8229751453953</v>
      </c>
      <c r="N41" s="145">
        <f>(N$7*$B41/1000)*(1+Assumptions!$C$6)^N$2</f>
        <v>127.53766439975716</v>
      </c>
      <c r="O41" s="175"/>
    </row>
    <row r="42" spans="1:15" ht="12.6">
      <c r="A42" s="201" t="s">
        <v>258</v>
      </c>
      <c r="B42" s="183">
        <v>0.4</v>
      </c>
      <c r="C42" s="182" t="s">
        <v>140</v>
      </c>
      <c r="D42" s="145">
        <f>(D$7*$B42/1000)*(1+Assumptions!$C$6)^D$2</f>
        <v>0</v>
      </c>
      <c r="E42" s="180">
        <f>(E$7*$B42/1000)*(1+Assumptions!$C$6)^E$2</f>
        <v>0</v>
      </c>
      <c r="F42" s="145">
        <f>(F$7*$B42/1000)*(1+Assumptions!$C$6)^F$2</f>
        <v>30.978279999999998</v>
      </c>
      <c r="G42" s="145">
        <f>(G$7*$B42/1000)*(1+Assumptions!$C$6)^G$2</f>
        <v>38.445432468656158</v>
      </c>
      <c r="H42" s="145">
        <f>(H$7*$B42/1000)*(1+Assumptions!$C$6)^H$2</f>
        <v>44.423872999832348</v>
      </c>
      <c r="I42" s="145">
        <f>(I$7*$B42/1000)*(1+Assumptions!$C$6)^I$2</f>
        <v>49.3176279098168</v>
      </c>
      <c r="J42" s="145">
        <f>(J$7*$B42/1000)*(1+Assumptions!$C$6)^J$2</f>
        <v>53.425300360380533</v>
      </c>
      <c r="K42" s="145">
        <f>(K$7*$B42/1000)*(1+Assumptions!$C$6)^K$2</f>
        <v>56.967700974411642</v>
      </c>
      <c r="L42" s="145">
        <f>(L$7*$B42/1000)*(1+Assumptions!$C$6)^L$2</f>
        <v>60.108240361842377</v>
      </c>
      <c r="M42" s="145">
        <f>(M$7*$B42/1000)*(1+Assumptions!$C$6)^M$2</f>
        <v>61.911487572697652</v>
      </c>
      <c r="N42" s="145">
        <f>(N$7*$B42/1000)*(1+Assumptions!$C$6)^N$2</f>
        <v>63.768832199878581</v>
      </c>
      <c r="O42" s="175"/>
    </row>
    <row r="43" spans="1:15" ht="12.6">
      <c r="A43" s="201" t="s">
        <v>257</v>
      </c>
      <c r="B43" s="183">
        <v>0.5</v>
      </c>
      <c r="C43" s="182" t="s">
        <v>140</v>
      </c>
      <c r="D43" s="145">
        <f>(D$7*$B43/1000)*(1+Assumptions!$C$6)^D$2</f>
        <v>0</v>
      </c>
      <c r="E43" s="180">
        <f>(E$7*$B43/1000)*(1+Assumptions!$C$6)^E$2</f>
        <v>0</v>
      </c>
      <c r="F43" s="145">
        <f>(F$7*$B43/1000)*(1+Assumptions!$C$6)^F$2</f>
        <v>38.722850000000001</v>
      </c>
      <c r="G43" s="145">
        <f>(G$7*$B43/1000)*(1+Assumptions!$C$6)^G$2</f>
        <v>48.056790585820188</v>
      </c>
      <c r="H43" s="145">
        <f>(H$7*$B43/1000)*(1+Assumptions!$C$6)^H$2</f>
        <v>55.529841249790422</v>
      </c>
      <c r="I43" s="145">
        <f>(I$7*$B43/1000)*(1+Assumptions!$C$6)^I$2</f>
        <v>61.647034887270998</v>
      </c>
      <c r="J43" s="145">
        <f>(J$7*$B43/1000)*(1+Assumptions!$C$6)^J$2</f>
        <v>66.781625450475659</v>
      </c>
      <c r="K43" s="145">
        <f>(K$7*$B43/1000)*(1+Assumptions!$C$6)^K$2</f>
        <v>71.209626218014549</v>
      </c>
      <c r="L43" s="145">
        <f>(L$7*$B43/1000)*(1+Assumptions!$C$6)^L$2</f>
        <v>75.135300452302971</v>
      </c>
      <c r="M43" s="145">
        <f>(M$7*$B43/1000)*(1+Assumptions!$C$6)^M$2</f>
        <v>77.389359465872062</v>
      </c>
      <c r="N43" s="145">
        <f>(N$7*$B43/1000)*(1+Assumptions!$C$6)^N$2</f>
        <v>79.711040249848224</v>
      </c>
      <c r="O43" s="175"/>
    </row>
    <row r="44" spans="1:15" ht="12.6">
      <c r="A44" s="201" t="s">
        <v>168</v>
      </c>
      <c r="B44" s="181">
        <v>0.01</v>
      </c>
      <c r="C44" s="178" t="s">
        <v>256</v>
      </c>
      <c r="D44" s="145">
        <f>(Depr!D23*$B44)*(1+Assumptions!$C$6)^D$2</f>
        <v>0</v>
      </c>
      <c r="E44" s="180">
        <f>(Depr!E23*$B44)*(1+Assumptions!$C$6)^E$2</f>
        <v>0</v>
      </c>
      <c r="F44" s="145">
        <f>(Depr!F23*$B44)*(1+Assumptions!$C$6)^F$2</f>
        <v>0</v>
      </c>
      <c r="G44" s="145">
        <f>(Depr!G23*$B44)*(1+Assumptions!$C$6)^G$2</f>
        <v>76.490890000000007</v>
      </c>
      <c r="H44" s="145">
        <f>(Depr!H23*$B44)*(1+Assumptions!$C$6)^H$2</f>
        <v>172.23522863981151</v>
      </c>
      <c r="I44" s="145">
        <f>(Depr!I23*$B44)*(1+Assumptions!$C$6)^I$2</f>
        <v>169.32071911001171</v>
      </c>
      <c r="J44" s="145">
        <f>(Depr!J23*$B44)*(1+Assumptions!$C$6)^J$2</f>
        <v>166.07632730264808</v>
      </c>
      <c r="K44" s="145">
        <f>(Depr!K23*$B44)*(1+Assumptions!$C$6)^K$2</f>
        <v>162.4848833396436</v>
      </c>
      <c r="L44" s="145">
        <f>(Depr!L23*$B44)*(1+Assumptions!$C$6)^L$2</f>
        <v>158.5284840442865</v>
      </c>
      <c r="M44" s="145">
        <f>(Depr!M23*$B44)*(1+Assumptions!$C$6)^M$2</f>
        <v>154.18846439620231</v>
      </c>
      <c r="N44" s="145">
        <f>(Depr!N23*$B44)*(1+Assumptions!$C$6)^N$2</f>
        <v>149.44536793359319</v>
      </c>
      <c r="O44" s="175"/>
    </row>
    <row r="45" spans="1:15" ht="12.6">
      <c r="A45" s="201" t="s">
        <v>169</v>
      </c>
      <c r="B45" s="181">
        <v>3.5000000000000003E-2</v>
      </c>
      <c r="C45" s="178" t="s">
        <v>255</v>
      </c>
      <c r="D45" s="145">
        <f t="shared" ref="D45:N45" si="9">D18*$B45</f>
        <v>0</v>
      </c>
      <c r="E45" s="180">
        <f t="shared" si="9"/>
        <v>0</v>
      </c>
      <c r="F45" s="145">
        <f t="shared" si="9"/>
        <v>96.221869800000007</v>
      </c>
      <c r="G45" s="145">
        <f t="shared" si="9"/>
        <v>117.8208834705288</v>
      </c>
      <c r="H45" s="145">
        <f t="shared" si="9"/>
        <v>134.70750446559529</v>
      </c>
      <c r="I45" s="145">
        <f t="shared" si="9"/>
        <v>148.16863082725678</v>
      </c>
      <c r="J45" s="145">
        <f t="shared" si="9"/>
        <v>159.14728665324466</v>
      </c>
      <c r="K45" s="145">
        <f t="shared" si="9"/>
        <v>168.33471805018146</v>
      </c>
      <c r="L45" s="145">
        <f t="shared" si="9"/>
        <v>176.23782545519384</v>
      </c>
      <c r="M45" s="145">
        <f t="shared" si="9"/>
        <v>180.22899842310841</v>
      </c>
      <c r="N45" s="145">
        <f t="shared" si="9"/>
        <v>184.3160146619567</v>
      </c>
      <c r="O45" s="175"/>
    </row>
    <row r="46" spans="1:15" ht="12.6">
      <c r="A46" s="201"/>
      <c r="B46" s="181"/>
      <c r="C46" s="178"/>
      <c r="D46" s="271"/>
      <c r="E46" s="180"/>
      <c r="F46" s="271"/>
      <c r="G46" s="271"/>
      <c r="H46" s="271"/>
      <c r="I46" s="271"/>
      <c r="J46" s="271"/>
      <c r="K46" s="271"/>
      <c r="L46" s="271"/>
      <c r="M46" s="271"/>
      <c r="N46" s="271"/>
      <c r="O46" s="272"/>
    </row>
    <row r="47" spans="1:15" ht="12.6">
      <c r="A47" s="199" t="s">
        <v>14</v>
      </c>
      <c r="B47" s="138"/>
      <c r="C47" s="138"/>
      <c r="D47" s="145">
        <f>Tax!D$21</f>
        <v>0</v>
      </c>
      <c r="E47" s="180">
        <f>Tax!E$21</f>
        <v>0</v>
      </c>
      <c r="F47" s="145">
        <f>Tax!F$21</f>
        <v>13.393520942857208</v>
      </c>
      <c r="G47" s="145">
        <f>Tax!G$21</f>
        <v>103.54224039483998</v>
      </c>
      <c r="H47" s="145">
        <f>Tax!H$21</f>
        <v>192.42649336320872</v>
      </c>
      <c r="I47" s="145">
        <f>Tax!I$21</f>
        <v>286.84515337738833</v>
      </c>
      <c r="J47" s="145">
        <f>Tax!J$21</f>
        <v>367.8556682301429</v>
      </c>
      <c r="K47" s="145">
        <f>Tax!K$21</f>
        <v>439.62817797376044</v>
      </c>
      <c r="L47" s="145">
        <f>Tax!L$21</f>
        <v>505.25500961007674</v>
      </c>
      <c r="M47" s="145">
        <f>Tax!M$21</f>
        <v>549.22934444627242</v>
      </c>
      <c r="N47" s="145">
        <f>Tax!N$21</f>
        <v>645.44695877592494</v>
      </c>
      <c r="O47" s="175"/>
    </row>
    <row r="48" spans="1:15" ht="12.6">
      <c r="A48" s="203" t="s">
        <v>254</v>
      </c>
      <c r="B48" s="138"/>
      <c r="C48" s="138"/>
      <c r="D48" s="138"/>
      <c r="E48" s="202"/>
      <c r="F48" s="160"/>
      <c r="G48" s="160"/>
      <c r="H48" s="160"/>
      <c r="I48" s="160"/>
      <c r="J48" s="160"/>
      <c r="K48" s="160"/>
      <c r="L48" s="138"/>
      <c r="M48" s="138"/>
      <c r="N48" s="138"/>
      <c r="O48" s="175"/>
    </row>
    <row r="49" spans="1:15" ht="12.6">
      <c r="A49" s="201" t="s">
        <v>253</v>
      </c>
      <c r="B49" s="179">
        <f>1.5/12</f>
        <v>0.125</v>
      </c>
      <c r="C49" s="178" t="s">
        <v>15</v>
      </c>
      <c r="D49" s="145">
        <f>D$18*$B49</f>
        <v>0</v>
      </c>
      <c r="E49" s="180">
        <f t="shared" ref="E49:N49" si="10">(E$18*$B49)-(D$18*$B49)</f>
        <v>0</v>
      </c>
      <c r="F49" s="145">
        <f t="shared" si="10"/>
        <v>343.64953500000001</v>
      </c>
      <c r="G49" s="145">
        <f t="shared" si="10"/>
        <v>77.139334537602792</v>
      </c>
      <c r="H49" s="145">
        <f t="shared" si="10"/>
        <v>60.30936069666609</v>
      </c>
      <c r="I49" s="145">
        <f t="shared" si="10"/>
        <v>48.075451291648108</v>
      </c>
      <c r="J49" s="145">
        <f t="shared" si="10"/>
        <v>39.209485092813907</v>
      </c>
      <c r="K49" s="145">
        <f t="shared" si="10"/>
        <v>32.812254989059966</v>
      </c>
      <c r="L49" s="145">
        <f t="shared" si="10"/>
        <v>28.225383589329908</v>
      </c>
      <c r="M49" s="145">
        <f t="shared" si="10"/>
        <v>14.254189171123471</v>
      </c>
      <c r="N49" s="145">
        <f t="shared" si="10"/>
        <v>14.59648656731531</v>
      </c>
      <c r="O49" s="145">
        <f>-SUM(D49:N49)</f>
        <v>-658.27148093555957</v>
      </c>
    </row>
    <row r="50" spans="1:15" ht="12.6">
      <c r="A50" s="201" t="s">
        <v>252</v>
      </c>
      <c r="B50" s="179">
        <f>2/12</f>
        <v>0.16666666666666666</v>
      </c>
      <c r="C50" s="178" t="s">
        <v>16</v>
      </c>
      <c r="D50" s="145">
        <f>-SUM(D37:D47)*$B50</f>
        <v>0</v>
      </c>
      <c r="E50" s="180">
        <f t="shared" ref="E50:N50" si="11">-(SUM(E37:E47)*$B50)+(SUM(D37:D47)*$B50)</f>
        <v>0</v>
      </c>
      <c r="F50" s="145">
        <f t="shared" si="11"/>
        <v>-200.09785762380949</v>
      </c>
      <c r="G50" s="145">
        <f t="shared" si="11"/>
        <v>-49.325586324145718</v>
      </c>
      <c r="H50" s="145">
        <f t="shared" si="11"/>
        <v>-48.563433027915494</v>
      </c>
      <c r="I50" s="145">
        <f t="shared" si="11"/>
        <v>-30.365865799144103</v>
      </c>
      <c r="J50" s="145">
        <f t="shared" si="11"/>
        <v>-26.191871700627075</v>
      </c>
      <c r="K50" s="145">
        <f t="shared" si="11"/>
        <v>-23.290481213751264</v>
      </c>
      <c r="L50" s="145">
        <f t="shared" si="11"/>
        <v>-21.327386128105388</v>
      </c>
      <c r="M50" s="145">
        <f t="shared" si="11"/>
        <v>-14.680862305124947</v>
      </c>
      <c r="N50" s="145">
        <f t="shared" si="11"/>
        <v>-23.585323511306115</v>
      </c>
      <c r="O50" s="145">
        <f>-SUM(D50:N50)</f>
        <v>437.42866763392959</v>
      </c>
    </row>
    <row r="51" spans="1:15" ht="12.6">
      <c r="A51" s="201" t="s">
        <v>251</v>
      </c>
      <c r="B51" s="179">
        <v>2E-3</v>
      </c>
      <c r="C51" s="178" t="s">
        <v>15</v>
      </c>
      <c r="D51" s="145">
        <f>D$18*$B51</f>
        <v>0</v>
      </c>
      <c r="E51" s="180">
        <f t="shared" ref="E51:N51" si="12">(E$18*$B51)-(D$18*$B51)</f>
        <v>0</v>
      </c>
      <c r="F51" s="145">
        <f t="shared" si="12"/>
        <v>5.4983925600000001</v>
      </c>
      <c r="G51" s="145">
        <f t="shared" si="12"/>
        <v>1.2342293526016448</v>
      </c>
      <c r="H51" s="145">
        <f t="shared" si="12"/>
        <v>0.96494977114665748</v>
      </c>
      <c r="I51" s="145">
        <f t="shared" si="12"/>
        <v>0.76920722066637026</v>
      </c>
      <c r="J51" s="145">
        <f t="shared" si="12"/>
        <v>0.6273517614850217</v>
      </c>
      <c r="K51" s="145">
        <f t="shared" si="12"/>
        <v>0.52499607982496066</v>
      </c>
      <c r="L51" s="145">
        <f t="shared" si="12"/>
        <v>0.45160613742927858</v>
      </c>
      <c r="M51" s="145">
        <f t="shared" si="12"/>
        <v>0.22806702673797474</v>
      </c>
      <c r="N51" s="145">
        <f t="shared" si="12"/>
        <v>0.23354378507704432</v>
      </c>
      <c r="O51" s="145">
        <f>-SUM(D51:N51)</f>
        <v>-10.532343694968953</v>
      </c>
    </row>
    <row r="52" spans="1:15" ht="12.6">
      <c r="A52" s="203" t="s">
        <v>17</v>
      </c>
      <c r="B52" s="138"/>
      <c r="C52" s="138"/>
      <c r="D52" s="202"/>
      <c r="E52" s="160"/>
      <c r="F52" s="160"/>
      <c r="G52" s="160"/>
      <c r="H52" s="160"/>
      <c r="I52" s="160"/>
      <c r="J52" s="160"/>
      <c r="K52" s="160"/>
      <c r="L52" s="138"/>
      <c r="M52" s="138"/>
      <c r="N52" s="138"/>
      <c r="O52" s="175"/>
    </row>
    <row r="53" spans="1:15" ht="12.6">
      <c r="A53" s="201" t="s">
        <v>250</v>
      </c>
      <c r="B53" s="138"/>
      <c r="C53" s="138"/>
      <c r="D53" s="145">
        <f>Loans!D$40</f>
        <v>0</v>
      </c>
      <c r="E53" s="145">
        <f>Loans!E$40</f>
        <v>0</v>
      </c>
      <c r="F53" s="145">
        <f>Loans!F$40</f>
        <v>0</v>
      </c>
      <c r="G53" s="145">
        <f>Loans!G$40</f>
        <v>775.21500000000003</v>
      </c>
      <c r="H53" s="145">
        <f>Loans!H$40</f>
        <v>699.65652850072968</v>
      </c>
      <c r="I53" s="145">
        <f>Loans!I$40</f>
        <v>618.80896399651044</v>
      </c>
      <c r="J53" s="145">
        <f>Loans!J$40</f>
        <v>532.30206997699577</v>
      </c>
      <c r="K53" s="145">
        <f>Loans!K$40</f>
        <v>439.73969337611516</v>
      </c>
      <c r="L53" s="145">
        <f>Loans!L$40</f>
        <v>340.6979504131728</v>
      </c>
      <c r="M53" s="145">
        <f>Loans!M$40</f>
        <v>234.72328544282453</v>
      </c>
      <c r="N53" s="145">
        <f>Loans!N$40</f>
        <v>121.3303939245519</v>
      </c>
      <c r="O53" s="145"/>
    </row>
    <row r="54" spans="1:15" ht="12.6">
      <c r="A54" s="201" t="s">
        <v>249</v>
      </c>
      <c r="B54" s="138"/>
      <c r="C54" s="138"/>
      <c r="D54" s="145">
        <f>Loans!D$27</f>
        <v>0</v>
      </c>
      <c r="E54" s="145">
        <f>Loans!E$27</f>
        <v>0</v>
      </c>
      <c r="F54" s="145">
        <f>Loans!F$27</f>
        <v>0</v>
      </c>
      <c r="G54" s="145">
        <f>Loans!G$27</f>
        <v>1079.4067357038621</v>
      </c>
      <c r="H54" s="145">
        <f>Loans!H$27</f>
        <v>1154.9652072031326</v>
      </c>
      <c r="I54" s="145">
        <f>Loans!I$27</f>
        <v>1235.8127717073517</v>
      </c>
      <c r="J54" s="145">
        <f>Loans!J$27</f>
        <v>1322.3196657268663</v>
      </c>
      <c r="K54" s="145">
        <f>Loans!K$27</f>
        <v>1414.8820423277471</v>
      </c>
      <c r="L54" s="145">
        <f>Loans!L$27</f>
        <v>1513.9237852906895</v>
      </c>
      <c r="M54" s="145">
        <f>Loans!M$27</f>
        <v>1619.8984502610376</v>
      </c>
      <c r="N54" s="145">
        <f>Loans!N$27</f>
        <v>1733.2913417793104</v>
      </c>
      <c r="O54" s="145"/>
    </row>
    <row r="55" spans="1:15" ht="12.9" thickBot="1">
      <c r="A55" s="143"/>
      <c r="B55" s="138"/>
      <c r="C55" s="138"/>
      <c r="D55" s="176"/>
      <c r="E55" s="140"/>
      <c r="F55" s="140"/>
      <c r="G55" s="140"/>
      <c r="H55" s="140"/>
      <c r="I55" s="140"/>
      <c r="J55" s="140"/>
      <c r="K55" s="140"/>
      <c r="L55" s="138"/>
      <c r="M55" s="138"/>
      <c r="N55" s="138"/>
      <c r="O55" s="175"/>
    </row>
    <row r="56" spans="1:15" ht="13.2" thickTop="1" thickBot="1">
      <c r="A56" s="200" t="s">
        <v>18</v>
      </c>
      <c r="B56" s="138"/>
      <c r="C56" s="138"/>
      <c r="D56" s="173">
        <f t="shared" ref="D56:O56" si="13">SUM(D29:D54)</f>
        <v>11000</v>
      </c>
      <c r="E56" s="173">
        <f t="shared" si="13"/>
        <v>9000</v>
      </c>
      <c r="F56" s="173">
        <f t="shared" si="13"/>
        <v>1349.6372156790476</v>
      </c>
      <c r="G56" s="173">
        <f t="shared" si="13"/>
        <v>3380.210376957652</v>
      </c>
      <c r="H56" s="173">
        <f t="shared" si="13"/>
        <v>3655.2538749989835</v>
      </c>
      <c r="I56" s="173">
        <f t="shared" si="13"/>
        <v>3843.2169850671212</v>
      </c>
      <c r="J56" s="173">
        <f t="shared" si="13"/>
        <v>3995.5343877113855</v>
      </c>
      <c r="K56" s="173">
        <f t="shared" si="13"/>
        <v>4131.6790796953555</v>
      </c>
      <c r="L56" s="173">
        <f t="shared" si="13"/>
        <v>4256.9462302075071</v>
      </c>
      <c r="M56" s="173">
        <f t="shared" si="13"/>
        <v>4337.4831943323388</v>
      </c>
      <c r="N56" s="173">
        <f t="shared" si="13"/>
        <v>4470.4384483485264</v>
      </c>
      <c r="O56" s="173">
        <f t="shared" si="13"/>
        <v>-231.37515699659892</v>
      </c>
    </row>
    <row r="57" spans="1:15" ht="13.2" thickTop="1" thickBot="1">
      <c r="A57" s="143"/>
      <c r="B57" s="138"/>
      <c r="C57" s="138"/>
      <c r="D57" s="141"/>
      <c r="E57" s="139"/>
      <c r="F57" s="139"/>
      <c r="G57" s="139"/>
      <c r="H57" s="139"/>
      <c r="I57" s="139"/>
      <c r="J57" s="139"/>
      <c r="K57" s="139"/>
      <c r="L57" s="138"/>
      <c r="M57" s="138"/>
      <c r="N57" s="138"/>
      <c r="O57" s="138"/>
    </row>
    <row r="58" spans="1:15" ht="13.2" thickTop="1" thickBot="1">
      <c r="A58" s="200" t="s">
        <v>19</v>
      </c>
      <c r="B58" s="138"/>
      <c r="C58" s="138"/>
      <c r="D58" s="173">
        <f t="shared" ref="D58:O58" si="14">D26-D56</f>
        <v>-6000</v>
      </c>
      <c r="E58" s="173">
        <f t="shared" si="14"/>
        <v>-4000</v>
      </c>
      <c r="F58" s="173">
        <f t="shared" si="14"/>
        <v>1399.5590643209525</v>
      </c>
      <c r="G58" s="173">
        <f t="shared" si="14"/>
        <v>-13.899420656829534</v>
      </c>
      <c r="H58" s="173">
        <f t="shared" si="14"/>
        <v>193.53196687516765</v>
      </c>
      <c r="I58" s="173">
        <f t="shared" si="14"/>
        <v>390.17246714021485</v>
      </c>
      <c r="J58" s="173">
        <f t="shared" si="14"/>
        <v>551.53094523846175</v>
      </c>
      <c r="K58" s="173">
        <f t="shared" si="14"/>
        <v>677.88429316697147</v>
      </c>
      <c r="L58" s="173">
        <f t="shared" si="14"/>
        <v>778.42021136945914</v>
      </c>
      <c r="M58" s="173">
        <f t="shared" si="14"/>
        <v>811.91676061361522</v>
      </c>
      <c r="N58" s="173">
        <f t="shared" si="14"/>
        <v>795.73339913595009</v>
      </c>
      <c r="O58" s="173">
        <f t="shared" si="14"/>
        <v>21161.18353705448</v>
      </c>
    </row>
    <row r="59" spans="1:15" ht="13.2" thickTop="1" thickBot="1">
      <c r="A59" s="143"/>
      <c r="B59" s="138"/>
      <c r="C59" s="138"/>
      <c r="D59" s="172">
        <f>Assumptions!$C$15</f>
        <v>0.1</v>
      </c>
      <c r="E59" s="170" t="s">
        <v>20</v>
      </c>
      <c r="F59" s="138"/>
      <c r="G59" s="138"/>
      <c r="H59" s="138"/>
      <c r="I59" s="138"/>
      <c r="J59" s="138"/>
      <c r="K59" s="138"/>
      <c r="L59" s="138"/>
      <c r="M59" s="138"/>
      <c r="N59" s="138"/>
      <c r="O59" s="138"/>
    </row>
    <row r="60" spans="1:15" ht="12.9" thickBot="1">
      <c r="A60" s="199" t="s">
        <v>194</v>
      </c>
      <c r="B60" s="138"/>
      <c r="C60" s="138"/>
      <c r="D60" s="301">
        <f>NPV($D59,E58:O58)+D58</f>
        <v>974.61806306765266</v>
      </c>
      <c r="E60" s="138"/>
      <c r="F60" s="170" t="s">
        <v>21</v>
      </c>
      <c r="G60" s="138"/>
      <c r="H60" s="138"/>
      <c r="I60" s="300">
        <f>IRR(D58:O58,0.1)</f>
        <v>0.11196994448424991</v>
      </c>
      <c r="J60" s="138"/>
      <c r="K60" s="138"/>
      <c r="L60" s="138"/>
      <c r="M60" s="138"/>
      <c r="N60" s="138"/>
      <c r="O60" s="138"/>
    </row>
    <row r="63" spans="1:15">
      <c r="A63" s="288" t="s">
        <v>290</v>
      </c>
      <c r="D63" s="3">
        <f t="shared" ref="D63:O63" si="15">D3</f>
        <v>2000</v>
      </c>
      <c r="E63" s="3">
        <f t="shared" si="15"/>
        <v>2001</v>
      </c>
      <c r="F63" s="3">
        <f t="shared" si="15"/>
        <v>2002</v>
      </c>
      <c r="G63" s="3">
        <f t="shared" si="15"/>
        <v>2003</v>
      </c>
      <c r="H63" s="3">
        <f t="shared" si="15"/>
        <v>2004</v>
      </c>
      <c r="I63" s="3">
        <f t="shared" si="15"/>
        <v>2005</v>
      </c>
      <c r="J63" s="3">
        <f t="shared" si="15"/>
        <v>2006</v>
      </c>
      <c r="K63" s="3">
        <f t="shared" si="15"/>
        <v>2007</v>
      </c>
      <c r="L63" s="3">
        <f t="shared" si="15"/>
        <v>2008</v>
      </c>
      <c r="M63" s="3">
        <f t="shared" si="15"/>
        <v>2009</v>
      </c>
      <c r="N63" s="3">
        <f t="shared" si="15"/>
        <v>2010</v>
      </c>
      <c r="O63" s="3">
        <f t="shared" si="15"/>
        <v>2011</v>
      </c>
    </row>
    <row r="64" spans="1:15">
      <c r="A64" s="13" t="s">
        <v>291</v>
      </c>
      <c r="D64" s="289">
        <f>D58</f>
        <v>-6000</v>
      </c>
      <c r="E64" s="289">
        <f t="shared" ref="E64:N64" si="16">E58</f>
        <v>-4000</v>
      </c>
      <c r="F64" s="289">
        <f t="shared" si="16"/>
        <v>1399.5590643209525</v>
      </c>
      <c r="G64" s="289">
        <f t="shared" si="16"/>
        <v>-13.899420656829534</v>
      </c>
      <c r="H64" s="289">
        <f t="shared" si="16"/>
        <v>193.53196687516765</v>
      </c>
      <c r="I64" s="289">
        <f t="shared" si="16"/>
        <v>390.17246714021485</v>
      </c>
      <c r="J64" s="289">
        <f t="shared" si="16"/>
        <v>551.53094523846175</v>
      </c>
      <c r="K64" s="289">
        <f t="shared" si="16"/>
        <v>677.88429316697147</v>
      </c>
      <c r="L64" s="289">
        <f t="shared" si="16"/>
        <v>778.42021136945914</v>
      </c>
      <c r="M64" s="289">
        <f t="shared" si="16"/>
        <v>811.91676061361522</v>
      </c>
      <c r="N64" s="289">
        <f t="shared" si="16"/>
        <v>795.73339913595009</v>
      </c>
      <c r="O64" s="79"/>
    </row>
    <row r="65" spans="1:15">
      <c r="A65" s="73" t="s">
        <v>292</v>
      </c>
      <c r="D65" s="290"/>
      <c r="E65" s="290"/>
      <c r="F65" s="290"/>
      <c r="G65" s="290"/>
      <c r="H65" s="290"/>
      <c r="I65" s="290"/>
      <c r="J65" s="290"/>
      <c r="K65" s="290"/>
      <c r="L65" s="290"/>
      <c r="M65" s="290"/>
      <c r="N65" s="290"/>
      <c r="O65" s="6"/>
    </row>
    <row r="66" spans="1:15">
      <c r="A66" s="73" t="s">
        <v>293</v>
      </c>
      <c r="D66" s="291"/>
      <c r="E66" s="292"/>
      <c r="F66" s="293"/>
      <c r="G66" s="294"/>
      <c r="H66" s="293"/>
      <c r="I66" s="294"/>
      <c r="J66" s="294"/>
      <c r="K66" s="294"/>
      <c r="L66" s="294"/>
      <c r="M66" s="294"/>
      <c r="N66" s="294"/>
      <c r="O66" s="6"/>
    </row>
    <row r="67" spans="1:15">
      <c r="A67" s="7" t="s">
        <v>47</v>
      </c>
      <c r="D67" s="295"/>
      <c r="E67" s="296"/>
      <c r="F67" s="296"/>
      <c r="G67" s="296">
        <f t="shared" ref="G67:N67" si="17">F68</f>
        <v>0</v>
      </c>
      <c r="H67" s="296">
        <f t="shared" si="17"/>
        <v>-13.899420656829534</v>
      </c>
      <c r="I67" s="296">
        <f t="shared" si="17"/>
        <v>179.63254621833812</v>
      </c>
      <c r="J67" s="296">
        <f t="shared" si="17"/>
        <v>569.80501335855297</v>
      </c>
      <c r="K67" s="296">
        <f t="shared" si="17"/>
        <v>1121.3359585970147</v>
      </c>
      <c r="L67" s="296">
        <f t="shared" si="17"/>
        <v>1799.2202517639862</v>
      </c>
      <c r="M67" s="296">
        <f t="shared" si="17"/>
        <v>2577.6404631334453</v>
      </c>
      <c r="N67" s="296">
        <f t="shared" si="17"/>
        <v>3389.5572237470606</v>
      </c>
      <c r="O67" s="6"/>
    </row>
    <row r="68" spans="1:15">
      <c r="A68" s="7" t="s">
        <v>294</v>
      </c>
      <c r="D68" s="297"/>
      <c r="E68" s="297"/>
      <c r="F68" s="297"/>
      <c r="G68" s="297">
        <f t="shared" ref="G68:N68" si="18">G64+G66+G67-G65</f>
        <v>-13.899420656829534</v>
      </c>
      <c r="H68" s="297">
        <f t="shared" si="18"/>
        <v>179.63254621833812</v>
      </c>
      <c r="I68" s="297">
        <f t="shared" si="18"/>
        <v>569.80501335855297</v>
      </c>
      <c r="J68" s="297">
        <f t="shared" si="18"/>
        <v>1121.3359585970147</v>
      </c>
      <c r="K68" s="297">
        <f t="shared" si="18"/>
        <v>1799.2202517639862</v>
      </c>
      <c r="L68" s="297">
        <f t="shared" si="18"/>
        <v>2577.6404631334453</v>
      </c>
      <c r="M68" s="297">
        <f t="shared" si="18"/>
        <v>3389.5572237470606</v>
      </c>
      <c r="N68" s="297">
        <f t="shared" si="18"/>
        <v>4185.2906228830107</v>
      </c>
      <c r="O68" s="6"/>
    </row>
    <row r="69" spans="1:15">
      <c r="A69" s="2" t="s">
        <v>295</v>
      </c>
      <c r="D69" s="298" t="str">
        <f t="shared" ref="D69:M69" si="19">IF(SUM(D53:D54)=0,"",(D64+D66-D65+D53+D54)/SUM(D53:D54))</f>
        <v/>
      </c>
      <c r="E69" s="298" t="str">
        <f t="shared" si="19"/>
        <v/>
      </c>
      <c r="F69" s="298" t="str">
        <f t="shared" si="19"/>
        <v/>
      </c>
      <c r="G69" s="329">
        <f t="shared" si="19"/>
        <v>0.99250552261453229</v>
      </c>
      <c r="H69" s="329">
        <f t="shared" si="19"/>
        <v>1.104351180162201</v>
      </c>
      <c r="I69" s="329">
        <f t="shared" si="19"/>
        <v>1.2103784613481505</v>
      </c>
      <c r="J69" s="329">
        <f t="shared" si="19"/>
        <v>1.2973819052266988</v>
      </c>
      <c r="K69" s="329">
        <f t="shared" si="19"/>
        <v>1.3655108101651263</v>
      </c>
      <c r="L69" s="298">
        <f t="shared" si="19"/>
        <v>1.4197191245976823</v>
      </c>
      <c r="M69" s="298">
        <f t="shared" si="19"/>
        <v>1.4377802464961829</v>
      </c>
      <c r="N69" s="298">
        <f t="shared" ref="N69" si="20">IF(SUM(N53:N54)=0,"",(N64+N66-N65+N53+N54)/SUM(N53:N54))</f>
        <v>1.4290542830470792</v>
      </c>
      <c r="O69" s="6"/>
    </row>
    <row r="70" spans="1:15">
      <c r="A70" s="2" t="s">
        <v>296</v>
      </c>
      <c r="D70" s="299" t="str">
        <f t="shared" ref="D70:M70" si="21">IF(SUM(D53:D54)=0,"",(D68+D53+D54)/SUM(D53:D54))</f>
        <v/>
      </c>
      <c r="E70" s="299" t="str">
        <f t="shared" si="21"/>
        <v/>
      </c>
      <c r="F70" s="299" t="str">
        <f t="shared" si="21"/>
        <v/>
      </c>
      <c r="G70" s="299">
        <f t="shared" si="21"/>
        <v>0.99250552261453229</v>
      </c>
      <c r="H70" s="299">
        <f t="shared" si="21"/>
        <v>1.0968567027767333</v>
      </c>
      <c r="I70" s="299">
        <f t="shared" si="21"/>
        <v>1.3072351641248838</v>
      </c>
      <c r="J70" s="299">
        <f t="shared" si="21"/>
        <v>1.6046170693515827</v>
      </c>
      <c r="K70" s="299">
        <f t="shared" si="21"/>
        <v>1.970127879516709</v>
      </c>
      <c r="L70" s="299">
        <f t="shared" si="21"/>
        <v>2.3898470041143911</v>
      </c>
      <c r="M70" s="299">
        <f t="shared" si="21"/>
        <v>2.8276272506105742</v>
      </c>
      <c r="N70" s="299">
        <f t="shared" ref="N70" si="22">IF(SUM(N53:N54)=0,"",(N68+N53+N54)/SUM(N53:N54))</f>
        <v>3.2566815336576531</v>
      </c>
      <c r="O70" s="31"/>
    </row>
  </sheetData>
  <phoneticPr fontId="15" type="noConversion"/>
  <printOptions horizontalCentered="1" verticalCentered="1" gridLinesSet="0"/>
  <pageMargins left="0.19685039370078741" right="0.19685039370078741" top="0.19685039370078741" bottom="0.19685039370078741" header="0.19685039370078741" footer="0.19685039370078741"/>
  <pageSetup paperSize="9" scale="60" orientation="landscape" horizontalDpi="300" verticalDpi="300" r:id="rId1"/>
  <headerFooter alignWithMargins="0"/>
  <ignoredErrors>
    <ignoredError sqref="D50:N50" formula="1"/>
    <ignoredError sqref="F4 G6:N6 F8:N8 B37:B39 B49:B50" unlocked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tCFProject">
    <tabColor indexed="42"/>
  </sheetPr>
  <dimension ref="A1:O57"/>
  <sheetViews>
    <sheetView showGridLines="0" workbookViewId="0"/>
  </sheetViews>
  <sheetFormatPr defaultColWidth="9.71875" defaultRowHeight="12.3"/>
  <cols>
    <col min="1" max="1" width="31.38671875" customWidth="1"/>
    <col min="3" max="3" width="13.1640625" customWidth="1"/>
  </cols>
  <sheetData>
    <row r="1" spans="1:15" ht="12.6">
      <c r="A1" s="177" t="str">
        <f>'CF-Owner'!A1</f>
        <v>Hotel Ltd.</v>
      </c>
      <c r="B1" s="138"/>
      <c r="C1" s="138"/>
      <c r="D1" s="198" t="s">
        <v>22</v>
      </c>
      <c r="E1" s="140"/>
      <c r="F1" s="140"/>
      <c r="G1" s="140"/>
      <c r="H1" s="140"/>
      <c r="I1" s="140"/>
      <c r="J1" s="140"/>
      <c r="K1" s="140"/>
      <c r="L1" s="138"/>
      <c r="M1" s="138"/>
      <c r="N1" s="138"/>
      <c r="O1" s="138"/>
    </row>
    <row r="2" spans="1:15" ht="12.6">
      <c r="A2" s="197"/>
      <c r="B2" s="138"/>
      <c r="C2" s="138"/>
      <c r="D2" s="262">
        <v>0</v>
      </c>
      <c r="E2" s="262">
        <v>1</v>
      </c>
      <c r="F2" s="262">
        <v>2</v>
      </c>
      <c r="G2" s="262">
        <v>3</v>
      </c>
      <c r="H2" s="262">
        <v>4</v>
      </c>
      <c r="I2" s="262">
        <v>5</v>
      </c>
      <c r="J2" s="262">
        <v>6</v>
      </c>
      <c r="K2" s="262">
        <v>7</v>
      </c>
      <c r="L2" s="262">
        <v>8</v>
      </c>
      <c r="M2" s="262">
        <v>9</v>
      </c>
      <c r="N2" s="262">
        <v>10</v>
      </c>
      <c r="O2" s="262">
        <v>11</v>
      </c>
    </row>
    <row r="3" spans="1:15" ht="12.6">
      <c r="A3" s="177" t="str">
        <f>'CF-Owner'!A3</f>
        <v>Basic assumptions</v>
      </c>
      <c r="B3" s="196" t="str">
        <f>'CF-Owner'!B3</f>
        <v xml:space="preserve">    Growth Factors    </v>
      </c>
      <c r="C3" s="138"/>
      <c r="D3" s="148">
        <f>'CF-Owner'!D$3</f>
        <v>2000</v>
      </c>
      <c r="E3" s="147">
        <f>'CF-Owner'!E$3</f>
        <v>2001</v>
      </c>
      <c r="F3" s="147">
        <f>'CF-Owner'!F$3</f>
        <v>2002</v>
      </c>
      <c r="G3" s="147">
        <f>'CF-Owner'!G$3</f>
        <v>2003</v>
      </c>
      <c r="H3" s="147">
        <f>'CF-Owner'!H$3</f>
        <v>2004</v>
      </c>
      <c r="I3" s="147">
        <f>'CF-Owner'!I$3</f>
        <v>2005</v>
      </c>
      <c r="J3" s="147">
        <f>'CF-Owner'!J$3</f>
        <v>2006</v>
      </c>
      <c r="K3" s="147">
        <f>'CF-Owner'!K$3</f>
        <v>2007</v>
      </c>
      <c r="L3" s="147">
        <f>'CF-Owner'!L$3</f>
        <v>2008</v>
      </c>
      <c r="M3" s="147">
        <f>'CF-Owner'!M$3</f>
        <v>2009</v>
      </c>
      <c r="N3" s="147">
        <f>'CF-Owner'!N$3</f>
        <v>2010</v>
      </c>
      <c r="O3" s="147">
        <f>'CF-Owner'!O$3</f>
        <v>2011</v>
      </c>
    </row>
    <row r="4" spans="1:15" ht="12.6">
      <c r="A4" s="143" t="str">
        <f>'CF-Owner'!A4</f>
        <v>Number of beds</v>
      </c>
      <c r="B4" s="138"/>
      <c r="C4" s="138"/>
      <c r="D4" s="152">
        <f>'CF-Owner'!D4</f>
        <v>0</v>
      </c>
      <c r="E4" s="152">
        <f>'CF-Owner'!E4</f>
        <v>0</v>
      </c>
      <c r="F4" s="152">
        <f>'CF-Owner'!F4</f>
        <v>500</v>
      </c>
      <c r="G4" s="161">
        <f>'CF-Owner'!G4</f>
        <v>500</v>
      </c>
      <c r="H4" s="145">
        <f>'CF-Owner'!H4</f>
        <v>500</v>
      </c>
      <c r="I4" s="145">
        <f>'CF-Owner'!I4</f>
        <v>500</v>
      </c>
      <c r="J4" s="145">
        <f>'CF-Owner'!J4</f>
        <v>500</v>
      </c>
      <c r="K4" s="145">
        <f>'CF-Owner'!K4</f>
        <v>500</v>
      </c>
      <c r="L4" s="145">
        <f>'CF-Owner'!L4</f>
        <v>500</v>
      </c>
      <c r="M4" s="145">
        <f>'CF-Owner'!M4</f>
        <v>500</v>
      </c>
      <c r="N4" s="145">
        <f>'CF-Owner'!N4</f>
        <v>500</v>
      </c>
      <c r="O4" s="195"/>
    </row>
    <row r="5" spans="1:15" ht="12.6">
      <c r="A5" s="143" t="str">
        <f>'CF-Owner'!A5</f>
        <v>Available Guestnights</v>
      </c>
      <c r="B5" s="138"/>
      <c r="C5" s="138"/>
      <c r="D5" s="145">
        <f>'CF-Owner'!D5</f>
        <v>0</v>
      </c>
      <c r="E5" s="145">
        <f>'CF-Owner'!E5</f>
        <v>0</v>
      </c>
      <c r="F5" s="145">
        <f>'CF-Owner'!F5</f>
        <v>182500</v>
      </c>
      <c r="G5" s="145">
        <f>'CF-Owner'!G5</f>
        <v>182500</v>
      </c>
      <c r="H5" s="145">
        <f>'CF-Owner'!H5</f>
        <v>182500</v>
      </c>
      <c r="I5" s="145">
        <f>'CF-Owner'!I5</f>
        <v>182500</v>
      </c>
      <c r="J5" s="145">
        <f>'CF-Owner'!J5</f>
        <v>182500</v>
      </c>
      <c r="K5" s="145">
        <f>'CF-Owner'!K5</f>
        <v>182500</v>
      </c>
      <c r="L5" s="145">
        <f>'CF-Owner'!L5</f>
        <v>182500</v>
      </c>
      <c r="M5" s="145">
        <f>'CF-Owner'!M5</f>
        <v>182500</v>
      </c>
      <c r="N5" s="145">
        <f>'CF-Owner'!N5</f>
        <v>182500</v>
      </c>
      <c r="O5" s="175"/>
    </row>
    <row r="6" spans="1:15" ht="12.6">
      <c r="A6" s="143" t="str">
        <f>'CF-Owner'!A6</f>
        <v>Average Bed Occupancy</v>
      </c>
      <c r="B6" s="138"/>
      <c r="C6" s="138"/>
      <c r="D6" s="194">
        <f>'CF-Owner'!D6</f>
        <v>0</v>
      </c>
      <c r="E6" s="146">
        <f>'CF-Owner'!E6</f>
        <v>0</v>
      </c>
      <c r="F6" s="193">
        <f>'CF-Owner'!F6</f>
        <v>0.4</v>
      </c>
      <c r="G6" s="193">
        <f>'CF-Owner'!G6</f>
        <v>0.48195913512213462</v>
      </c>
      <c r="H6" s="193">
        <f>'CF-Owner'!H6</f>
        <v>0.54068542162469202</v>
      </c>
      <c r="I6" s="193">
        <f>'CF-Owner'!I6</f>
        <v>0.58276464465750122</v>
      </c>
      <c r="J6" s="193">
        <f>'CF-Owner'!J6</f>
        <v>0.61291572548512685</v>
      </c>
      <c r="K6" s="193">
        <f>'CF-Owner'!K6</f>
        <v>0.63451991894576165</v>
      </c>
      <c r="L6" s="193">
        <f>'CF-Owner'!L6</f>
        <v>0.65</v>
      </c>
      <c r="M6" s="193">
        <f>'CF-Owner'!M6</f>
        <v>0.65</v>
      </c>
      <c r="N6" s="193">
        <f>'CF-Owner'!N6</f>
        <v>0.65</v>
      </c>
      <c r="O6" s="175"/>
    </row>
    <row r="7" spans="1:15" ht="12.6">
      <c r="A7" s="143" t="str">
        <f>'CF-Owner'!A7</f>
        <v>Guestnights occupied</v>
      </c>
      <c r="B7" s="138"/>
      <c r="C7" s="138"/>
      <c r="D7" s="145">
        <f>'CF-Owner'!D7</f>
        <v>0</v>
      </c>
      <c r="E7" s="145">
        <f>'CF-Owner'!E7</f>
        <v>0</v>
      </c>
      <c r="F7" s="145">
        <f>'CF-Owner'!F7</f>
        <v>73000</v>
      </c>
      <c r="G7" s="145">
        <f>'CF-Owner'!G7</f>
        <v>87957.542159789562</v>
      </c>
      <c r="H7" s="145">
        <f>'CF-Owner'!H7</f>
        <v>98675.089446506288</v>
      </c>
      <c r="I7" s="145">
        <f>'CF-Owner'!I7</f>
        <v>106354.54764999397</v>
      </c>
      <c r="J7" s="145">
        <f>'CF-Owner'!J7</f>
        <v>111857.11990103565</v>
      </c>
      <c r="K7" s="145">
        <f>'CF-Owner'!K7</f>
        <v>115799.8852076015</v>
      </c>
      <c r="L7" s="145">
        <f>'CF-Owner'!L7</f>
        <v>118625</v>
      </c>
      <c r="M7" s="145">
        <f>'CF-Owner'!M7</f>
        <v>118625</v>
      </c>
      <c r="N7" s="145">
        <f>'CF-Owner'!N7</f>
        <v>118625</v>
      </c>
      <c r="O7" s="175"/>
    </row>
    <row r="8" spans="1:15" ht="12.6">
      <c r="A8" s="143" t="str">
        <f>'CF-Owner'!A8</f>
        <v>Average Accomodation rate</v>
      </c>
      <c r="B8" s="138"/>
      <c r="C8" s="138"/>
      <c r="D8" s="192">
        <f>'CF-Owner'!D8</f>
        <v>0</v>
      </c>
      <c r="E8" s="192">
        <f>'CF-Owner'!E8</f>
        <v>0</v>
      </c>
      <c r="F8" s="191">
        <f>'CF-Owner'!F8</f>
        <v>30</v>
      </c>
      <c r="G8" s="191">
        <f>'CF-Owner'!G8</f>
        <v>30.6</v>
      </c>
      <c r="H8" s="191">
        <f>'CF-Owner'!H8</f>
        <v>31.212</v>
      </c>
      <c r="I8" s="191">
        <f>'CF-Owner'!I8</f>
        <v>31.836240000000004</v>
      </c>
      <c r="J8" s="191">
        <f>'CF-Owner'!J8</f>
        <v>32.4729648</v>
      </c>
      <c r="K8" s="191">
        <f>'CF-Owner'!K8</f>
        <v>33.122424096000003</v>
      </c>
      <c r="L8" s="191">
        <f>'CF-Owner'!L8</f>
        <v>33.784872577920005</v>
      </c>
      <c r="M8" s="191">
        <f>'CF-Owner'!M8</f>
        <v>34.460570029478404</v>
      </c>
      <c r="N8" s="191">
        <f>'CF-Owner'!N8</f>
        <v>35.149781430067975</v>
      </c>
      <c r="O8" s="175"/>
    </row>
    <row r="9" spans="1:15" ht="12.6">
      <c r="A9" s="143"/>
      <c r="B9" s="138"/>
      <c r="C9" s="138"/>
      <c r="D9" s="164"/>
      <c r="E9" s="164"/>
      <c r="F9" s="164"/>
      <c r="G9" s="164"/>
      <c r="H9" s="164"/>
      <c r="I9" s="164"/>
      <c r="J9" s="164"/>
      <c r="K9" s="164"/>
      <c r="L9" s="164"/>
      <c r="M9" s="164"/>
      <c r="N9" s="164"/>
      <c r="O9" s="175"/>
    </row>
    <row r="10" spans="1:15" ht="15">
      <c r="A10" s="187" t="str">
        <f>'CF-Owner'!A10</f>
        <v>Cash Inflows</v>
      </c>
      <c r="B10" s="138"/>
      <c r="C10" s="138"/>
      <c r="D10" s="138"/>
      <c r="E10" s="138"/>
      <c r="F10" s="138"/>
      <c r="G10" s="138"/>
      <c r="H10" s="138"/>
      <c r="I10" s="138"/>
      <c r="J10" s="138"/>
      <c r="K10" s="138"/>
      <c r="L10" s="138"/>
      <c r="M10" s="138"/>
      <c r="N10" s="138"/>
      <c r="O10" s="175"/>
    </row>
    <row r="11" spans="1:15" ht="12.6">
      <c r="A11" s="177" t="str">
        <f>'CF-Owner'!A11</f>
        <v>From Operations</v>
      </c>
      <c r="B11" s="138"/>
      <c r="C11" s="138"/>
      <c r="D11" s="176"/>
      <c r="E11" s="140"/>
      <c r="F11" s="140"/>
      <c r="G11" s="140"/>
      <c r="H11" s="140"/>
      <c r="I11" s="140"/>
      <c r="J11" s="140"/>
      <c r="K11" s="140"/>
      <c r="L11" s="138"/>
      <c r="M11" s="138"/>
      <c r="N11" s="138"/>
      <c r="O11" s="175"/>
    </row>
    <row r="12" spans="1:15" ht="12.6">
      <c r="A12" s="143" t="str">
        <f>'CF-Owner'!A12</f>
        <v>Accomodation</v>
      </c>
      <c r="B12" s="138"/>
      <c r="C12" s="138"/>
      <c r="D12" s="145">
        <f>'CF-Owner'!D12</f>
        <v>0</v>
      </c>
      <c r="E12" s="145">
        <f>'CF-Owner'!E12</f>
        <v>0</v>
      </c>
      <c r="F12" s="145">
        <f>'CF-Owner'!F12</f>
        <v>2190</v>
      </c>
      <c r="G12" s="145">
        <f>'CF-Owner'!G12</f>
        <v>2691.5007900895607</v>
      </c>
      <c r="H12" s="145">
        <f>'CF-Owner'!H12</f>
        <v>3079.8468918043541</v>
      </c>
      <c r="I12" s="145">
        <f>'CF-Owner'!I12</f>
        <v>3385.9289040766444</v>
      </c>
      <c r="J12" s="145">
        <f>'CF-Owner'!J12</f>
        <v>3632.3323171757102</v>
      </c>
      <c r="K12" s="145">
        <f>'CF-Owner'!K12</f>
        <v>3835.5729081142945</v>
      </c>
      <c r="L12" s="145">
        <f>'CF-Owner'!L12</f>
        <v>4007.7305095557608</v>
      </c>
      <c r="M12" s="145">
        <f>'CF-Owner'!M12</f>
        <v>4087.8851197468753</v>
      </c>
      <c r="N12" s="145">
        <f>'CF-Owner'!N12</f>
        <v>4169.6428221418137</v>
      </c>
      <c r="O12" s="175"/>
    </row>
    <row r="13" spans="1:15" ht="12.6">
      <c r="A13" s="143" t="str">
        <f>'CF-Owner'!A13</f>
        <v>Food</v>
      </c>
      <c r="B13" s="183">
        <f>'CF-Owner'!B13</f>
        <v>3</v>
      </c>
      <c r="C13" s="182" t="str">
        <f>'CF-Owner'!C13</f>
        <v>per guestnight</v>
      </c>
      <c r="D13" s="145">
        <f>'CF-Owner'!D13</f>
        <v>0</v>
      </c>
      <c r="E13" s="145">
        <f>'CF-Owner'!E13</f>
        <v>0</v>
      </c>
      <c r="F13" s="145">
        <f>'CF-Owner'!F13</f>
        <v>232.33709999999999</v>
      </c>
      <c r="G13" s="145">
        <f>'CF-Owner'!G13</f>
        <v>288.34074351492109</v>
      </c>
      <c r="H13" s="145">
        <f>'CF-Owner'!H13</f>
        <v>333.17904749874253</v>
      </c>
      <c r="I13" s="145">
        <f>'CF-Owner'!I13</f>
        <v>369.88220932362594</v>
      </c>
      <c r="J13" s="145">
        <f>'CF-Owner'!J13</f>
        <v>400.68975270285392</v>
      </c>
      <c r="K13" s="145">
        <f>'CF-Owner'!K13</f>
        <v>427.25775730808726</v>
      </c>
      <c r="L13" s="145">
        <f>'CF-Owner'!L13</f>
        <v>450.81180271381783</v>
      </c>
      <c r="M13" s="145">
        <f>'CF-Owner'!M13</f>
        <v>464.3361567952324</v>
      </c>
      <c r="N13" s="145">
        <f>'CF-Owner'!N13</f>
        <v>478.26624149908935</v>
      </c>
      <c r="O13" s="175"/>
    </row>
    <row r="14" spans="1:15" ht="12.6">
      <c r="A14" s="143" t="str">
        <f>'CF-Owner'!A14</f>
        <v>Beverage</v>
      </c>
      <c r="B14" s="183">
        <f>'CF-Owner'!B14</f>
        <v>1.5</v>
      </c>
      <c r="C14" s="182" t="str">
        <f>'CF-Owner'!C14</f>
        <v>per guestnight</v>
      </c>
      <c r="D14" s="145">
        <f>'CF-Owner'!D14</f>
        <v>0</v>
      </c>
      <c r="E14" s="145">
        <f>'CF-Owner'!E14</f>
        <v>0</v>
      </c>
      <c r="F14" s="145">
        <f>'CF-Owner'!F14</f>
        <v>118.43520000000001</v>
      </c>
      <c r="G14" s="145">
        <f>'CF-Owner'!G14</f>
        <v>148.41040905604427</v>
      </c>
      <c r="H14" s="145">
        <f>'CF-Owner'!H14</f>
        <v>173.15384707164159</v>
      </c>
      <c r="I14" s="145">
        <f>'CF-Owner'!I14</f>
        <v>194.09485362270644</v>
      </c>
      <c r="J14" s="145">
        <f>'CF-Owner'!J14</f>
        <v>212.30241174745177</v>
      </c>
      <c r="K14" s="145">
        <f>'CF-Owner'!K14</f>
        <v>228.57712346481767</v>
      </c>
      <c r="L14" s="145">
        <f>'CF-Owner'!L14</f>
        <v>243.51975540648846</v>
      </c>
      <c r="M14" s="145">
        <f>'CF-Owner'!M14</f>
        <v>253.26054562274803</v>
      </c>
      <c r="N14" s="145">
        <f>'CF-Owner'!N14</f>
        <v>263.39096744765794</v>
      </c>
      <c r="O14" s="175"/>
    </row>
    <row r="15" spans="1:15" ht="12.6">
      <c r="A15" s="143" t="str">
        <f>'CF-Owner'!A15</f>
        <v>Other</v>
      </c>
      <c r="B15" s="183">
        <f>'CF-Owner'!B15</f>
        <v>1.4</v>
      </c>
      <c r="C15" s="182" t="str">
        <f>'CF-Owner'!C15</f>
        <v>per guestnight</v>
      </c>
      <c r="D15" s="145">
        <f>'CF-Owner'!D15</f>
        <v>0</v>
      </c>
      <c r="E15" s="145">
        <f>'CF-Owner'!E15</f>
        <v>0</v>
      </c>
      <c r="F15" s="145">
        <f>'CF-Owner'!F15</f>
        <v>108.42398</v>
      </c>
      <c r="G15" s="145">
        <f>'CF-Owner'!G15</f>
        <v>134.55901364029651</v>
      </c>
      <c r="H15" s="145">
        <f>'CF-Owner'!H15</f>
        <v>155.48355549941317</v>
      </c>
      <c r="I15" s="145">
        <f>'CF-Owner'!I15</f>
        <v>172.61169768435875</v>
      </c>
      <c r="J15" s="145">
        <f>'CF-Owner'!J15</f>
        <v>186.98855126133182</v>
      </c>
      <c r="K15" s="145">
        <f>'CF-Owner'!K15</f>
        <v>199.3869534104407</v>
      </c>
      <c r="L15" s="145">
        <f>'CF-Owner'!L15</f>
        <v>210.37884126644829</v>
      </c>
      <c r="M15" s="145">
        <f>'CF-Owner'!M15</f>
        <v>216.69020650444176</v>
      </c>
      <c r="N15" s="145">
        <f>'CF-Owner'!N15</f>
        <v>223.19091269957502</v>
      </c>
      <c r="O15" s="175"/>
    </row>
    <row r="16" spans="1:15" ht="12.6">
      <c r="A16" s="143" t="str">
        <f>'CF-Owner'!A16</f>
        <v>Rent from shops</v>
      </c>
      <c r="B16" s="181">
        <f>'CF-Owner'!B16</f>
        <v>3.5000000000000003E-2</v>
      </c>
      <c r="C16" s="178" t="str">
        <f>'CF-Owner'!C16</f>
        <v>growth p.a.</v>
      </c>
      <c r="D16" s="145">
        <f>'CF-Owner'!D16</f>
        <v>0</v>
      </c>
      <c r="E16" s="145">
        <f>'CF-Owner'!E16</f>
        <v>0</v>
      </c>
      <c r="F16" s="145">
        <f>'CF-Owner'!F16</f>
        <v>100</v>
      </c>
      <c r="G16" s="145">
        <f>'CF-Owner'!G16</f>
        <v>103.49999999999999</v>
      </c>
      <c r="H16" s="145">
        <f>'CF-Owner'!H16</f>
        <v>107.12249999999997</v>
      </c>
      <c r="I16" s="145">
        <f>'CF-Owner'!I16</f>
        <v>110.87178749999997</v>
      </c>
      <c r="J16" s="145">
        <f>'CF-Owner'!J16</f>
        <v>114.75230006249996</v>
      </c>
      <c r="K16" s="145">
        <f>'CF-Owner'!K16</f>
        <v>118.76863056468744</v>
      </c>
      <c r="L16" s="145">
        <f>'CF-Owner'!L16</f>
        <v>122.92553263445149</v>
      </c>
      <c r="M16" s="145">
        <f>'CF-Owner'!M16</f>
        <v>127.22792627665727</v>
      </c>
      <c r="N16" s="145">
        <f>'CF-Owner'!N16</f>
        <v>131.68090369634027</v>
      </c>
      <c r="O16" s="175"/>
    </row>
    <row r="17" spans="1:15" ht="12.6">
      <c r="A17" s="143"/>
      <c r="B17" s="181"/>
      <c r="C17" s="178"/>
      <c r="D17" s="271"/>
      <c r="E17" s="271"/>
      <c r="F17" s="271"/>
      <c r="G17" s="271"/>
      <c r="H17" s="271"/>
      <c r="I17" s="271"/>
      <c r="J17" s="271"/>
      <c r="K17" s="271"/>
      <c r="L17" s="271"/>
      <c r="M17" s="271"/>
      <c r="N17" s="271"/>
      <c r="O17" s="272"/>
    </row>
    <row r="18" spans="1:15" ht="12.6">
      <c r="A18" s="171" t="str">
        <f>'CF-Owner'!A18</f>
        <v>Total from operations</v>
      </c>
      <c r="B18" s="164"/>
      <c r="C18" s="164"/>
      <c r="D18" s="169">
        <f t="shared" ref="D18:N18" si="0">SUM(D12:D16)</f>
        <v>0</v>
      </c>
      <c r="E18" s="169">
        <f t="shared" si="0"/>
        <v>0</v>
      </c>
      <c r="F18" s="169">
        <f t="shared" si="0"/>
        <v>2749.1962800000001</v>
      </c>
      <c r="G18" s="169">
        <f t="shared" si="0"/>
        <v>3366.3109563008225</v>
      </c>
      <c r="H18" s="169">
        <f t="shared" si="0"/>
        <v>3848.7858418741512</v>
      </c>
      <c r="I18" s="169">
        <f t="shared" si="0"/>
        <v>4233.389452207336</v>
      </c>
      <c r="J18" s="169">
        <f t="shared" si="0"/>
        <v>4547.0653329498473</v>
      </c>
      <c r="K18" s="169">
        <f t="shared" si="0"/>
        <v>4809.563372862327</v>
      </c>
      <c r="L18" s="169">
        <f t="shared" si="0"/>
        <v>5035.3664415769663</v>
      </c>
      <c r="M18" s="169">
        <f t="shared" si="0"/>
        <v>5149.3999549459541</v>
      </c>
      <c r="N18" s="169">
        <f t="shared" si="0"/>
        <v>5266.1718474844765</v>
      </c>
      <c r="O18" s="190"/>
    </row>
    <row r="19" spans="1:15" ht="12.6">
      <c r="A19" s="177" t="str">
        <f>'CF-Owner'!A19</f>
        <v>Residual values</v>
      </c>
      <c r="B19" s="138"/>
      <c r="C19" s="138"/>
      <c r="D19" s="138"/>
      <c r="E19" s="138"/>
      <c r="F19" s="138"/>
      <c r="G19" s="138"/>
      <c r="H19" s="138"/>
      <c r="I19" s="138"/>
      <c r="J19" s="138"/>
      <c r="K19" s="138"/>
      <c r="L19" s="138"/>
      <c r="M19" s="138"/>
      <c r="N19" s="138"/>
      <c r="O19" s="175"/>
    </row>
    <row r="20" spans="1:15" ht="12.6">
      <c r="A20" s="143" t="str">
        <f>'CF-Owner'!A20</f>
        <v>Land</v>
      </c>
      <c r="B20" s="138"/>
      <c r="C20" s="138"/>
      <c r="D20" s="138"/>
      <c r="E20" s="138"/>
      <c r="F20" s="138"/>
      <c r="G20" s="138"/>
      <c r="H20" s="138"/>
      <c r="I20" s="138"/>
      <c r="J20" s="138"/>
      <c r="K20" s="138"/>
      <c r="L20" s="138"/>
      <c r="M20" s="138"/>
      <c r="N20" s="138"/>
      <c r="O20" s="189">
        <f>'CF-Owner'!O20</f>
        <v>5536.9354828977821</v>
      </c>
    </row>
    <row r="21" spans="1:15" ht="12.6">
      <c r="A21" s="143" t="str">
        <f>'CF-Owner'!A21</f>
        <v>Buildings</v>
      </c>
      <c r="B21" s="138"/>
      <c r="C21" s="138"/>
      <c r="D21" s="138"/>
      <c r="E21" s="138"/>
      <c r="F21" s="138"/>
      <c r="G21" s="138"/>
      <c r="H21" s="138"/>
      <c r="I21" s="138"/>
      <c r="J21" s="138"/>
      <c r="K21" s="138"/>
      <c r="L21" s="138"/>
      <c r="M21" s="138"/>
      <c r="N21" s="138"/>
      <c r="O21" s="189">
        <f>'CF-Owner'!O21</f>
        <v>10854.151303775807</v>
      </c>
    </row>
    <row r="22" spans="1:15" ht="12.6">
      <c r="A22" s="143" t="str">
        <f>'CF-Owner'!A22</f>
        <v>Electromechanical</v>
      </c>
      <c r="B22" s="138"/>
      <c r="C22" s="138"/>
      <c r="D22" s="138"/>
      <c r="E22" s="138"/>
      <c r="F22" s="138"/>
      <c r="G22" s="138"/>
      <c r="H22" s="138"/>
      <c r="I22" s="138"/>
      <c r="J22" s="138"/>
      <c r="K22" s="138"/>
      <c r="L22" s="138"/>
      <c r="M22" s="138"/>
      <c r="N22" s="138"/>
      <c r="O22" s="189">
        <f>'CF-Owner'!O22</f>
        <v>3045.31451559378</v>
      </c>
    </row>
    <row r="23" spans="1:15" ht="12.6">
      <c r="A23" s="143" t="str">
        <f>'CF-Owner'!A23</f>
        <v>Furnishings/Equipment</v>
      </c>
      <c r="B23" s="138"/>
      <c r="C23" s="138"/>
      <c r="D23" s="138"/>
      <c r="E23" s="138"/>
      <c r="F23" s="138"/>
      <c r="G23" s="138"/>
      <c r="H23" s="138"/>
      <c r="I23" s="138"/>
      <c r="J23" s="138"/>
      <c r="K23" s="138"/>
      <c r="L23" s="138"/>
      <c r="M23" s="138"/>
      <c r="N23" s="138"/>
      <c r="O23" s="189">
        <f>'CF-Owner'!O23</f>
        <v>1493.4070777905092</v>
      </c>
    </row>
    <row r="24" spans="1:15" ht="12.9" thickBot="1">
      <c r="A24" s="143"/>
      <c r="B24" s="138"/>
      <c r="C24" s="138"/>
      <c r="D24" s="138"/>
      <c r="E24" s="138"/>
      <c r="F24" s="138"/>
      <c r="G24" s="138"/>
      <c r="H24" s="138"/>
      <c r="I24" s="138"/>
      <c r="J24" s="138"/>
      <c r="K24" s="138"/>
      <c r="L24" s="138"/>
      <c r="M24" s="138"/>
      <c r="N24" s="138"/>
      <c r="O24" s="175"/>
    </row>
    <row r="25" spans="1:15" ht="13.2" thickTop="1" thickBot="1">
      <c r="A25" s="174" t="str">
        <f>'CF-Owner'!A26</f>
        <v>Total Cash Inflows</v>
      </c>
      <c r="B25" s="138"/>
      <c r="C25" s="138"/>
      <c r="D25" s="173">
        <f t="shared" ref="D25:O25" si="1">SUM(D18:D24)</f>
        <v>0</v>
      </c>
      <c r="E25" s="173">
        <f t="shared" si="1"/>
        <v>0</v>
      </c>
      <c r="F25" s="173">
        <f t="shared" si="1"/>
        <v>2749.1962800000001</v>
      </c>
      <c r="G25" s="173">
        <f t="shared" si="1"/>
        <v>3366.3109563008225</v>
      </c>
      <c r="H25" s="173">
        <f t="shared" si="1"/>
        <v>3848.7858418741512</v>
      </c>
      <c r="I25" s="173">
        <f t="shared" si="1"/>
        <v>4233.389452207336</v>
      </c>
      <c r="J25" s="173">
        <f t="shared" si="1"/>
        <v>4547.0653329498473</v>
      </c>
      <c r="K25" s="173">
        <f t="shared" si="1"/>
        <v>4809.563372862327</v>
      </c>
      <c r="L25" s="173">
        <f t="shared" si="1"/>
        <v>5035.3664415769663</v>
      </c>
      <c r="M25" s="173">
        <f t="shared" si="1"/>
        <v>5149.3999549459541</v>
      </c>
      <c r="N25" s="173">
        <f t="shared" si="1"/>
        <v>5266.1718474844765</v>
      </c>
      <c r="O25" s="173">
        <f t="shared" si="1"/>
        <v>20929.808380057879</v>
      </c>
    </row>
    <row r="26" spans="1:15" ht="12.9" thickTop="1">
      <c r="A26" s="143"/>
      <c r="B26" s="138"/>
      <c r="C26" s="138"/>
      <c r="D26" s="141"/>
      <c r="E26" s="139"/>
      <c r="F26" s="139"/>
      <c r="G26" s="139"/>
      <c r="H26" s="139"/>
      <c r="I26" s="139"/>
      <c r="J26" s="139"/>
      <c r="K26" s="139"/>
      <c r="L26" s="138"/>
      <c r="M26" s="138"/>
      <c r="N26" s="138"/>
      <c r="O26" s="188"/>
    </row>
    <row r="27" spans="1:15" ht="12.6">
      <c r="A27" s="143"/>
      <c r="B27" s="138"/>
      <c r="C27" s="138"/>
      <c r="D27" s="141"/>
      <c r="E27" s="139"/>
      <c r="F27" s="139"/>
      <c r="G27" s="139"/>
      <c r="H27" s="139"/>
      <c r="I27" s="139"/>
      <c r="J27" s="139"/>
      <c r="K27" s="139"/>
      <c r="L27" s="138"/>
      <c r="M27" s="138"/>
      <c r="N27" s="138"/>
      <c r="O27" s="273"/>
    </row>
    <row r="28" spans="1:15" ht="15">
      <c r="A28" s="187" t="str">
        <f>'CF-Owner'!A28</f>
        <v>Cash Outflows</v>
      </c>
      <c r="B28" s="138"/>
      <c r="C28" s="138"/>
      <c r="D28" s="141"/>
      <c r="E28" s="139"/>
      <c r="F28" s="139"/>
      <c r="G28" s="139"/>
      <c r="H28" s="139"/>
      <c r="I28" s="139"/>
      <c r="J28" s="139"/>
      <c r="K28" s="139"/>
      <c r="L28" s="138"/>
      <c r="M28" s="138"/>
      <c r="N28" s="138"/>
      <c r="O28" s="186"/>
    </row>
    <row r="29" spans="1:15" ht="12.6">
      <c r="A29" s="143" t="str">
        <f>'CF-Owner'!A29</f>
        <v>Value of existing assets</v>
      </c>
      <c r="B29" s="138"/>
      <c r="C29" s="138"/>
      <c r="D29" s="141">
        <f>'CF-Owner'!D29</f>
        <v>0</v>
      </c>
      <c r="E29" s="139"/>
      <c r="F29" s="139"/>
      <c r="G29" s="139"/>
      <c r="H29" s="139"/>
      <c r="I29" s="139"/>
      <c r="J29" s="139"/>
      <c r="K29" s="139"/>
      <c r="L29" s="138"/>
      <c r="M29" s="138"/>
      <c r="N29" s="138"/>
      <c r="O29" s="186">
        <f>'CF-Owner'!O29</f>
        <v>0</v>
      </c>
    </row>
    <row r="30" spans="1:15" ht="12.6">
      <c r="A30" s="177" t="str">
        <f>'CF-Owner'!A30</f>
        <v>Investments</v>
      </c>
      <c r="B30" s="138"/>
      <c r="C30" s="138"/>
      <c r="D30" s="141"/>
      <c r="E30" s="139"/>
      <c r="F30" s="139"/>
      <c r="G30" s="139"/>
      <c r="H30" s="139"/>
      <c r="I30" s="139"/>
      <c r="J30" s="139"/>
      <c r="K30" s="139"/>
      <c r="L30" s="138"/>
      <c r="M30" s="138"/>
      <c r="N30" s="138"/>
      <c r="O30" s="186"/>
    </row>
    <row r="31" spans="1:15" ht="12.6">
      <c r="A31" s="143" t="str">
        <f>'CF-Owner'!A31</f>
        <v>Land</v>
      </c>
      <c r="B31" s="138"/>
      <c r="C31" s="138"/>
      <c r="D31" s="145">
        <f>'CF-Owner'!D31</f>
        <v>4000</v>
      </c>
      <c r="E31" s="145">
        <f>'CF-Owner'!E31</f>
        <v>0</v>
      </c>
      <c r="F31" s="138">
        <f>'CF-Owner'!F31</f>
        <v>0</v>
      </c>
      <c r="G31" s="138">
        <f>'CF-Owner'!G31</f>
        <v>0</v>
      </c>
      <c r="H31" s="138">
        <f>'CF-Owner'!H31</f>
        <v>0</v>
      </c>
      <c r="I31" s="138">
        <f>'CF-Owner'!I31</f>
        <v>0</v>
      </c>
      <c r="J31" s="138">
        <f>'CF-Owner'!J31</f>
        <v>0</v>
      </c>
      <c r="K31" s="138">
        <f>'CF-Owner'!K31</f>
        <v>0</v>
      </c>
      <c r="L31" s="138">
        <f>'CF-Owner'!L31</f>
        <v>0</v>
      </c>
      <c r="M31" s="138">
        <f>'CF-Owner'!M31</f>
        <v>0</v>
      </c>
      <c r="N31" s="138">
        <f>'CF-Owner'!N31</f>
        <v>0</v>
      </c>
      <c r="O31" s="186"/>
    </row>
    <row r="32" spans="1:15" ht="12.6">
      <c r="A32" s="143" t="str">
        <f>'CF-Owner'!A32</f>
        <v>Buildings</v>
      </c>
      <c r="B32" s="138"/>
      <c r="C32" s="138"/>
      <c r="D32" s="145">
        <f>'CF-Owner'!D32</f>
        <v>3000</v>
      </c>
      <c r="E32" s="145">
        <f>'CF-Owner'!E32</f>
        <v>4000</v>
      </c>
      <c r="F32" s="138">
        <f>'CF-Owner'!F32</f>
        <v>0</v>
      </c>
      <c r="G32" s="138">
        <f>'CF-Owner'!G32</f>
        <v>0</v>
      </c>
      <c r="H32" s="138">
        <f>'CF-Owner'!H32</f>
        <v>0</v>
      </c>
      <c r="I32" s="138">
        <f>'CF-Owner'!I32</f>
        <v>0</v>
      </c>
      <c r="J32" s="138">
        <f>'CF-Owner'!J32</f>
        <v>0</v>
      </c>
      <c r="K32" s="138">
        <f>'CF-Owner'!K32</f>
        <v>0</v>
      </c>
      <c r="L32" s="138">
        <f>'CF-Owner'!L32</f>
        <v>0</v>
      </c>
      <c r="M32" s="138">
        <f>'CF-Owner'!M32</f>
        <v>0</v>
      </c>
      <c r="N32" s="138">
        <f>'CF-Owner'!N32</f>
        <v>0</v>
      </c>
      <c r="O32" s="175"/>
    </row>
    <row r="33" spans="1:15" ht="12.6">
      <c r="A33" s="143" t="str">
        <f>'CF-Owner'!A33</f>
        <v>Electromechanical</v>
      </c>
      <c r="B33" s="138"/>
      <c r="C33" s="138"/>
      <c r="D33" s="145">
        <f>'CF-Owner'!D33</f>
        <v>1400</v>
      </c>
      <c r="E33" s="145">
        <f>'CF-Owner'!E33</f>
        <v>1700</v>
      </c>
      <c r="F33" s="138">
        <f>'CF-Owner'!F33</f>
        <v>0</v>
      </c>
      <c r="G33" s="138">
        <f>'CF-Owner'!G33</f>
        <v>0</v>
      </c>
      <c r="H33" s="138">
        <f>'CF-Owner'!H33</f>
        <v>0</v>
      </c>
      <c r="I33" s="138">
        <f>'CF-Owner'!I33</f>
        <v>0</v>
      </c>
      <c r="J33" s="138">
        <f>'CF-Owner'!J33</f>
        <v>0</v>
      </c>
      <c r="K33" s="138">
        <f>'CF-Owner'!K33</f>
        <v>0</v>
      </c>
      <c r="L33" s="138">
        <f>'CF-Owner'!L33</f>
        <v>0</v>
      </c>
      <c r="M33" s="138">
        <f>'CF-Owner'!M33</f>
        <v>0</v>
      </c>
      <c r="N33" s="138">
        <f>'CF-Owner'!N33</f>
        <v>0</v>
      </c>
      <c r="O33" s="175"/>
    </row>
    <row r="34" spans="1:15" ht="12.6">
      <c r="A34" s="143" t="str">
        <f>'CF-Owner'!A34</f>
        <v>Furnishings &amp; Equipment</v>
      </c>
      <c r="B34" s="138"/>
      <c r="C34" s="138"/>
      <c r="D34" s="145">
        <f>'CF-Owner'!D34</f>
        <v>500</v>
      </c>
      <c r="E34" s="145">
        <f>'CF-Owner'!E34</f>
        <v>1500</v>
      </c>
      <c r="F34" s="138">
        <f>'CF-Owner'!F34</f>
        <v>0</v>
      </c>
      <c r="G34" s="138">
        <f>'CF-Owner'!G34</f>
        <v>0</v>
      </c>
      <c r="H34" s="138">
        <f>'CF-Owner'!H34</f>
        <v>0</v>
      </c>
      <c r="I34" s="138">
        <f>'CF-Owner'!I34</f>
        <v>0</v>
      </c>
      <c r="J34" s="138">
        <f>'CF-Owner'!J34</f>
        <v>0</v>
      </c>
      <c r="K34" s="138">
        <f>'CF-Owner'!K34</f>
        <v>0</v>
      </c>
      <c r="L34" s="138">
        <f>'CF-Owner'!L34</f>
        <v>0</v>
      </c>
      <c r="M34" s="138">
        <f>'CF-Owner'!M34</f>
        <v>0</v>
      </c>
      <c r="N34" s="138">
        <f>'CF-Owner'!N34</f>
        <v>0</v>
      </c>
      <c r="O34" s="175"/>
    </row>
    <row r="35" spans="1:15" ht="12.6">
      <c r="A35" s="143" t="str">
        <f>'CF-Owner'!A35</f>
        <v>Preliminary and preoperational</v>
      </c>
      <c r="B35" s="138"/>
      <c r="C35" s="138"/>
      <c r="D35" s="185">
        <f>'CF-Owner'!D35</f>
        <v>2100</v>
      </c>
      <c r="E35" s="185">
        <f>'CF-Owner'!E35</f>
        <v>1800</v>
      </c>
      <c r="F35" s="138">
        <f>'CF-Owner'!F35</f>
        <v>0</v>
      </c>
      <c r="G35" s="138">
        <f>'CF-Owner'!G35</f>
        <v>0</v>
      </c>
      <c r="H35" s="138">
        <f>'CF-Owner'!H35</f>
        <v>0</v>
      </c>
      <c r="I35" s="138">
        <f>'CF-Owner'!I35</f>
        <v>0</v>
      </c>
      <c r="J35" s="138">
        <f>'CF-Owner'!J35</f>
        <v>0</v>
      </c>
      <c r="K35" s="138">
        <f>'CF-Owner'!K35</f>
        <v>0</v>
      </c>
      <c r="L35" s="138">
        <f>'CF-Owner'!L35</f>
        <v>0</v>
      </c>
      <c r="M35" s="138">
        <f>'CF-Owner'!M35</f>
        <v>0</v>
      </c>
      <c r="N35" s="138">
        <f>'CF-Owner'!N35</f>
        <v>0</v>
      </c>
      <c r="O35" s="175"/>
    </row>
    <row r="36" spans="1:15" ht="12.6">
      <c r="A36" s="177" t="str">
        <f>'CF-Owner'!A36</f>
        <v>Operating expenses</v>
      </c>
      <c r="B36" s="138"/>
      <c r="C36" s="138"/>
      <c r="D36" s="138"/>
      <c r="E36" s="138"/>
      <c r="F36" s="138"/>
      <c r="G36" s="138"/>
      <c r="H36" s="138"/>
      <c r="I36" s="138"/>
      <c r="J36" s="138"/>
      <c r="K36" s="138"/>
      <c r="L36" s="138"/>
      <c r="M36" s="138"/>
      <c r="N36" s="138"/>
      <c r="O36" s="175"/>
    </row>
    <row r="37" spans="1:15" ht="12.6">
      <c r="A37" s="143" t="str">
        <f>'CF-Owner'!A37</f>
        <v>Food cost</v>
      </c>
      <c r="B37" s="184">
        <f>'CF-Owner'!B37</f>
        <v>1.35</v>
      </c>
      <c r="C37" s="182" t="str">
        <f>'CF-Owner'!C37</f>
        <v>per guestnight</v>
      </c>
      <c r="D37" s="145">
        <f>'CF-Owner'!D37</f>
        <v>0</v>
      </c>
      <c r="E37" s="180">
        <f>'CF-Owner'!E37</f>
        <v>0</v>
      </c>
      <c r="F37" s="145">
        <f>'CF-Owner'!F37</f>
        <v>98.55</v>
      </c>
      <c r="G37" s="145">
        <f>'CF-Owner'!G37</f>
        <v>118.74268191571592</v>
      </c>
      <c r="H37" s="145">
        <f>'CF-Owner'!H37</f>
        <v>133.21137075278349</v>
      </c>
      <c r="I37" s="145">
        <f>'CF-Owner'!I37</f>
        <v>143.57863932749186</v>
      </c>
      <c r="J37" s="145">
        <f>'CF-Owner'!J37</f>
        <v>151.00711186639813</v>
      </c>
      <c r="K37" s="145">
        <f>'CF-Owner'!K37</f>
        <v>156.32984503026205</v>
      </c>
      <c r="L37" s="145">
        <f>'CF-Owner'!L37</f>
        <v>160.14375000000001</v>
      </c>
      <c r="M37" s="145">
        <f>'CF-Owner'!M37</f>
        <v>160.14375000000001</v>
      </c>
      <c r="N37" s="145">
        <f>'CF-Owner'!N37</f>
        <v>160.14375000000001</v>
      </c>
      <c r="O37" s="175"/>
    </row>
    <row r="38" spans="1:15" ht="12.6">
      <c r="A38" s="143" t="str">
        <f>'CF-Owner'!A38</f>
        <v>Beverage cost</v>
      </c>
      <c r="B38" s="184">
        <f>'CF-Owner'!B38</f>
        <v>0.52499999999999991</v>
      </c>
      <c r="C38" s="182" t="str">
        <f>'CF-Owner'!C38</f>
        <v>per guestnight</v>
      </c>
      <c r="D38" s="145">
        <f>'CF-Owner'!D38</f>
        <v>0</v>
      </c>
      <c r="E38" s="180">
        <f>'CF-Owner'!E38</f>
        <v>0</v>
      </c>
      <c r="F38" s="145">
        <f>'CF-Owner'!F38</f>
        <v>38.324999999999996</v>
      </c>
      <c r="G38" s="145">
        <f>'CF-Owner'!G38</f>
        <v>46.177709633889513</v>
      </c>
      <c r="H38" s="145">
        <f>'CF-Owner'!H38</f>
        <v>51.804421959415791</v>
      </c>
      <c r="I38" s="145">
        <f>'CF-Owner'!I38</f>
        <v>55.836137516246822</v>
      </c>
      <c r="J38" s="145">
        <f>'CF-Owner'!J38</f>
        <v>58.724987948043712</v>
      </c>
      <c r="K38" s="145">
        <f>'CF-Owner'!K38</f>
        <v>60.79493973399078</v>
      </c>
      <c r="L38" s="145">
        <f>'CF-Owner'!L38</f>
        <v>62.278124999999996</v>
      </c>
      <c r="M38" s="145">
        <f>'CF-Owner'!M38</f>
        <v>62.278124999999996</v>
      </c>
      <c r="N38" s="145">
        <f>'CF-Owner'!N38</f>
        <v>62.278124999999996</v>
      </c>
      <c r="O38" s="175"/>
    </row>
    <row r="39" spans="1:15" ht="12.6">
      <c r="A39" s="143" t="str">
        <f>'CF-Owner'!A39</f>
        <v>Payroll</v>
      </c>
      <c r="B39" s="181">
        <f>'CF-Owner'!B39</f>
        <v>3.5000000000000003E-2</v>
      </c>
      <c r="C39" s="178" t="str">
        <f>'CF-Owner'!C39</f>
        <v>growth p.a.</v>
      </c>
      <c r="D39" s="145">
        <f>'CF-Owner'!D39</f>
        <v>0</v>
      </c>
      <c r="E39" s="180">
        <f>'CF-Owner'!E39</f>
        <v>0</v>
      </c>
      <c r="F39" s="145">
        <f>'CF-Owner'!F39</f>
        <v>729.50422499999991</v>
      </c>
      <c r="G39" s="145">
        <f>'CF-Owner'!G39</f>
        <v>755.03687287499986</v>
      </c>
      <c r="H39" s="145">
        <f>'CF-Owner'!H39</f>
        <v>781.46316342562477</v>
      </c>
      <c r="I39" s="145">
        <f>'CF-Owner'!I39</f>
        <v>808.81437414552158</v>
      </c>
      <c r="J39" s="145">
        <f>'CF-Owner'!J39</f>
        <v>837.1228772406148</v>
      </c>
      <c r="K39" s="145">
        <f>'CF-Owner'!K39</f>
        <v>866.42217794403632</v>
      </c>
      <c r="L39" s="145">
        <f>'CF-Owner'!L39</f>
        <v>896.74695417207738</v>
      </c>
      <c r="M39" s="145">
        <f>'CF-Owner'!M39</f>
        <v>928.13309756809997</v>
      </c>
      <c r="N39" s="145">
        <f>'CF-Owner'!N39</f>
        <v>960.61775598298345</v>
      </c>
      <c r="O39" s="175"/>
    </row>
    <row r="40" spans="1:15" ht="12.6">
      <c r="A40" s="143" t="str">
        <f>'CF-Owner'!A40</f>
        <v>Departmental expenses</v>
      </c>
      <c r="B40" s="183">
        <f>'CF-Owner'!B40</f>
        <v>1.2</v>
      </c>
      <c r="C40" s="182" t="str">
        <f>'CF-Owner'!C40</f>
        <v>per guestnight</v>
      </c>
      <c r="D40" s="145">
        <f>'CF-Owner'!D40</f>
        <v>0</v>
      </c>
      <c r="E40" s="180">
        <f>'CF-Owner'!E40</f>
        <v>0</v>
      </c>
      <c r="F40" s="145">
        <f>'CF-Owner'!F40</f>
        <v>92.934839999999994</v>
      </c>
      <c r="G40" s="145">
        <f>'CF-Owner'!G40</f>
        <v>115.33629740596842</v>
      </c>
      <c r="H40" s="145">
        <f>'CF-Owner'!H40</f>
        <v>133.27161899949701</v>
      </c>
      <c r="I40" s="145">
        <f>'CF-Owner'!I40</f>
        <v>147.95288372945038</v>
      </c>
      <c r="J40" s="145">
        <f>'CF-Owner'!J40</f>
        <v>160.2759010811416</v>
      </c>
      <c r="K40" s="145">
        <f>'CF-Owner'!K40</f>
        <v>170.90310292323488</v>
      </c>
      <c r="L40" s="145">
        <f>'CF-Owner'!L40</f>
        <v>180.32472108552713</v>
      </c>
      <c r="M40" s="145">
        <f>'CF-Owner'!M40</f>
        <v>185.73446271809294</v>
      </c>
      <c r="N40" s="145">
        <f>'CF-Owner'!N40</f>
        <v>191.30649659963572</v>
      </c>
      <c r="O40" s="175"/>
    </row>
    <row r="41" spans="1:15" ht="12.6">
      <c r="A41" s="143" t="str">
        <f>'CF-Owner'!A41</f>
        <v>Electricity &amp; Fuel</v>
      </c>
      <c r="B41" s="183">
        <f>'CF-Owner'!B41</f>
        <v>0.8</v>
      </c>
      <c r="C41" s="182" t="str">
        <f>'CF-Owner'!C41</f>
        <v>per guestnight</v>
      </c>
      <c r="D41" s="145">
        <f>'CF-Owner'!D41</f>
        <v>0</v>
      </c>
      <c r="E41" s="180">
        <f>'CF-Owner'!E41</f>
        <v>0</v>
      </c>
      <c r="F41" s="145">
        <f>'CF-Owner'!F41</f>
        <v>61.956559999999996</v>
      </c>
      <c r="G41" s="145">
        <f>'CF-Owner'!G41</f>
        <v>76.890864937312315</v>
      </c>
      <c r="H41" s="145">
        <f>'CF-Owner'!H41</f>
        <v>88.847745999664696</v>
      </c>
      <c r="I41" s="145">
        <f>'CF-Owner'!I41</f>
        <v>98.635255819633599</v>
      </c>
      <c r="J41" s="145">
        <f>'CF-Owner'!J41</f>
        <v>106.85060072076107</v>
      </c>
      <c r="K41" s="145">
        <f>'CF-Owner'!K41</f>
        <v>113.93540194882328</v>
      </c>
      <c r="L41" s="145">
        <f>'CF-Owner'!L41</f>
        <v>120.21648072368475</v>
      </c>
      <c r="M41" s="145">
        <f>'CF-Owner'!M41</f>
        <v>123.8229751453953</v>
      </c>
      <c r="N41" s="145">
        <f>'CF-Owner'!N41</f>
        <v>127.53766439975716</v>
      </c>
      <c r="O41" s="175"/>
    </row>
    <row r="42" spans="1:15" ht="12.6">
      <c r="A42" s="143" t="str">
        <f>'CF-Owner'!A42</f>
        <v>Postages, telephone etc</v>
      </c>
      <c r="B42" s="183">
        <f>'CF-Owner'!B42</f>
        <v>0.4</v>
      </c>
      <c r="C42" s="182" t="str">
        <f>'CF-Owner'!C42</f>
        <v>per guestnight</v>
      </c>
      <c r="D42" s="145">
        <f>'CF-Owner'!D42</f>
        <v>0</v>
      </c>
      <c r="E42" s="180">
        <f>'CF-Owner'!E42</f>
        <v>0</v>
      </c>
      <c r="F42" s="145">
        <f>'CF-Owner'!F42</f>
        <v>30.978279999999998</v>
      </c>
      <c r="G42" s="145">
        <f>'CF-Owner'!G42</f>
        <v>38.445432468656158</v>
      </c>
      <c r="H42" s="145">
        <f>'CF-Owner'!H42</f>
        <v>44.423872999832348</v>
      </c>
      <c r="I42" s="145">
        <f>'CF-Owner'!I42</f>
        <v>49.3176279098168</v>
      </c>
      <c r="J42" s="145">
        <f>'CF-Owner'!J42</f>
        <v>53.425300360380533</v>
      </c>
      <c r="K42" s="145">
        <f>'CF-Owner'!K42</f>
        <v>56.967700974411642</v>
      </c>
      <c r="L42" s="145">
        <f>'CF-Owner'!L42</f>
        <v>60.108240361842377</v>
      </c>
      <c r="M42" s="145">
        <f>'CF-Owner'!M42</f>
        <v>61.911487572697652</v>
      </c>
      <c r="N42" s="145">
        <f>'CF-Owner'!N42</f>
        <v>63.768832199878581</v>
      </c>
      <c r="O42" s="175"/>
    </row>
    <row r="43" spans="1:15" ht="12.6">
      <c r="A43" s="143" t="str">
        <f>'CF-Owner'!A43</f>
        <v>Water</v>
      </c>
      <c r="B43" s="183">
        <f>'CF-Owner'!B43</f>
        <v>0.5</v>
      </c>
      <c r="C43" s="182" t="str">
        <f>'CF-Owner'!C43</f>
        <v>per guestnight</v>
      </c>
      <c r="D43" s="145">
        <f>'CF-Owner'!D43</f>
        <v>0</v>
      </c>
      <c r="E43" s="180">
        <f>'CF-Owner'!E43</f>
        <v>0</v>
      </c>
      <c r="F43" s="145">
        <f>'CF-Owner'!F43</f>
        <v>38.722850000000001</v>
      </c>
      <c r="G43" s="145">
        <f>'CF-Owner'!G43</f>
        <v>48.056790585820188</v>
      </c>
      <c r="H43" s="145">
        <f>'CF-Owner'!H43</f>
        <v>55.529841249790422</v>
      </c>
      <c r="I43" s="145">
        <f>'CF-Owner'!I43</f>
        <v>61.647034887270998</v>
      </c>
      <c r="J43" s="145">
        <f>'CF-Owner'!J43</f>
        <v>66.781625450475659</v>
      </c>
      <c r="K43" s="145">
        <f>'CF-Owner'!K43</f>
        <v>71.209626218014549</v>
      </c>
      <c r="L43" s="145">
        <f>'CF-Owner'!L43</f>
        <v>75.135300452302971</v>
      </c>
      <c r="M43" s="145">
        <f>'CF-Owner'!M43</f>
        <v>77.389359465872062</v>
      </c>
      <c r="N43" s="145">
        <f>'CF-Owner'!N43</f>
        <v>79.711040249848224</v>
      </c>
      <c r="O43" s="175"/>
    </row>
    <row r="44" spans="1:15" ht="12.6">
      <c r="A44" s="143" t="str">
        <f>'CF-Owner'!A44</f>
        <v>Maintenance</v>
      </c>
      <c r="B44" s="181">
        <f>'CF-Owner'!B44</f>
        <v>0.01</v>
      </c>
      <c r="C44" s="178" t="str">
        <f>'CF-Owner'!C44</f>
        <v>of fixed investment</v>
      </c>
      <c r="D44" s="145">
        <f>'CF-Owner'!D44</f>
        <v>0</v>
      </c>
      <c r="E44" s="180">
        <f>'CF-Owner'!E44</f>
        <v>0</v>
      </c>
      <c r="F44" s="145">
        <f>'CF-Owner'!F44</f>
        <v>0</v>
      </c>
      <c r="G44" s="145">
        <f>'CF-Owner'!G44</f>
        <v>76.490890000000007</v>
      </c>
      <c r="H44" s="145">
        <f>'CF-Owner'!H44</f>
        <v>172.23522863981151</v>
      </c>
      <c r="I44" s="145">
        <f>'CF-Owner'!I44</f>
        <v>169.32071911001171</v>
      </c>
      <c r="J44" s="145">
        <f>'CF-Owner'!J44</f>
        <v>166.07632730264808</v>
      </c>
      <c r="K44" s="145">
        <f>'CF-Owner'!K44</f>
        <v>162.4848833396436</v>
      </c>
      <c r="L44" s="145">
        <f>'CF-Owner'!L44</f>
        <v>158.5284840442865</v>
      </c>
      <c r="M44" s="145">
        <f>'CF-Owner'!M44</f>
        <v>154.18846439620231</v>
      </c>
      <c r="N44" s="145">
        <f>'CF-Owner'!N44</f>
        <v>149.44536793359319</v>
      </c>
      <c r="O44" s="175"/>
    </row>
    <row r="45" spans="1:15" ht="12.6">
      <c r="A45" s="143" t="str">
        <f>'CF-Owner'!A45</f>
        <v>Administration/Promotion</v>
      </c>
      <c r="B45" s="181">
        <f>'CF-Owner'!B45</f>
        <v>3.5000000000000003E-2</v>
      </c>
      <c r="C45" s="178" t="str">
        <f>'CF-Owner'!C45</f>
        <v>of total revenue</v>
      </c>
      <c r="D45" s="145">
        <f>'CF-Owner'!D45</f>
        <v>0</v>
      </c>
      <c r="E45" s="180">
        <f>'CF-Owner'!E45</f>
        <v>0</v>
      </c>
      <c r="F45" s="145">
        <f>'CF-Owner'!F45</f>
        <v>96.221869800000007</v>
      </c>
      <c r="G45" s="145">
        <f>'CF-Owner'!G45</f>
        <v>117.8208834705288</v>
      </c>
      <c r="H45" s="145">
        <f>'CF-Owner'!H45</f>
        <v>134.70750446559529</v>
      </c>
      <c r="I45" s="145">
        <f>'CF-Owner'!I45</f>
        <v>148.16863082725678</v>
      </c>
      <c r="J45" s="145">
        <f>'CF-Owner'!J45</f>
        <v>159.14728665324466</v>
      </c>
      <c r="K45" s="145">
        <f>'CF-Owner'!K45</f>
        <v>168.33471805018146</v>
      </c>
      <c r="L45" s="145">
        <f>'CF-Owner'!L45</f>
        <v>176.23782545519384</v>
      </c>
      <c r="M45" s="145">
        <f>'CF-Owner'!M45</f>
        <v>180.22899842310841</v>
      </c>
      <c r="N45" s="145">
        <f>'CF-Owner'!N45</f>
        <v>184.3160146619567</v>
      </c>
      <c r="O45" s="175"/>
    </row>
    <row r="46" spans="1:15" ht="12.6">
      <c r="A46" s="143"/>
      <c r="B46" s="181"/>
      <c r="C46" s="178"/>
      <c r="D46" s="271"/>
      <c r="E46" s="180"/>
      <c r="F46" s="271"/>
      <c r="G46" s="271"/>
      <c r="H46" s="271"/>
      <c r="I46" s="271"/>
      <c r="J46" s="271"/>
      <c r="K46" s="271"/>
      <c r="L46" s="271"/>
      <c r="M46" s="271"/>
      <c r="N46" s="271"/>
      <c r="O46" s="272"/>
    </row>
    <row r="47" spans="1:15" ht="12.6">
      <c r="A47" s="171" t="str">
        <f>'CF-Owner'!A47</f>
        <v>Corporate taxation</v>
      </c>
      <c r="B47" s="138"/>
      <c r="C47" s="138"/>
      <c r="D47" s="145">
        <f>'CF-Owner'!D47</f>
        <v>0</v>
      </c>
      <c r="E47" s="180">
        <f>'CF-Owner'!E47</f>
        <v>0</v>
      </c>
      <c r="F47" s="145">
        <f>'CF-Owner'!F47</f>
        <v>13.393520942857208</v>
      </c>
      <c r="G47" s="145">
        <f>'CF-Owner'!G47</f>
        <v>103.54224039483998</v>
      </c>
      <c r="H47" s="145">
        <f>'CF-Owner'!H47</f>
        <v>192.42649336320872</v>
      </c>
      <c r="I47" s="145">
        <f>'CF-Owner'!I47</f>
        <v>286.84515337738833</v>
      </c>
      <c r="J47" s="145">
        <f>'CF-Owner'!J47</f>
        <v>367.8556682301429</v>
      </c>
      <c r="K47" s="145">
        <f>'CF-Owner'!K47</f>
        <v>439.62817797376044</v>
      </c>
      <c r="L47" s="145">
        <f>'CF-Owner'!L47</f>
        <v>505.25500961007674</v>
      </c>
      <c r="M47" s="145">
        <f>'CF-Owner'!M47</f>
        <v>549.22934444627242</v>
      </c>
      <c r="N47" s="145">
        <f>'CF-Owner'!N47</f>
        <v>645.44695877592494</v>
      </c>
      <c r="O47" s="175"/>
    </row>
    <row r="48" spans="1:15" ht="12.6">
      <c r="A48" s="177" t="str">
        <f>'CF-Owner'!A48</f>
        <v>Working capital (change)</v>
      </c>
      <c r="B48" s="138"/>
      <c r="C48" s="138"/>
      <c r="D48" s="138"/>
      <c r="E48" s="138"/>
      <c r="F48" s="138"/>
      <c r="G48" s="138"/>
      <c r="H48" s="138"/>
      <c r="I48" s="138"/>
      <c r="J48" s="138"/>
      <c r="K48" s="138"/>
      <c r="L48" s="138"/>
      <c r="M48" s="138"/>
      <c r="N48" s="138"/>
      <c r="O48" s="175"/>
    </row>
    <row r="49" spans="1:15" ht="12.6">
      <c r="A49" s="143" t="str">
        <f>'CF-Owner'!A49</f>
        <v>Accounts receivable</v>
      </c>
      <c r="B49" s="179">
        <f>'CF-Owner'!B49</f>
        <v>0.125</v>
      </c>
      <c r="C49" s="178" t="str">
        <f>'CF-Owner'!C49</f>
        <v>of sales</v>
      </c>
      <c r="D49" s="145">
        <f>'CF-Owner'!D49</f>
        <v>0</v>
      </c>
      <c r="E49" s="145">
        <f>'CF-Owner'!E49</f>
        <v>0</v>
      </c>
      <c r="F49" s="145">
        <f>'CF-Owner'!F49</f>
        <v>343.64953500000001</v>
      </c>
      <c r="G49" s="145">
        <f>'CF-Owner'!G49</f>
        <v>77.139334537602792</v>
      </c>
      <c r="H49" s="145">
        <f>'CF-Owner'!H49</f>
        <v>60.30936069666609</v>
      </c>
      <c r="I49" s="145">
        <f>'CF-Owner'!I49</f>
        <v>48.075451291648108</v>
      </c>
      <c r="J49" s="145">
        <f>'CF-Owner'!J49</f>
        <v>39.209485092813907</v>
      </c>
      <c r="K49" s="145">
        <f>'CF-Owner'!K49</f>
        <v>32.812254989059966</v>
      </c>
      <c r="L49" s="145">
        <f>'CF-Owner'!L49</f>
        <v>28.225383589329908</v>
      </c>
      <c r="M49" s="145">
        <f>'CF-Owner'!M49</f>
        <v>14.254189171123471</v>
      </c>
      <c r="N49" s="145">
        <f>'CF-Owner'!N49</f>
        <v>14.59648656731531</v>
      </c>
      <c r="O49" s="145">
        <f>'CF-Owner'!O49</f>
        <v>-658.27148093555957</v>
      </c>
    </row>
    <row r="50" spans="1:15" ht="12.6">
      <c r="A50" s="143" t="str">
        <f>'CF-Owner'!A50</f>
        <v>Accounts payable</v>
      </c>
      <c r="B50" s="179">
        <f>'CF-Owner'!B50</f>
        <v>0.16666666666666666</v>
      </c>
      <c r="C50" s="178" t="str">
        <f>'CF-Owner'!C50</f>
        <v>of oper. costs</v>
      </c>
      <c r="D50" s="145">
        <f>'CF-Owner'!D50</f>
        <v>0</v>
      </c>
      <c r="E50" s="145">
        <f>'CF-Owner'!E50</f>
        <v>0</v>
      </c>
      <c r="F50" s="145">
        <f>'CF-Owner'!F50</f>
        <v>-200.09785762380949</v>
      </c>
      <c r="G50" s="145">
        <f>'CF-Owner'!G50</f>
        <v>-49.325586324145718</v>
      </c>
      <c r="H50" s="145">
        <f>'CF-Owner'!H50</f>
        <v>-48.563433027915494</v>
      </c>
      <c r="I50" s="145">
        <f>'CF-Owner'!I50</f>
        <v>-30.365865799144103</v>
      </c>
      <c r="J50" s="145">
        <f>'CF-Owner'!J50</f>
        <v>-26.191871700627075</v>
      </c>
      <c r="K50" s="145">
        <f>'CF-Owner'!K50</f>
        <v>-23.290481213751264</v>
      </c>
      <c r="L50" s="145">
        <f>'CF-Owner'!L50</f>
        <v>-21.327386128105388</v>
      </c>
      <c r="M50" s="145">
        <f>'CF-Owner'!M50</f>
        <v>-14.680862305124947</v>
      </c>
      <c r="N50" s="145">
        <f>'CF-Owner'!N50</f>
        <v>-23.585323511306115</v>
      </c>
      <c r="O50" s="145">
        <f>'CF-Owner'!O50</f>
        <v>437.42866763392959</v>
      </c>
    </row>
    <row r="51" spans="1:15" ht="12.6">
      <c r="A51" s="143" t="str">
        <f>'CF-Owner'!A51</f>
        <v>Cash reserves</v>
      </c>
      <c r="B51" s="179">
        <f>'CF-Owner'!B51</f>
        <v>2E-3</v>
      </c>
      <c r="C51" s="178" t="str">
        <f>'CF-Owner'!C51</f>
        <v>of sales</v>
      </c>
      <c r="D51" s="145">
        <f>'CF-Owner'!D51</f>
        <v>0</v>
      </c>
      <c r="E51" s="145">
        <f>'CF-Owner'!E51</f>
        <v>0</v>
      </c>
      <c r="F51" s="145">
        <f>'CF-Owner'!F51</f>
        <v>5.4983925600000001</v>
      </c>
      <c r="G51" s="145">
        <f>'CF-Owner'!G51</f>
        <v>1.2342293526016448</v>
      </c>
      <c r="H51" s="145">
        <f>'CF-Owner'!H51</f>
        <v>0.96494977114665748</v>
      </c>
      <c r="I51" s="145">
        <f>'CF-Owner'!I51</f>
        <v>0.76920722066637026</v>
      </c>
      <c r="J51" s="145">
        <f>'CF-Owner'!J51</f>
        <v>0.6273517614850217</v>
      </c>
      <c r="K51" s="145">
        <f>'CF-Owner'!K51</f>
        <v>0.52499607982496066</v>
      </c>
      <c r="L51" s="145">
        <f>'CF-Owner'!L51</f>
        <v>0.45160613742927858</v>
      </c>
      <c r="M51" s="145">
        <f>'CF-Owner'!M51</f>
        <v>0.22806702673797474</v>
      </c>
      <c r="N51" s="145">
        <f>'CF-Owner'!N51</f>
        <v>0.23354378507704432</v>
      </c>
      <c r="O51" s="145">
        <f>'CF-Owner'!O51</f>
        <v>-10.532343694968953</v>
      </c>
    </row>
    <row r="52" spans="1:15" ht="12.9" thickBot="1">
      <c r="A52" s="177"/>
      <c r="B52" s="138"/>
      <c r="C52" s="138"/>
      <c r="D52" s="176"/>
      <c r="E52" s="140"/>
      <c r="F52" s="140"/>
      <c r="G52" s="140"/>
      <c r="H52" s="140"/>
      <c r="I52" s="140"/>
      <c r="J52" s="140"/>
      <c r="K52" s="140"/>
      <c r="L52" s="138"/>
      <c r="M52" s="138"/>
      <c r="N52" s="138"/>
      <c r="O52" s="175"/>
    </row>
    <row r="53" spans="1:15" ht="13.2" thickTop="1" thickBot="1">
      <c r="A53" s="174" t="str">
        <f>'CF-Owner'!A56</f>
        <v>Total Cash Outflows</v>
      </c>
      <c r="B53" s="138"/>
      <c r="C53" s="138"/>
      <c r="D53" s="173">
        <f t="shared" ref="D53:O53" si="2">SUM(D29:D51)</f>
        <v>11000</v>
      </c>
      <c r="E53" s="173">
        <f t="shared" si="2"/>
        <v>9000</v>
      </c>
      <c r="F53" s="173">
        <f t="shared" si="2"/>
        <v>1349.6372156790476</v>
      </c>
      <c r="G53" s="173">
        <f t="shared" si="2"/>
        <v>1525.58864125379</v>
      </c>
      <c r="H53" s="173">
        <f t="shared" si="2"/>
        <v>1800.6321392951213</v>
      </c>
      <c r="I53" s="173">
        <f t="shared" si="2"/>
        <v>1988.5952493632592</v>
      </c>
      <c r="J53" s="173">
        <f t="shared" si="2"/>
        <v>2140.9126520075233</v>
      </c>
      <c r="K53" s="173">
        <f t="shared" si="2"/>
        <v>2277.0573439914929</v>
      </c>
      <c r="L53" s="173">
        <f t="shared" si="2"/>
        <v>2402.3244945036449</v>
      </c>
      <c r="M53" s="173">
        <f t="shared" si="2"/>
        <v>2482.8614586284771</v>
      </c>
      <c r="N53" s="173">
        <f t="shared" si="2"/>
        <v>2615.8167126446642</v>
      </c>
      <c r="O53" s="173">
        <f t="shared" si="2"/>
        <v>-231.37515699659892</v>
      </c>
    </row>
    <row r="54" spans="1:15" ht="13.2" thickTop="1" thickBot="1">
      <c r="A54" s="143"/>
      <c r="B54" s="138"/>
      <c r="C54" s="138"/>
      <c r="D54" s="141"/>
      <c r="E54" s="139"/>
      <c r="F54" s="139"/>
      <c r="G54" s="139"/>
      <c r="H54" s="139"/>
      <c r="I54" s="139"/>
      <c r="J54" s="139"/>
      <c r="K54" s="139"/>
      <c r="L54" s="138"/>
      <c r="M54" s="138"/>
      <c r="N54" s="138"/>
      <c r="O54" s="138"/>
    </row>
    <row r="55" spans="1:15" ht="13.2" thickTop="1" thickBot="1">
      <c r="A55" s="174" t="str">
        <f>'CF-Owner'!A58</f>
        <v>Net Cash Flow</v>
      </c>
      <c r="B55" s="138"/>
      <c r="C55" s="138"/>
      <c r="D55" s="173">
        <f t="shared" ref="D55:O55" si="3">D25-D53</f>
        <v>-11000</v>
      </c>
      <c r="E55" s="173">
        <f t="shared" si="3"/>
        <v>-9000</v>
      </c>
      <c r="F55" s="173">
        <f t="shared" si="3"/>
        <v>1399.5590643209525</v>
      </c>
      <c r="G55" s="173">
        <f t="shared" si="3"/>
        <v>1840.7223150470325</v>
      </c>
      <c r="H55" s="173">
        <f t="shared" si="3"/>
        <v>2048.1537025790299</v>
      </c>
      <c r="I55" s="173">
        <f t="shared" si="3"/>
        <v>2244.7942028440766</v>
      </c>
      <c r="J55" s="173">
        <f t="shared" si="3"/>
        <v>2406.152680942324</v>
      </c>
      <c r="K55" s="173">
        <f t="shared" si="3"/>
        <v>2532.5060288708341</v>
      </c>
      <c r="L55" s="173">
        <f t="shared" si="3"/>
        <v>2633.0419470733214</v>
      </c>
      <c r="M55" s="173">
        <f t="shared" si="3"/>
        <v>2666.538496317477</v>
      </c>
      <c r="N55" s="173">
        <f t="shared" si="3"/>
        <v>2650.3551348398123</v>
      </c>
      <c r="O55" s="173">
        <f t="shared" si="3"/>
        <v>21161.18353705448</v>
      </c>
    </row>
    <row r="56" spans="1:15" ht="13.2" thickTop="1" thickBot="1">
      <c r="A56" s="143"/>
      <c r="B56" s="138"/>
      <c r="C56" s="138"/>
      <c r="D56" s="172">
        <f>ROUND((Assumptions!$C$15*0.5)+(0.07*0.5),3)</f>
        <v>8.5000000000000006E-2</v>
      </c>
      <c r="E56" s="170" t="str">
        <f>'CF-Owner'!E59</f>
        <v>discount rate</v>
      </c>
      <c r="F56" s="138"/>
      <c r="G56" s="138"/>
      <c r="H56" s="138"/>
      <c r="I56" s="138"/>
      <c r="J56" s="139"/>
      <c r="K56" s="139"/>
      <c r="L56" s="138"/>
      <c r="M56" s="138"/>
      <c r="N56" s="138"/>
      <c r="O56" s="138"/>
    </row>
    <row r="57" spans="1:15" ht="12.9" thickBot="1">
      <c r="A57" s="171" t="s">
        <v>193</v>
      </c>
      <c r="B57" s="138"/>
      <c r="C57" s="138"/>
      <c r="D57" s="301">
        <f>NPV($D56,E55:O55)+D55</f>
        <v>1660.1950750028773</v>
      </c>
      <c r="E57" s="138"/>
      <c r="F57" s="170" t="str">
        <f>'CF-Owner'!F60</f>
        <v>Internal Rate of Return</v>
      </c>
      <c r="G57" s="138"/>
      <c r="H57" s="138"/>
      <c r="I57" s="300">
        <f>IRR(D55:O55,0.1)</f>
        <v>9.6949507300706506E-2</v>
      </c>
      <c r="J57" s="141"/>
      <c r="K57" s="139"/>
      <c r="L57" s="138"/>
      <c r="M57" s="138"/>
      <c r="N57" s="138"/>
      <c r="O57" s="138"/>
    </row>
  </sheetData>
  <phoneticPr fontId="15" type="noConversion"/>
  <printOptions horizontalCentered="1" verticalCentered="1" gridLinesSet="0"/>
  <pageMargins left="0.19685039370078741" right="0.19685039370078741" top="0.19685039370078741" bottom="0.19685039370078741" header="0.19685039370078741" footer="0.19685039370078741"/>
  <pageSetup paperSize="9" scale="60" orientation="landscape"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transitionEntry="1" codeName="shtPL">
    <tabColor indexed="42"/>
  </sheetPr>
  <dimension ref="A1:N25"/>
  <sheetViews>
    <sheetView showGridLines="0" workbookViewId="0"/>
  </sheetViews>
  <sheetFormatPr defaultColWidth="9.71875" defaultRowHeight="12.3"/>
  <cols>
    <col min="1" max="1" width="30.71875" customWidth="1"/>
    <col min="3" max="3" width="11.27734375" customWidth="1"/>
  </cols>
  <sheetData>
    <row r="1" spans="1:14" ht="12.6">
      <c r="A1" s="157" t="str">
        <f>'CF-Owner'!A1</f>
        <v>Hotel Ltd.</v>
      </c>
      <c r="B1" s="140"/>
      <c r="C1" s="140"/>
      <c r="D1" s="151" t="s">
        <v>23</v>
      </c>
      <c r="E1" s="139"/>
      <c r="F1" s="139"/>
      <c r="G1" s="139"/>
      <c r="H1" s="139"/>
      <c r="I1" s="139"/>
      <c r="J1" s="139"/>
      <c r="K1" s="139"/>
      <c r="L1" s="138"/>
      <c r="M1" s="138"/>
      <c r="N1" s="138"/>
    </row>
    <row r="2" spans="1:14" ht="12.6">
      <c r="A2" s="139"/>
      <c r="B2" s="139"/>
      <c r="C2" s="139"/>
      <c r="D2" s="262">
        <v>0</v>
      </c>
      <c r="E2" s="262">
        <f t="shared" ref="E2:N2" si="0">D2+1</f>
        <v>1</v>
      </c>
      <c r="F2" s="262">
        <f t="shared" si="0"/>
        <v>2</v>
      </c>
      <c r="G2" s="262">
        <f t="shared" si="0"/>
        <v>3</v>
      </c>
      <c r="H2" s="262">
        <f t="shared" si="0"/>
        <v>4</v>
      </c>
      <c r="I2" s="262">
        <f t="shared" si="0"/>
        <v>5</v>
      </c>
      <c r="J2" s="262">
        <f t="shared" si="0"/>
        <v>6</v>
      </c>
      <c r="K2" s="262">
        <f t="shared" si="0"/>
        <v>7</v>
      </c>
      <c r="L2" s="262">
        <f t="shared" si="0"/>
        <v>8</v>
      </c>
      <c r="M2" s="262">
        <f t="shared" si="0"/>
        <v>9</v>
      </c>
      <c r="N2" s="262">
        <f t="shared" si="0"/>
        <v>10</v>
      </c>
    </row>
    <row r="3" spans="1:14" ht="12.6">
      <c r="A3" s="139"/>
      <c r="B3" s="139"/>
      <c r="C3" s="139"/>
      <c r="D3" s="148">
        <f>'CF-Owner'!D$3</f>
        <v>2000</v>
      </c>
      <c r="E3" s="147">
        <f>'CF-Owner'!E$3</f>
        <v>2001</v>
      </c>
      <c r="F3" s="147">
        <f>'CF-Owner'!F$3</f>
        <v>2002</v>
      </c>
      <c r="G3" s="147">
        <f>'CF-Owner'!G$3</f>
        <v>2003</v>
      </c>
      <c r="H3" s="147">
        <f>'CF-Owner'!H$3</f>
        <v>2004</v>
      </c>
      <c r="I3" s="147">
        <f>'CF-Owner'!I$3</f>
        <v>2005</v>
      </c>
      <c r="J3" s="147">
        <f>'CF-Owner'!J$3</f>
        <v>2006</v>
      </c>
      <c r="K3" s="147">
        <f>'CF-Owner'!K$3</f>
        <v>2007</v>
      </c>
      <c r="L3" s="147">
        <f>'CF-Owner'!L$3</f>
        <v>2008</v>
      </c>
      <c r="M3" s="147">
        <f>'CF-Owner'!M$3</f>
        <v>2009</v>
      </c>
      <c r="N3" s="147">
        <f>'CF-Owner'!N$3</f>
        <v>2010</v>
      </c>
    </row>
    <row r="4" spans="1:14" ht="12.6">
      <c r="A4" s="153" t="s">
        <v>24</v>
      </c>
      <c r="B4" s="139"/>
      <c r="C4" s="143"/>
      <c r="D4" s="145">
        <f>'CF-Owner'!D18</f>
        <v>0</v>
      </c>
      <c r="E4" s="145">
        <f>'CF-Owner'!E18</f>
        <v>0</v>
      </c>
      <c r="F4" s="145">
        <f>'CF-Owner'!F18</f>
        <v>2749.1962800000001</v>
      </c>
      <c r="G4" s="145">
        <f>'CF-Owner'!G18</f>
        <v>3366.3109563008225</v>
      </c>
      <c r="H4" s="145">
        <f>'CF-Owner'!H18</f>
        <v>3848.7858418741512</v>
      </c>
      <c r="I4" s="145">
        <f>'CF-Owner'!I18</f>
        <v>4233.389452207336</v>
      </c>
      <c r="J4" s="145">
        <f>'CF-Owner'!J18</f>
        <v>4547.0653329498473</v>
      </c>
      <c r="K4" s="145">
        <f>'CF-Owner'!K18</f>
        <v>4809.563372862327</v>
      </c>
      <c r="L4" s="145">
        <f>'CF-Owner'!L18</f>
        <v>5035.3664415769663</v>
      </c>
      <c r="M4" s="145">
        <f>'CF-Owner'!M18</f>
        <v>5149.3999549459541</v>
      </c>
      <c r="N4" s="145">
        <f>'CF-Owner'!N18</f>
        <v>5266.1718474844765</v>
      </c>
    </row>
    <row r="5" spans="1:14" ht="12.6">
      <c r="A5" s="151" t="s">
        <v>25</v>
      </c>
      <c r="B5" s="139"/>
      <c r="C5" s="139"/>
      <c r="D5" s="160"/>
      <c r="E5" s="160"/>
      <c r="F5" s="160"/>
      <c r="G5" s="160"/>
      <c r="H5" s="160"/>
      <c r="I5" s="160"/>
      <c r="J5" s="160"/>
      <c r="K5" s="160"/>
      <c r="L5" s="138"/>
      <c r="M5" s="138"/>
      <c r="N5" s="138"/>
    </row>
    <row r="6" spans="1:14" ht="12.6">
      <c r="A6" s="144" t="s">
        <v>248</v>
      </c>
      <c r="B6" s="139"/>
      <c r="C6" s="143"/>
      <c r="D6" s="145">
        <f>'CF-Owner'!D37+'CF-Owner'!D38</f>
        <v>0</v>
      </c>
      <c r="E6" s="145">
        <f>'CF-Owner'!E37+'CF-Owner'!E38</f>
        <v>0</v>
      </c>
      <c r="F6" s="145">
        <f>'CF-Owner'!F37+'CF-Owner'!F38</f>
        <v>136.875</v>
      </c>
      <c r="G6" s="145">
        <f>'CF-Owner'!G37+'CF-Owner'!G38</f>
        <v>164.92039154960543</v>
      </c>
      <c r="H6" s="145">
        <f>'CF-Owner'!H37+'CF-Owner'!H38</f>
        <v>185.0157927121993</v>
      </c>
      <c r="I6" s="145">
        <f>'CF-Owner'!I37+'CF-Owner'!I38</f>
        <v>199.41477684373868</v>
      </c>
      <c r="J6" s="145">
        <f>'CF-Owner'!J37+'CF-Owner'!J38</f>
        <v>209.73209981444185</v>
      </c>
      <c r="K6" s="145">
        <f>'CF-Owner'!K37+'CF-Owner'!K38</f>
        <v>217.12478476425284</v>
      </c>
      <c r="L6" s="145">
        <f>'CF-Owner'!L37+'CF-Owner'!L38</f>
        <v>222.421875</v>
      </c>
      <c r="M6" s="145">
        <f>'CF-Owner'!M37+'CF-Owner'!M38</f>
        <v>222.421875</v>
      </c>
      <c r="N6" s="145">
        <f>'CF-Owner'!N37+'CF-Owner'!N38</f>
        <v>222.421875</v>
      </c>
    </row>
    <row r="7" spans="1:14" ht="12.6">
      <c r="A7" s="144" t="s">
        <v>247</v>
      </c>
      <c r="B7" s="139"/>
      <c r="C7" s="143"/>
      <c r="D7" s="145">
        <f>'CF-Owner'!D39</f>
        <v>0</v>
      </c>
      <c r="E7" s="145">
        <f>'CF-Owner'!E39</f>
        <v>0</v>
      </c>
      <c r="F7" s="145">
        <f>'CF-Owner'!F39</f>
        <v>729.50422499999991</v>
      </c>
      <c r="G7" s="145">
        <f>'CF-Owner'!G39</f>
        <v>755.03687287499986</v>
      </c>
      <c r="H7" s="145">
        <f>'CF-Owner'!H39</f>
        <v>781.46316342562477</v>
      </c>
      <c r="I7" s="145">
        <f>'CF-Owner'!I39</f>
        <v>808.81437414552158</v>
      </c>
      <c r="J7" s="145">
        <f>'CF-Owner'!J39</f>
        <v>837.1228772406148</v>
      </c>
      <c r="K7" s="145">
        <f>'CF-Owner'!K39</f>
        <v>866.42217794403632</v>
      </c>
      <c r="L7" s="145">
        <f>'CF-Owner'!L39</f>
        <v>896.74695417207738</v>
      </c>
      <c r="M7" s="145">
        <f>'CF-Owner'!M39</f>
        <v>928.13309756809997</v>
      </c>
      <c r="N7" s="145">
        <f>'CF-Owner'!N39</f>
        <v>960.61775598298345</v>
      </c>
    </row>
    <row r="8" spans="1:14" ht="12.6">
      <c r="A8" s="144" t="s">
        <v>246</v>
      </c>
      <c r="B8" s="139"/>
      <c r="C8" s="143"/>
      <c r="D8" s="145">
        <f>'CF-Owner'!D40+'CF-Owner'!D41+'CF-Owner'!D42+'CF-Owner'!D43</f>
        <v>0</v>
      </c>
      <c r="E8" s="145">
        <f>'CF-Owner'!E40+'CF-Owner'!E41+'CF-Owner'!E42+'CF-Owner'!E43</f>
        <v>0</v>
      </c>
      <c r="F8" s="145">
        <f>'CF-Owner'!F40+'CF-Owner'!F41+'CF-Owner'!F42+'CF-Owner'!F43</f>
        <v>224.59252999999995</v>
      </c>
      <c r="G8" s="145">
        <f>'CF-Owner'!G40+'CF-Owner'!G41+'CF-Owner'!G42+'CF-Owner'!G43</f>
        <v>278.72938539775708</v>
      </c>
      <c r="H8" s="145">
        <f>'CF-Owner'!H40+'CF-Owner'!H41+'CF-Owner'!H42+'CF-Owner'!H43</f>
        <v>322.07307924878444</v>
      </c>
      <c r="I8" s="145">
        <f>'CF-Owner'!I40+'CF-Owner'!I41+'CF-Owner'!I42+'CF-Owner'!I43</f>
        <v>357.55280234617175</v>
      </c>
      <c r="J8" s="145">
        <f>'CF-Owner'!J40+'CF-Owner'!J41+'CF-Owner'!J42+'CF-Owner'!J43</f>
        <v>387.3334276127589</v>
      </c>
      <c r="K8" s="145">
        <f>'CF-Owner'!K40+'CF-Owner'!K41+'CF-Owner'!K42+'CF-Owner'!K43</f>
        <v>413.0158320644843</v>
      </c>
      <c r="L8" s="145">
        <f>'CF-Owner'!L40+'CF-Owner'!L41+'CF-Owner'!L42+'CF-Owner'!L43</f>
        <v>435.78474262335726</v>
      </c>
      <c r="M8" s="145">
        <f>'CF-Owner'!M40+'CF-Owner'!M41+'CF-Owner'!M42+'CF-Owner'!M43</f>
        <v>448.85828490205796</v>
      </c>
      <c r="N8" s="145">
        <f>'CF-Owner'!N40+'CF-Owner'!N41+'CF-Owner'!N42+'CF-Owner'!N43</f>
        <v>462.32403344911972</v>
      </c>
    </row>
    <row r="9" spans="1:14" ht="12.6">
      <c r="A9" s="144"/>
      <c r="B9" s="139"/>
      <c r="C9" s="143"/>
      <c r="D9" s="271"/>
      <c r="E9" s="271"/>
      <c r="F9" s="271"/>
      <c r="G9" s="271"/>
      <c r="H9" s="271"/>
      <c r="I9" s="271"/>
      <c r="J9" s="271"/>
      <c r="K9" s="271"/>
      <c r="L9" s="271"/>
      <c r="M9" s="271"/>
      <c r="N9" s="271"/>
    </row>
    <row r="10" spans="1:14" ht="12.6">
      <c r="A10" s="144"/>
      <c r="B10" s="139"/>
      <c r="C10" s="143"/>
      <c r="D10" s="271"/>
      <c r="E10" s="271"/>
      <c r="F10" s="271"/>
      <c r="G10" s="271"/>
      <c r="H10" s="271"/>
      <c r="I10" s="271"/>
      <c r="J10" s="271"/>
      <c r="K10" s="271"/>
      <c r="L10" s="271"/>
      <c r="M10" s="271"/>
      <c r="N10" s="271"/>
    </row>
    <row r="11" spans="1:14" ht="12.6">
      <c r="A11" s="144" t="s">
        <v>245</v>
      </c>
      <c r="B11" s="139"/>
      <c r="C11" s="143"/>
      <c r="D11" s="145">
        <f>'CF-Owner'!D44+'CF-Owner'!D45</f>
        <v>0</v>
      </c>
      <c r="E11" s="145">
        <f>'CF-Owner'!E44+'CF-Owner'!E45</f>
        <v>0</v>
      </c>
      <c r="F11" s="145">
        <f>'CF-Owner'!F44+'CF-Owner'!F45</f>
        <v>96.221869800000007</v>
      </c>
      <c r="G11" s="145">
        <f>'CF-Owner'!G44+'CF-Owner'!G45</f>
        <v>194.31177347052881</v>
      </c>
      <c r="H11" s="145">
        <f>'CF-Owner'!H44+'CF-Owner'!H45</f>
        <v>306.94273310540677</v>
      </c>
      <c r="I11" s="145">
        <f>'CF-Owner'!I44+'CF-Owner'!I45</f>
        <v>317.48934993726846</v>
      </c>
      <c r="J11" s="145">
        <f>'CF-Owner'!J44+'CF-Owner'!J45</f>
        <v>325.22361395589274</v>
      </c>
      <c r="K11" s="145">
        <f>'CF-Owner'!K44+'CF-Owner'!K45</f>
        <v>330.81960138982504</v>
      </c>
      <c r="L11" s="145">
        <f>'CF-Owner'!L44+'CF-Owner'!L45</f>
        <v>334.76630949948037</v>
      </c>
      <c r="M11" s="145">
        <f>'CF-Owner'!M44+'CF-Owner'!M45</f>
        <v>334.41746281931069</v>
      </c>
      <c r="N11" s="145">
        <f>'CF-Owner'!N44+'CF-Owner'!N45</f>
        <v>333.76138259554989</v>
      </c>
    </row>
    <row r="12" spans="1:14" ht="12.6">
      <c r="A12" s="153" t="s">
        <v>26</v>
      </c>
      <c r="B12" s="139"/>
      <c r="C12" s="143"/>
      <c r="D12" s="145">
        <f t="shared" ref="D12:N12" si="1">SUM(D6:D11)</f>
        <v>0</v>
      </c>
      <c r="E12" s="145">
        <f t="shared" si="1"/>
        <v>0</v>
      </c>
      <c r="F12" s="145">
        <f t="shared" si="1"/>
        <v>1187.1936247999997</v>
      </c>
      <c r="G12" s="145">
        <f t="shared" si="1"/>
        <v>1392.9984232928912</v>
      </c>
      <c r="H12" s="145">
        <f t="shared" si="1"/>
        <v>1595.4947684920153</v>
      </c>
      <c r="I12" s="145">
        <f t="shared" si="1"/>
        <v>1683.2713032727006</v>
      </c>
      <c r="J12" s="145">
        <f t="shared" si="1"/>
        <v>1759.4120186237083</v>
      </c>
      <c r="K12" s="145">
        <f t="shared" si="1"/>
        <v>1827.3823961625985</v>
      </c>
      <c r="L12" s="145">
        <f t="shared" si="1"/>
        <v>1889.719881294915</v>
      </c>
      <c r="M12" s="145">
        <f t="shared" si="1"/>
        <v>1933.8307202894684</v>
      </c>
      <c r="N12" s="145">
        <f t="shared" si="1"/>
        <v>1979.1250470276532</v>
      </c>
    </row>
    <row r="13" spans="1:14" ht="12.6">
      <c r="A13" s="139"/>
      <c r="B13" s="139"/>
      <c r="C13" s="139"/>
      <c r="D13" s="160"/>
      <c r="E13" s="160"/>
      <c r="F13" s="160"/>
      <c r="G13" s="160"/>
      <c r="H13" s="160"/>
      <c r="I13" s="160"/>
      <c r="J13" s="160"/>
      <c r="K13" s="160"/>
      <c r="L13" s="138"/>
      <c r="M13" s="138"/>
      <c r="N13" s="138"/>
    </row>
    <row r="14" spans="1:14" ht="12.6">
      <c r="A14" s="153" t="s">
        <v>27</v>
      </c>
      <c r="B14" s="139"/>
      <c r="C14" s="143"/>
      <c r="D14" s="169">
        <f t="shared" ref="D14:N14" si="2">D4-D12</f>
        <v>0</v>
      </c>
      <c r="E14" s="169">
        <f t="shared" si="2"/>
        <v>0</v>
      </c>
      <c r="F14" s="169">
        <f t="shared" si="2"/>
        <v>1562.0026552000004</v>
      </c>
      <c r="G14" s="169">
        <f t="shared" si="2"/>
        <v>1973.3125330079313</v>
      </c>
      <c r="H14" s="169">
        <f t="shared" si="2"/>
        <v>2253.2910733821359</v>
      </c>
      <c r="I14" s="169">
        <f t="shared" si="2"/>
        <v>2550.1181489346354</v>
      </c>
      <c r="J14" s="169">
        <f t="shared" si="2"/>
        <v>2787.653314326139</v>
      </c>
      <c r="K14" s="169">
        <f t="shared" si="2"/>
        <v>2982.1809766997285</v>
      </c>
      <c r="L14" s="169">
        <f t="shared" si="2"/>
        <v>3145.6465602820513</v>
      </c>
      <c r="M14" s="169">
        <f t="shared" si="2"/>
        <v>3215.5692346564856</v>
      </c>
      <c r="N14" s="169">
        <f t="shared" si="2"/>
        <v>3287.0468004568233</v>
      </c>
    </row>
    <row r="15" spans="1:14" ht="12.6">
      <c r="A15" s="153" t="s">
        <v>244</v>
      </c>
      <c r="B15" s="139"/>
      <c r="C15" s="143"/>
      <c r="D15" s="169" t="str">
        <f>IF(ISERR(D14/('CF-Owner'!D4/2)),"",D14/('CF-Owner'!D4/2))</f>
        <v/>
      </c>
      <c r="E15" s="169" t="str">
        <f>IF(ISERR(E14/('CF-Owner'!E4/2)),"",E14/('CF-Owner'!E4/2))</f>
        <v/>
      </c>
      <c r="F15" s="169">
        <f>IF(ISERR(F14/('CF-Owner'!F4/2)),"",F14/('CF-Owner'!F4/2))</f>
        <v>6.2480106208000015</v>
      </c>
      <c r="G15" s="169">
        <f>IF(ISERR(G14/('CF-Owner'!G4/2)),"",G14/('CF-Owner'!G4/2))</f>
        <v>7.8932501320317252</v>
      </c>
      <c r="H15" s="169">
        <f>IF(ISERR(H14/('CF-Owner'!H4/2)),"",H14/('CF-Owner'!H4/2))</f>
        <v>9.0131642935285434</v>
      </c>
      <c r="I15" s="169">
        <f>IF(ISERR(I14/('CF-Owner'!I4/2)),"",I14/('CF-Owner'!I4/2))</f>
        <v>10.200472595738542</v>
      </c>
      <c r="J15" s="169">
        <f>IF(ISERR(J14/('CF-Owner'!J4/2)),"",J14/('CF-Owner'!J4/2))</f>
        <v>11.150613257304556</v>
      </c>
      <c r="K15" s="169">
        <f>IF(ISERR(K14/('CF-Owner'!K4/2)),"",K14/('CF-Owner'!K4/2))</f>
        <v>11.928723906798915</v>
      </c>
      <c r="L15" s="169">
        <f>IF(ISERR(L14/('CF-Owner'!L4/2)),"",L14/('CF-Owner'!L4/2))</f>
        <v>12.582586241128205</v>
      </c>
      <c r="M15" s="169">
        <f>IF(ISERR(M14/('CF-Owner'!M4/2)),"",M14/('CF-Owner'!M4/2))</f>
        <v>12.862276938625943</v>
      </c>
      <c r="N15" s="169">
        <f>IF(ISERR(N14/('CF-Owner'!N4/2)),"",N14/('CF-Owner'!N4/2))</f>
        <v>13.148187201827293</v>
      </c>
    </row>
    <row r="16" spans="1:14" ht="12.6">
      <c r="A16" s="139"/>
      <c r="B16" s="139"/>
      <c r="C16" s="139"/>
      <c r="D16" s="160"/>
      <c r="E16" s="160"/>
      <c r="F16" s="160"/>
      <c r="G16" s="160"/>
      <c r="H16" s="160"/>
      <c r="I16" s="160"/>
      <c r="J16" s="160"/>
      <c r="K16" s="160"/>
      <c r="L16" s="138"/>
      <c r="M16" s="138"/>
      <c r="N16" s="138"/>
    </row>
    <row r="17" spans="1:14" ht="12.6">
      <c r="A17" s="144" t="s">
        <v>28</v>
      </c>
      <c r="B17" s="139"/>
      <c r="C17" s="143"/>
      <c r="D17" s="145">
        <f>Loans!D53</f>
        <v>0</v>
      </c>
      <c r="E17" s="145">
        <f>Loans!E53</f>
        <v>350.00000000000006</v>
      </c>
      <c r="F17" s="145">
        <f>Loans!F53</f>
        <v>724.50000000000011</v>
      </c>
      <c r="G17" s="145">
        <f>Loans!G53</f>
        <v>775.21500000000003</v>
      </c>
      <c r="H17" s="145">
        <f>Loans!H53</f>
        <v>699.65652850072968</v>
      </c>
      <c r="I17" s="145">
        <f>Loans!I53</f>
        <v>618.80896399651044</v>
      </c>
      <c r="J17" s="145">
        <f>Loans!J53</f>
        <v>532.30206997699577</v>
      </c>
      <c r="K17" s="145">
        <f>Loans!K53</f>
        <v>439.73969337611516</v>
      </c>
      <c r="L17" s="145">
        <f>Loans!L53</f>
        <v>340.6979504131728</v>
      </c>
      <c r="M17" s="145">
        <f>Loans!M53</f>
        <v>234.72328544282453</v>
      </c>
      <c r="N17" s="145">
        <f>Loans!N53</f>
        <v>121.3303939245519</v>
      </c>
    </row>
    <row r="18" spans="1:14" ht="12.6">
      <c r="A18" s="144" t="s">
        <v>29</v>
      </c>
      <c r="B18" s="139"/>
      <c r="C18" s="143"/>
      <c r="D18" s="145">
        <f>Depr!D22</f>
        <v>0</v>
      </c>
      <c r="E18" s="145">
        <f>Depr!E22</f>
        <v>0</v>
      </c>
      <c r="F18" s="145">
        <f>Depr!F22</f>
        <v>0</v>
      </c>
      <c r="G18" s="145">
        <f>Depr!G22</f>
        <v>697.1230158730159</v>
      </c>
      <c r="H18" s="145">
        <f>Depr!H22</f>
        <v>697.1230158730159</v>
      </c>
      <c r="I18" s="145">
        <f>Depr!I22</f>
        <v>697.1230158730159</v>
      </c>
      <c r="J18" s="145">
        <f>Depr!J22</f>
        <v>697.1230158730159</v>
      </c>
      <c r="K18" s="145">
        <f>Depr!K22</f>
        <v>697.1230158730159</v>
      </c>
      <c r="L18" s="145">
        <f>Depr!L22</f>
        <v>697.1230158730159</v>
      </c>
      <c r="M18" s="145">
        <f>Depr!M22</f>
        <v>697.1230158730159</v>
      </c>
      <c r="N18" s="145">
        <f>Depr!N22</f>
        <v>697.1230158730159</v>
      </c>
    </row>
    <row r="19" spans="1:14" ht="12.6">
      <c r="A19" s="155"/>
      <c r="B19" s="139"/>
      <c r="C19" s="139"/>
      <c r="D19" s="160"/>
      <c r="E19" s="160"/>
      <c r="F19" s="160"/>
      <c r="G19" s="160"/>
      <c r="H19" s="160"/>
      <c r="I19" s="160"/>
      <c r="J19" s="160"/>
      <c r="K19" s="160"/>
      <c r="L19" s="138"/>
      <c r="M19" s="138"/>
      <c r="N19" s="138"/>
    </row>
    <row r="20" spans="1:14" ht="12.6">
      <c r="A20" s="153" t="s">
        <v>30</v>
      </c>
      <c r="B20" s="139"/>
      <c r="C20" s="143"/>
      <c r="D20" s="145">
        <f t="shared" ref="D20:N20" si="3">D14-D17-D18</f>
        <v>0</v>
      </c>
      <c r="E20" s="145">
        <f t="shared" si="3"/>
        <v>-350.00000000000006</v>
      </c>
      <c r="F20" s="145">
        <f t="shared" si="3"/>
        <v>837.50265520000028</v>
      </c>
      <c r="G20" s="145">
        <f t="shared" si="3"/>
        <v>500.97451713491546</v>
      </c>
      <c r="H20" s="145">
        <f t="shared" si="3"/>
        <v>856.51152900839043</v>
      </c>
      <c r="I20" s="145">
        <f t="shared" si="3"/>
        <v>1234.186169065109</v>
      </c>
      <c r="J20" s="145">
        <f t="shared" si="3"/>
        <v>1558.2282284761272</v>
      </c>
      <c r="K20" s="145">
        <f t="shared" si="3"/>
        <v>1845.3182674505974</v>
      </c>
      <c r="L20" s="145">
        <f t="shared" si="3"/>
        <v>2107.8255939958626</v>
      </c>
      <c r="M20" s="145">
        <f t="shared" si="3"/>
        <v>2283.7229333406453</v>
      </c>
      <c r="N20" s="145">
        <f t="shared" si="3"/>
        <v>2468.5933906592554</v>
      </c>
    </row>
    <row r="21" spans="1:14" ht="12.6">
      <c r="A21" s="144" t="s">
        <v>243</v>
      </c>
      <c r="B21" s="139"/>
      <c r="C21" s="139"/>
      <c r="D21" s="160">
        <f>Tax!D21</f>
        <v>0</v>
      </c>
      <c r="E21" s="160">
        <f>Tax!E21</f>
        <v>0</v>
      </c>
      <c r="F21" s="160">
        <f>Tax!F21</f>
        <v>13.393520942857208</v>
      </c>
      <c r="G21" s="160">
        <f>Tax!G21</f>
        <v>103.54224039483998</v>
      </c>
      <c r="H21" s="160">
        <f>Tax!H21</f>
        <v>192.42649336320872</v>
      </c>
      <c r="I21" s="160">
        <f>Tax!I21</f>
        <v>286.84515337738833</v>
      </c>
      <c r="J21" s="160">
        <f>Tax!J21</f>
        <v>367.8556682301429</v>
      </c>
      <c r="K21" s="160">
        <f>Tax!K21</f>
        <v>439.62817797376044</v>
      </c>
      <c r="L21" s="138">
        <f>Tax!L21</f>
        <v>505.25500961007674</v>
      </c>
      <c r="M21" s="138">
        <f>Tax!M21</f>
        <v>549.22934444627242</v>
      </c>
      <c r="N21" s="138">
        <f>Tax!N21</f>
        <v>645.44695877592494</v>
      </c>
    </row>
    <row r="22" spans="1:14" ht="12.6">
      <c r="A22" s="153" t="s">
        <v>31</v>
      </c>
      <c r="B22" s="139"/>
      <c r="C22" s="143"/>
      <c r="D22" s="145">
        <f t="shared" ref="D22:N22" si="4">D20-D21</f>
        <v>0</v>
      </c>
      <c r="E22" s="145">
        <f t="shared" si="4"/>
        <v>-350.00000000000006</v>
      </c>
      <c r="F22" s="145">
        <f t="shared" si="4"/>
        <v>824.10913425714307</v>
      </c>
      <c r="G22" s="145">
        <f t="shared" si="4"/>
        <v>397.43227674007551</v>
      </c>
      <c r="H22" s="145">
        <f t="shared" si="4"/>
        <v>664.08503564518173</v>
      </c>
      <c r="I22" s="145">
        <f t="shared" si="4"/>
        <v>947.34101568772064</v>
      </c>
      <c r="J22" s="145">
        <f t="shared" si="4"/>
        <v>1190.3725602459845</v>
      </c>
      <c r="K22" s="145">
        <f t="shared" si="4"/>
        <v>1405.6900894768369</v>
      </c>
      <c r="L22" s="145">
        <f t="shared" si="4"/>
        <v>1602.5705843857859</v>
      </c>
      <c r="M22" s="145">
        <f t="shared" si="4"/>
        <v>1734.4935888943728</v>
      </c>
      <c r="N22" s="145">
        <f t="shared" si="4"/>
        <v>1823.1464318833305</v>
      </c>
    </row>
    <row r="23" spans="1:14" ht="12.6">
      <c r="A23" s="139"/>
      <c r="B23" s="139"/>
      <c r="C23" s="139"/>
      <c r="D23" s="160"/>
      <c r="E23" s="160"/>
      <c r="F23" s="160"/>
      <c r="G23" s="160"/>
      <c r="H23" s="160"/>
      <c r="I23" s="160"/>
      <c r="J23" s="160"/>
      <c r="K23" s="160"/>
      <c r="L23" s="138"/>
      <c r="M23" s="138"/>
      <c r="N23" s="138"/>
    </row>
    <row r="24" spans="1:14" ht="12.9" thickBot="1">
      <c r="A24" s="153" t="s">
        <v>32</v>
      </c>
      <c r="B24" s="139"/>
      <c r="C24" s="143"/>
      <c r="D24" s="168">
        <f t="shared" ref="D24:N24" si="5">D22+D18</f>
        <v>0</v>
      </c>
      <c r="E24" s="167">
        <f t="shared" si="5"/>
        <v>-350.00000000000006</v>
      </c>
      <c r="F24" s="167">
        <f t="shared" si="5"/>
        <v>824.10913425714307</v>
      </c>
      <c r="G24" s="167">
        <f t="shared" si="5"/>
        <v>1094.5552926130913</v>
      </c>
      <c r="H24" s="167">
        <f t="shared" si="5"/>
        <v>1361.2080515181976</v>
      </c>
      <c r="I24" s="167">
        <f t="shared" si="5"/>
        <v>1644.4640315607367</v>
      </c>
      <c r="J24" s="167">
        <f t="shared" si="5"/>
        <v>1887.4955761190004</v>
      </c>
      <c r="K24" s="167">
        <f t="shared" si="5"/>
        <v>2102.8131053498528</v>
      </c>
      <c r="L24" s="166">
        <f t="shared" si="5"/>
        <v>2299.6936002588018</v>
      </c>
      <c r="M24" s="166">
        <f t="shared" si="5"/>
        <v>2431.6166047673887</v>
      </c>
      <c r="N24" s="165">
        <f t="shared" si="5"/>
        <v>2520.2694477563464</v>
      </c>
    </row>
    <row r="25" spans="1:14" ht="12.6" thickTop="1"/>
  </sheetData>
  <phoneticPr fontId="15" type="noConversion"/>
  <printOptions horizontalCentered="1" verticalCentered="1" gridLinesSet="0"/>
  <pageMargins left="0.19685039370078741" right="0.19685039370078741" top="0.19685039370078741" bottom="0.19685039370078741" header="0.19685039370078741" footer="0.19685039370078741"/>
  <pageSetup paperSize="9" scale="60"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transitionEntry="1" codeName="shtBS">
    <tabColor indexed="42"/>
  </sheetPr>
  <dimension ref="A1:N58"/>
  <sheetViews>
    <sheetView showGridLines="0" workbookViewId="0"/>
  </sheetViews>
  <sheetFormatPr defaultColWidth="9.71875" defaultRowHeight="12.3"/>
  <cols>
    <col min="1" max="1" width="33.71875" customWidth="1"/>
    <col min="3" max="3" width="18.71875" customWidth="1"/>
    <col min="4" max="14" width="12.71875" customWidth="1"/>
    <col min="15" max="37" width="11.71875" customWidth="1"/>
  </cols>
  <sheetData>
    <row r="1" spans="1:14" ht="15">
      <c r="A1" s="1" t="str">
        <f>'CF-Owner'!A1</f>
        <v>Hotel Ltd.</v>
      </c>
      <c r="D1" s="37" t="s">
        <v>97</v>
      </c>
    </row>
    <row r="3" spans="1:14">
      <c r="C3" s="33" t="s">
        <v>98</v>
      </c>
      <c r="D3" s="3">
        <f>'CF-Owner'!D$3</f>
        <v>2000</v>
      </c>
      <c r="E3" s="3">
        <f t="shared" ref="E3:N3" si="0">$D3+COLUMN()-COLUMN($D3)</f>
        <v>2001</v>
      </c>
      <c r="F3" s="3">
        <f t="shared" si="0"/>
        <v>2002</v>
      </c>
      <c r="G3" s="3">
        <f t="shared" si="0"/>
        <v>2003</v>
      </c>
      <c r="H3" s="3">
        <f t="shared" si="0"/>
        <v>2004</v>
      </c>
      <c r="I3" s="3">
        <f t="shared" si="0"/>
        <v>2005</v>
      </c>
      <c r="J3" s="3">
        <f t="shared" si="0"/>
        <v>2006</v>
      </c>
      <c r="K3" s="3">
        <f t="shared" si="0"/>
        <v>2007</v>
      </c>
      <c r="L3" s="3">
        <f t="shared" si="0"/>
        <v>2008</v>
      </c>
      <c r="M3" s="3">
        <f t="shared" si="0"/>
        <v>2009</v>
      </c>
      <c r="N3" s="3">
        <f t="shared" si="0"/>
        <v>2010</v>
      </c>
    </row>
    <row r="4" spans="1:14">
      <c r="A4" s="13" t="s">
        <v>99</v>
      </c>
    </row>
    <row r="5" spans="1:14">
      <c r="A5" t="s">
        <v>5</v>
      </c>
      <c r="D5" s="274">
        <f>Plan!D59</f>
        <v>4000</v>
      </c>
      <c r="E5" s="51">
        <f>D5+Plan!E59</f>
        <v>4000</v>
      </c>
      <c r="F5" s="51">
        <f>E5+Plan!F59</f>
        <v>4000</v>
      </c>
      <c r="G5" s="51">
        <f>F5</f>
        <v>4000</v>
      </c>
      <c r="H5" s="51">
        <f t="shared" ref="H5:N5" si="1">G5</f>
        <v>4000</v>
      </c>
      <c r="I5" s="51">
        <f t="shared" si="1"/>
        <v>4000</v>
      </c>
      <c r="J5" s="51">
        <f t="shared" si="1"/>
        <v>4000</v>
      </c>
      <c r="K5" s="51">
        <f t="shared" si="1"/>
        <v>4000</v>
      </c>
      <c r="L5" s="51">
        <f t="shared" si="1"/>
        <v>4000</v>
      </c>
      <c r="M5" s="51">
        <f t="shared" si="1"/>
        <v>4000</v>
      </c>
      <c r="N5" s="51">
        <f t="shared" si="1"/>
        <v>4000</v>
      </c>
    </row>
    <row r="6" spans="1:14">
      <c r="A6" t="s">
        <v>100</v>
      </c>
      <c r="D6" s="274">
        <f>Plan!D60</f>
        <v>4285.7142857142862</v>
      </c>
      <c r="E6" s="51">
        <f>D6+Plan!E60</f>
        <v>9285.7142857142862</v>
      </c>
      <c r="F6" s="51">
        <f>E6+Plan!F60</f>
        <v>9285.7142857142862</v>
      </c>
      <c r="G6" s="51">
        <f>F6</f>
        <v>9285.7142857142862</v>
      </c>
      <c r="H6" s="51">
        <f t="shared" ref="H6:N6" si="2">G6</f>
        <v>9285.7142857142862</v>
      </c>
      <c r="I6" s="51">
        <f t="shared" si="2"/>
        <v>9285.7142857142862</v>
      </c>
      <c r="J6" s="51">
        <f t="shared" si="2"/>
        <v>9285.7142857142862</v>
      </c>
      <c r="K6" s="51">
        <f t="shared" si="2"/>
        <v>9285.7142857142862</v>
      </c>
      <c r="L6" s="51">
        <f t="shared" si="2"/>
        <v>9285.7142857142862</v>
      </c>
      <c r="M6" s="51">
        <f t="shared" si="2"/>
        <v>9285.7142857142862</v>
      </c>
      <c r="N6" s="51">
        <f t="shared" si="2"/>
        <v>9285.7142857142862</v>
      </c>
    </row>
    <row r="7" spans="1:14">
      <c r="A7" t="s">
        <v>101</v>
      </c>
      <c r="D7" s="68">
        <f>Depr!D4</f>
        <v>0</v>
      </c>
      <c r="E7" s="51">
        <f>D7+Depr!E4</f>
        <v>0</v>
      </c>
      <c r="F7" s="51">
        <f>E7+Depr!F4</f>
        <v>0</v>
      </c>
      <c r="G7" s="51">
        <f>F7+Depr!G4</f>
        <v>206.34920634920636</v>
      </c>
      <c r="H7" s="51">
        <f>G7+Depr!H4</f>
        <v>412.69841269841271</v>
      </c>
      <c r="I7" s="51">
        <f>H7+Depr!I4</f>
        <v>619.04761904761904</v>
      </c>
      <c r="J7" s="51">
        <f>I7+Depr!J4</f>
        <v>825.39682539682542</v>
      </c>
      <c r="K7" s="51">
        <f>J7+Depr!K4</f>
        <v>1031.7460317460318</v>
      </c>
      <c r="L7" s="51">
        <f>K7+Depr!L4</f>
        <v>1238.0952380952381</v>
      </c>
      <c r="M7" s="51">
        <f>L7+Depr!M4</f>
        <v>1444.4444444444443</v>
      </c>
      <c r="N7" s="51">
        <f>M7+Depr!N4</f>
        <v>1650.7936507936506</v>
      </c>
    </row>
    <row r="8" spans="1:14">
      <c r="A8" t="s">
        <v>7</v>
      </c>
      <c r="D8" s="274">
        <f>Plan!D61+Plan!D62</f>
        <v>2000</v>
      </c>
      <c r="E8" s="51">
        <f>D8+Plan!E61+Plan!E62</f>
        <v>4125</v>
      </c>
      <c r="F8" s="51">
        <f>E8+Plan!F61+Plan!F62</f>
        <v>4125</v>
      </c>
      <c r="G8" s="51">
        <f>F8</f>
        <v>4125</v>
      </c>
      <c r="H8" s="51">
        <f t="shared" ref="H8:N8" si="3">G8</f>
        <v>4125</v>
      </c>
      <c r="I8" s="51">
        <f t="shared" si="3"/>
        <v>4125</v>
      </c>
      <c r="J8" s="51">
        <f t="shared" si="3"/>
        <v>4125</v>
      </c>
      <c r="K8" s="51">
        <f t="shared" si="3"/>
        <v>4125</v>
      </c>
      <c r="L8" s="51">
        <f t="shared" si="3"/>
        <v>4125</v>
      </c>
      <c r="M8" s="51">
        <f t="shared" si="3"/>
        <v>4125</v>
      </c>
      <c r="N8" s="51">
        <f t="shared" si="3"/>
        <v>4125</v>
      </c>
    </row>
    <row r="9" spans="1:14">
      <c r="A9" t="s">
        <v>101</v>
      </c>
      <c r="D9" s="68">
        <f>Depr!D7</f>
        <v>0</v>
      </c>
      <c r="E9" s="51">
        <f>D9+Depr!E7</f>
        <v>0</v>
      </c>
      <c r="F9" s="51">
        <f>E9+Depr!F7</f>
        <v>0</v>
      </c>
      <c r="G9" s="51">
        <f>F9+Depr!G7</f>
        <v>275</v>
      </c>
      <c r="H9" s="51">
        <f>G9+Depr!H7</f>
        <v>550</v>
      </c>
      <c r="I9" s="51">
        <f>H9+Depr!I7</f>
        <v>825</v>
      </c>
      <c r="J9" s="51">
        <f>I9+Depr!J7</f>
        <v>1100</v>
      </c>
      <c r="K9" s="51">
        <f>J9+Depr!K7</f>
        <v>1375</v>
      </c>
      <c r="L9" s="51">
        <f>K9+Depr!L7</f>
        <v>1650</v>
      </c>
      <c r="M9" s="51">
        <f>L9+Depr!M7</f>
        <v>1925</v>
      </c>
      <c r="N9" s="51">
        <f>M9+Depr!N7</f>
        <v>2200</v>
      </c>
    </row>
    <row r="10" spans="1:14">
      <c r="A10" t="s">
        <v>102</v>
      </c>
      <c r="D10" s="68">
        <f>Plan!D63</f>
        <v>714.28571428571422</v>
      </c>
      <c r="E10" s="51">
        <f>D10+Plan!E63</f>
        <v>2589.2857142857142</v>
      </c>
      <c r="F10" s="51">
        <f>E10+Plan!F63</f>
        <v>2589.2857142857142</v>
      </c>
      <c r="G10" s="51">
        <f>F10</f>
        <v>2589.2857142857142</v>
      </c>
      <c r="H10" s="51">
        <f t="shared" ref="H10:N10" si="4">G10</f>
        <v>2589.2857142857142</v>
      </c>
      <c r="I10" s="51">
        <f t="shared" si="4"/>
        <v>2589.2857142857142</v>
      </c>
      <c r="J10" s="51">
        <f t="shared" si="4"/>
        <v>2589.2857142857142</v>
      </c>
      <c r="K10" s="51">
        <f t="shared" si="4"/>
        <v>2589.2857142857142</v>
      </c>
      <c r="L10" s="51">
        <f t="shared" si="4"/>
        <v>2589.2857142857142</v>
      </c>
      <c r="M10" s="51">
        <f t="shared" si="4"/>
        <v>2589.2857142857142</v>
      </c>
      <c r="N10" s="51">
        <f t="shared" si="4"/>
        <v>2589.2857142857142</v>
      </c>
    </row>
    <row r="11" spans="1:14">
      <c r="A11" t="s">
        <v>101</v>
      </c>
      <c r="D11" s="275">
        <f>Depr!D10</f>
        <v>0</v>
      </c>
      <c r="E11" s="276">
        <f>D11+Depr!E10</f>
        <v>0</v>
      </c>
      <c r="F11" s="276">
        <f>E11+Depr!F10</f>
        <v>0</v>
      </c>
      <c r="G11" s="276">
        <f>F11+Depr!G10</f>
        <v>215.77380952380952</v>
      </c>
      <c r="H11" s="276">
        <f>G11+Depr!H10</f>
        <v>431.54761904761904</v>
      </c>
      <c r="I11" s="276">
        <f>H11+Depr!I10</f>
        <v>647.32142857142856</v>
      </c>
      <c r="J11" s="276">
        <f>I11+Depr!J10</f>
        <v>863.09523809523807</v>
      </c>
      <c r="K11" s="276">
        <f>J11+Depr!K10</f>
        <v>1078.8690476190477</v>
      </c>
      <c r="L11" s="276">
        <f>K11+Depr!L10</f>
        <v>1294.6428571428573</v>
      </c>
      <c r="M11" s="276">
        <f>L11+Depr!M10</f>
        <v>1510.416666666667</v>
      </c>
      <c r="N11" s="276">
        <f>M11+Depr!N10</f>
        <v>1726.1904761904766</v>
      </c>
    </row>
    <row r="12" spans="1:14" ht="12.6" thickBot="1">
      <c r="A12" t="s">
        <v>103</v>
      </c>
      <c r="D12" s="94">
        <f t="shared" ref="D12:N12" si="5">D5+D6-D7+D8-D9+D10-D11</f>
        <v>11000</v>
      </c>
      <c r="E12" s="32">
        <f t="shared" si="5"/>
        <v>20000</v>
      </c>
      <c r="F12" s="32">
        <f t="shared" si="5"/>
        <v>20000</v>
      </c>
      <c r="G12" s="32">
        <f t="shared" si="5"/>
        <v>19302.876984126986</v>
      </c>
      <c r="H12" s="32">
        <f t="shared" si="5"/>
        <v>18605.753968253968</v>
      </c>
      <c r="I12" s="32">
        <f t="shared" si="5"/>
        <v>17908.630952380954</v>
      </c>
      <c r="J12" s="32">
        <f t="shared" si="5"/>
        <v>17211.50793650794</v>
      </c>
      <c r="K12" s="32">
        <f t="shared" si="5"/>
        <v>16514.384920634919</v>
      </c>
      <c r="L12" s="32">
        <f t="shared" si="5"/>
        <v>15817.261904761906</v>
      </c>
      <c r="M12" s="32">
        <f t="shared" si="5"/>
        <v>15120.138888888887</v>
      </c>
      <c r="N12" s="32">
        <f t="shared" si="5"/>
        <v>14423.015873015873</v>
      </c>
    </row>
    <row r="13" spans="1:14" ht="12.6" thickTop="1">
      <c r="D13" s="11"/>
    </row>
    <row r="14" spans="1:14">
      <c r="A14" s="13" t="s">
        <v>104</v>
      </c>
      <c r="D14" s="11"/>
    </row>
    <row r="15" spans="1:14">
      <c r="A15" t="s">
        <v>105</v>
      </c>
      <c r="D15" s="274">
        <f>'CF-Owner'!D49</f>
        <v>0</v>
      </c>
      <c r="E15" s="51">
        <f>D15+'CF-Owner'!E49</f>
        <v>0</v>
      </c>
      <c r="F15" s="51">
        <f>E15+'CF-Owner'!F49</f>
        <v>343.64953500000001</v>
      </c>
      <c r="G15" s="51">
        <f>F15+'CF-Owner'!G49</f>
        <v>420.78886953760281</v>
      </c>
      <c r="H15" s="51">
        <f>G15+'CF-Owner'!H49</f>
        <v>481.0982302342689</v>
      </c>
      <c r="I15" s="51">
        <f>H15+'CF-Owner'!I49</f>
        <v>529.173681525917</v>
      </c>
      <c r="J15" s="51">
        <f>I15+'CF-Owner'!J49</f>
        <v>568.38316661873091</v>
      </c>
      <c r="K15" s="51">
        <f>J15+'CF-Owner'!K49</f>
        <v>601.19542160779088</v>
      </c>
      <c r="L15" s="51">
        <f>K15+'CF-Owner'!L49</f>
        <v>629.42080519712079</v>
      </c>
      <c r="M15" s="51">
        <f>L15+'CF-Owner'!M49</f>
        <v>643.67499436824426</v>
      </c>
      <c r="N15" s="51">
        <f>M15+'CF-Owner'!N49</f>
        <v>658.27148093555957</v>
      </c>
    </row>
    <row r="16" spans="1:14">
      <c r="A16" t="s">
        <v>106</v>
      </c>
      <c r="D16" s="274">
        <f>Loans!D14+'CF-Owner'!D18+Plan!D20+Plan!D21+'CF-Owner'!D66-PL!D12-PL!D21-'CF-Owner'!D53-'CF-Owner'!D54-'CF-Owner'!D31-'CF-Owner'!D32-'CF-Owner'!D33-'CF-Owner'!D34-'CF-Owner'!D35-'CF-Owner'!D49-'CF-Owner'!D50-'CF-Owner'!D51</f>
        <v>0</v>
      </c>
      <c r="E16" s="277">
        <f>'CF-Owner'!E24+'CF-Owner'!E18+Plan!E20+Plan!E21+'CF-Owner'!E66-PL!E12-PL!E21-'CF-Owner'!E53-'CF-Owner'!E54-'CF-Owner'!E31-'CF-Owner'!E32-'CF-Owner'!E33-'CF-Owner'!E34-'CF-Owner'!E35-'CF-Owner'!E49-'CF-Owner'!E50-'CF-Owner'!E51+D16</f>
        <v>0</v>
      </c>
      <c r="F16" s="277">
        <f>'CF-Owner'!F24+'CF-Owner'!F18+Plan!F20+Plan!F21+'CF-Owner'!F66-PL!F12-PL!F21-'CF-Owner'!F53-'CF-Owner'!F54-'CF-Owner'!F31-'CF-Owner'!F32-'CF-Owner'!F33-'CF-Owner'!F34-'CF-Owner'!F35-'CF-Owner'!F49-'CF-Owner'!F50-'CF-Owner'!F51+E16</f>
        <v>1399.5590643209525</v>
      </c>
      <c r="G16" s="277">
        <f>'CF-Owner'!G24+'CF-Owner'!G18+Plan!G20+Plan!G21+'CF-Owner'!G66-PL!G12-PL!G21-'CF-Owner'!G53-'CF-Owner'!G54-'CF-Owner'!G31-'CF-Owner'!G32-'CF-Owner'!G33-'CF-Owner'!G34-'CF-Owner'!G35-'CF-Owner'!G49-'CF-Owner'!G50-'CF-Owner'!G51+F16</f>
        <v>11385.659643664123</v>
      </c>
      <c r="H16" s="277">
        <f>'CF-Owner'!H24+'CF-Owner'!H18+Plan!H20+Plan!H21+'CF-Owner'!H66-PL!H12-PL!H21-'CF-Owner'!H53-'CF-Owner'!H54-'CF-Owner'!H31-'CF-Owner'!H32-'CF-Owner'!H33-'CF-Owner'!H34-'CF-Owner'!H35-'CF-Owner'!H49-'CF-Owner'!H50-'CF-Owner'!H51+G16</f>
        <v>11579.19161053929</v>
      </c>
      <c r="I16" s="277">
        <f>'CF-Owner'!I24+'CF-Owner'!I18+Plan!I20+Plan!I21+'CF-Owner'!I66-PL!I12-PL!I21-'CF-Owner'!I53-'CF-Owner'!I54-'CF-Owner'!I31-'CF-Owner'!I32-'CF-Owner'!I33-'CF-Owner'!I34-'CF-Owner'!I35-'CF-Owner'!I49-'CF-Owner'!I50-'CF-Owner'!I51+H16</f>
        <v>11969.364077679505</v>
      </c>
      <c r="J16" s="277">
        <f>'CF-Owner'!J24+'CF-Owner'!J18+Plan!J20+Plan!J21+'CF-Owner'!J66-PL!J12-PL!J21-'CF-Owner'!J53-'CF-Owner'!J54-'CF-Owner'!J31-'CF-Owner'!J32-'CF-Owner'!J33-'CF-Owner'!J34-'CF-Owner'!J35-'CF-Owner'!J49-'CF-Owner'!J50-'CF-Owner'!J51+I16</f>
        <v>12520.895022917968</v>
      </c>
      <c r="K16" s="277">
        <f>'CF-Owner'!K24+'CF-Owner'!K18+Plan!K20+Plan!K21+'CF-Owner'!K66-PL!K12-PL!K21-'CF-Owner'!K53-'CF-Owner'!K54-'CF-Owner'!K31-'CF-Owner'!K32-'CF-Owner'!K33-'CF-Owner'!K34-'CF-Owner'!K35-'CF-Owner'!K49-'CF-Owner'!K50-'CF-Owner'!K51+J16</f>
        <v>13198.77931608494</v>
      </c>
      <c r="L16" s="277">
        <f>'CF-Owner'!L24+'CF-Owner'!L18+Plan!L20+Plan!L21+'CF-Owner'!L66-PL!L12-PL!L21-'CF-Owner'!L53-'CF-Owner'!L54-'CF-Owner'!L31-'CF-Owner'!L32-'CF-Owner'!L33-'CF-Owner'!L34-'CF-Owner'!L35-'CF-Owner'!L49-'CF-Owner'!L50-'CF-Owner'!L51+K16</f>
        <v>13977.199527454399</v>
      </c>
      <c r="M16" s="277">
        <f>'CF-Owner'!M24+'CF-Owner'!M18+Plan!M20+Plan!M21+'CF-Owner'!M66-PL!M12-PL!M21-'CF-Owner'!M53-'CF-Owner'!M54-'CF-Owner'!M31-'CF-Owner'!M32-'CF-Owner'!M33-'CF-Owner'!M34-'CF-Owner'!M35-'CF-Owner'!M49-'CF-Owner'!M50-'CF-Owner'!M51+L16</f>
        <v>14789.116288068013</v>
      </c>
      <c r="N16" s="277">
        <f>'CF-Owner'!N24+'CF-Owner'!N18+Plan!N20+Plan!N21+'CF-Owner'!N66-PL!N12-PL!N21-'CF-Owner'!N53-'CF-Owner'!N54-'CF-Owner'!N31-'CF-Owner'!N32-'CF-Owner'!N33-'CF-Owner'!N34-'CF-Owner'!N35-'CF-Owner'!N49-'CF-Owner'!N50-'CF-Owner'!N51+M16</f>
        <v>15584.849687203963</v>
      </c>
    </row>
    <row r="17" spans="1:14">
      <c r="A17" s="125" t="s">
        <v>107</v>
      </c>
      <c r="D17" s="68">
        <f>'CF-Owner'!D51</f>
        <v>0</v>
      </c>
      <c r="E17" s="51">
        <f>D17+'CF-Owner'!E51</f>
        <v>0</v>
      </c>
      <c r="F17" s="51">
        <f>E17+'CF-Owner'!F51</f>
        <v>5.4983925600000001</v>
      </c>
      <c r="G17" s="51">
        <f>F17+'CF-Owner'!G51</f>
        <v>6.7326219126016449</v>
      </c>
      <c r="H17" s="51">
        <f>G17+'CF-Owner'!H51</f>
        <v>7.6975716837483024</v>
      </c>
      <c r="I17" s="51">
        <f>H17+'CF-Owner'!I51</f>
        <v>8.4667789044146726</v>
      </c>
      <c r="J17" s="51">
        <f>I17+'CF-Owner'!J51</f>
        <v>9.0941306658996943</v>
      </c>
      <c r="K17" s="51">
        <f>J17+'CF-Owner'!K51</f>
        <v>9.619126745724655</v>
      </c>
      <c r="L17" s="51">
        <f>K17+'CF-Owner'!L51</f>
        <v>10.070732883153934</v>
      </c>
      <c r="M17" s="51">
        <f>L17+'CF-Owner'!M51</f>
        <v>10.298799909891908</v>
      </c>
      <c r="N17" s="51">
        <f>M17+'CF-Owner'!N51</f>
        <v>10.532343694968953</v>
      </c>
    </row>
    <row r="18" spans="1:14" ht="12.6" thickBot="1">
      <c r="A18" t="s">
        <v>108</v>
      </c>
      <c r="B18" s="11"/>
      <c r="C18" s="11"/>
      <c r="D18" s="94">
        <f t="shared" ref="D18:N18" si="6">SUM(D15:D17)</f>
        <v>0</v>
      </c>
      <c r="E18" s="32">
        <f t="shared" si="6"/>
        <v>0</v>
      </c>
      <c r="F18" s="32">
        <f t="shared" si="6"/>
        <v>1748.7069918809525</v>
      </c>
      <c r="G18" s="32">
        <f t="shared" si="6"/>
        <v>11813.181135114328</v>
      </c>
      <c r="H18" s="32">
        <f t="shared" si="6"/>
        <v>12067.987412457307</v>
      </c>
      <c r="I18" s="32">
        <f t="shared" si="6"/>
        <v>12507.004538109837</v>
      </c>
      <c r="J18" s="32">
        <f t="shared" si="6"/>
        <v>13098.372320202599</v>
      </c>
      <c r="K18" s="32">
        <f t="shared" si="6"/>
        <v>13809.593864438455</v>
      </c>
      <c r="L18" s="32">
        <f t="shared" si="6"/>
        <v>14616.691065534673</v>
      </c>
      <c r="M18" s="32">
        <f t="shared" si="6"/>
        <v>15443.090082346149</v>
      </c>
      <c r="N18" s="32">
        <f t="shared" si="6"/>
        <v>16253.653511834493</v>
      </c>
    </row>
    <row r="19" spans="1:14" ht="12.6" thickTop="1">
      <c r="B19" s="11"/>
      <c r="C19" s="11"/>
      <c r="D19" s="11"/>
    </row>
    <row r="20" spans="1:14">
      <c r="A20" s="13" t="s">
        <v>109</v>
      </c>
      <c r="B20" s="11"/>
      <c r="C20" s="11"/>
      <c r="D20" s="270"/>
    </row>
    <row r="21" spans="1:14">
      <c r="A21" t="s">
        <v>110</v>
      </c>
      <c r="B21" s="11"/>
      <c r="C21" s="11"/>
      <c r="D21" s="68">
        <f>-'CF-Owner'!D50+Loans!D53-Loans!D40</f>
        <v>0</v>
      </c>
      <c r="E21" s="51">
        <f>D21-'CF-Owner'!E50+Loans!E53-Loans!E40</f>
        <v>350.00000000000006</v>
      </c>
      <c r="F21" s="51">
        <f>-'CF-Owner'!F50+E21+Loans!F53-Loans!F40</f>
        <v>1274.5978576238097</v>
      </c>
      <c r="G21" s="51">
        <f>F21-'CF-Owner'!G50+Loans!G53-Loans!G40</f>
        <v>1323.9234439479551</v>
      </c>
      <c r="H21" s="51">
        <f>G21-'CF-Owner'!H50+Loans!H53-Loans!H40</f>
        <v>1372.4868769758705</v>
      </c>
      <c r="I21" s="51">
        <f>H21-'CF-Owner'!I50+Loans!I53-Loans!I40</f>
        <v>1402.8527427750146</v>
      </c>
      <c r="J21" s="51">
        <f>I21-'CF-Owner'!J50+Loans!J53-Loans!J40</f>
        <v>1429.0446144756415</v>
      </c>
      <c r="K21" s="51">
        <f>J21-'CF-Owner'!K50+Loans!K53-Loans!K40</f>
        <v>1452.3350956893928</v>
      </c>
      <c r="L21" s="51">
        <f>K21-'CF-Owner'!L50+Loans!L53-Loans!L40</f>
        <v>1473.6624818174982</v>
      </c>
      <c r="M21" s="51">
        <f>L21-'CF-Owner'!M50+Loans!M53-Loans!M40</f>
        <v>1488.3433441226232</v>
      </c>
      <c r="N21" s="51">
        <f>M21-'CF-Owner'!N50+Loans!N53-Loans!N40</f>
        <v>1511.9286676339293</v>
      </c>
    </row>
    <row r="22" spans="1:14">
      <c r="B22" s="11"/>
      <c r="C22" s="11"/>
      <c r="D22" s="11"/>
    </row>
    <row r="23" spans="1:14">
      <c r="A23" s="13" t="s">
        <v>111</v>
      </c>
      <c r="B23" s="11"/>
      <c r="C23" s="11"/>
      <c r="D23" s="278">
        <f t="shared" ref="D23:N23" si="7">D12+D18-D21</f>
        <v>11000</v>
      </c>
      <c r="E23" s="279">
        <f t="shared" si="7"/>
        <v>19650</v>
      </c>
      <c r="F23" s="279">
        <f t="shared" si="7"/>
        <v>20474.109134257145</v>
      </c>
      <c r="G23" s="279">
        <f t="shared" si="7"/>
        <v>29792.13467529336</v>
      </c>
      <c r="H23" s="279">
        <f t="shared" si="7"/>
        <v>29301.254503735407</v>
      </c>
      <c r="I23" s="279">
        <f t="shared" si="7"/>
        <v>29012.782747715777</v>
      </c>
      <c r="J23" s="279">
        <f t="shared" si="7"/>
        <v>28880.835642234895</v>
      </c>
      <c r="K23" s="279">
        <f t="shared" si="7"/>
        <v>28871.643689383982</v>
      </c>
      <c r="L23" s="279">
        <f t="shared" si="7"/>
        <v>28960.290488479084</v>
      </c>
      <c r="M23" s="279">
        <f t="shared" si="7"/>
        <v>29074.885627112413</v>
      </c>
      <c r="N23" s="279">
        <f t="shared" si="7"/>
        <v>29164.740717216435</v>
      </c>
    </row>
    <row r="24" spans="1:14">
      <c r="B24" s="11"/>
      <c r="C24" s="11"/>
      <c r="D24" s="11"/>
    </row>
    <row r="25" spans="1:14">
      <c r="A25" s="13" t="s">
        <v>112</v>
      </c>
      <c r="B25" s="11"/>
      <c r="C25" s="11"/>
      <c r="D25" s="11"/>
    </row>
    <row r="26" spans="1:14">
      <c r="A26" t="s">
        <v>113</v>
      </c>
      <c r="B26" s="11"/>
      <c r="C26" s="11"/>
      <c r="D26" s="280">
        <f>Plan!D47+Plan!D20+Plan!D21-(Loans!D15-Loans!D14)</f>
        <v>11000</v>
      </c>
      <c r="E26" s="51">
        <f>D26+D27+Plan!E20+Plan!E21+'CF-Owner'!E66</f>
        <v>15000</v>
      </c>
      <c r="F26" s="51">
        <f>E26+E27+Plan!F20+Plan!F21+'CF-Owner'!F66</f>
        <v>14650</v>
      </c>
      <c r="G26" s="51">
        <f>F26+F27+Plan!G20+Plan!G21+'CF-Owner'!G66</f>
        <v>25474.109134257145</v>
      </c>
      <c r="H26" s="51">
        <f>G26+G27+Plan!H20+Plan!H21+'CF-Owner'!H66</f>
        <v>25871.541410997223</v>
      </c>
      <c r="I26" s="51">
        <f>H26+H27+Plan!I20+Plan!I21+'CF-Owner'!I66</f>
        <v>26535.626446642404</v>
      </c>
      <c r="J26" s="51">
        <f>I26+I27+Plan!J20+Plan!J21+'CF-Owner'!J66</f>
        <v>27482.967462330125</v>
      </c>
      <c r="K26" s="51">
        <f>J26+J27+Plan!K20+Plan!K21+'CF-Owner'!K66</f>
        <v>28673.340022576111</v>
      </c>
      <c r="L26" s="51">
        <f>K26+K27+Plan!L20+Plan!L21+'CF-Owner'!L66</f>
        <v>30079.030112052948</v>
      </c>
      <c r="M26" s="51">
        <f>L26+L27+Plan!M20+Plan!M21+'CF-Owner'!M66</f>
        <v>31681.600696438734</v>
      </c>
      <c r="N26" s="51">
        <f>M26+M27+Plan!N20+Plan!N21+'CF-Owner'!N66</f>
        <v>33416.094285333107</v>
      </c>
    </row>
    <row r="27" spans="1:14">
      <c r="A27" t="s">
        <v>137</v>
      </c>
      <c r="B27" s="11"/>
      <c r="C27" s="11"/>
      <c r="D27" s="68">
        <f>PL!D22</f>
        <v>0</v>
      </c>
      <c r="E27" s="68">
        <f>PL!E22</f>
        <v>-350.00000000000006</v>
      </c>
      <c r="F27" s="68">
        <f>PL!F22</f>
        <v>824.10913425714307</v>
      </c>
      <c r="G27" s="68">
        <f>PL!G22</f>
        <v>397.43227674007551</v>
      </c>
      <c r="H27" s="68">
        <f>PL!H22</f>
        <v>664.08503564518173</v>
      </c>
      <c r="I27" s="68">
        <f>PL!I22</f>
        <v>947.34101568772064</v>
      </c>
      <c r="J27" s="68">
        <f>PL!J22</f>
        <v>1190.3725602459845</v>
      </c>
      <c r="K27" s="68">
        <f>PL!K22</f>
        <v>1405.6900894768369</v>
      </c>
      <c r="L27" s="68">
        <f>PL!L22</f>
        <v>1602.5705843857859</v>
      </c>
      <c r="M27" s="68">
        <f>PL!M22</f>
        <v>1734.4935888943728</v>
      </c>
      <c r="N27" s="68">
        <f>PL!N22</f>
        <v>1823.1464318833305</v>
      </c>
    </row>
    <row r="28" spans="1:14">
      <c r="A28" t="s">
        <v>9</v>
      </c>
      <c r="B28" s="11"/>
      <c r="C28" s="11"/>
      <c r="D28" s="68">
        <f>Loans!D15-'CF-Owner'!D54</f>
        <v>0</v>
      </c>
      <c r="E28" s="51">
        <f>D28+'CF-Owner'!E24-'CF-Owner'!E54</f>
        <v>5000</v>
      </c>
      <c r="F28" s="51">
        <f>E28+'CF-Owner'!F24-'CF-Owner'!F54</f>
        <v>5000</v>
      </c>
      <c r="G28" s="51">
        <f>F28+'CF-Owner'!G24-'CF-Owner'!G54</f>
        <v>3920.5932642961379</v>
      </c>
      <c r="H28" s="51">
        <f>G28+'CF-Owner'!H24-'CF-Owner'!H54</f>
        <v>2765.6280570930053</v>
      </c>
      <c r="I28" s="51">
        <f>H28+'CF-Owner'!I24-'CF-Owner'!I54</f>
        <v>1529.8152853856536</v>
      </c>
      <c r="J28" s="51">
        <f>I28+'CF-Owner'!J24-'CF-Owner'!J54</f>
        <v>207.49561965878729</v>
      </c>
      <c r="K28" s="51">
        <f>J28+'CF-Owner'!K24-'CF-Owner'!K54</f>
        <v>-1207.3864226689598</v>
      </c>
      <c r="L28" s="51">
        <f>K28+'CF-Owner'!L24-'CF-Owner'!L54</f>
        <v>-2721.3102079596492</v>
      </c>
      <c r="M28" s="51">
        <f>L28+'CF-Owner'!M24-'CF-Owner'!M54</f>
        <v>-4341.2086582206866</v>
      </c>
      <c r="N28" s="51">
        <f>M28+'CF-Owner'!N24-'CF-Owner'!N54</f>
        <v>-6074.4999999999973</v>
      </c>
    </row>
    <row r="29" spans="1:14" ht="12.6" thickBot="1">
      <c r="A29" t="s">
        <v>114</v>
      </c>
      <c r="B29" s="11"/>
      <c r="C29" s="11"/>
      <c r="D29" s="95">
        <f t="shared" ref="D29:N29" si="8">SUM(D26:D28)</f>
        <v>11000</v>
      </c>
      <c r="E29" s="34">
        <f t="shared" si="8"/>
        <v>19650</v>
      </c>
      <c r="F29" s="34">
        <f t="shared" si="8"/>
        <v>20474.109134257145</v>
      </c>
      <c r="G29" s="34">
        <f t="shared" si="8"/>
        <v>29792.13467529336</v>
      </c>
      <c r="H29" s="34">
        <f t="shared" si="8"/>
        <v>29301.25450373541</v>
      </c>
      <c r="I29" s="34">
        <f t="shared" si="8"/>
        <v>29012.782747715777</v>
      </c>
      <c r="J29" s="34">
        <f t="shared" si="8"/>
        <v>28880.835642234899</v>
      </c>
      <c r="K29" s="34">
        <f t="shared" si="8"/>
        <v>28871.643689383989</v>
      </c>
      <c r="L29" s="34">
        <f t="shared" si="8"/>
        <v>28960.290488479084</v>
      </c>
      <c r="M29" s="34">
        <f t="shared" si="8"/>
        <v>29074.88562711242</v>
      </c>
      <c r="N29" s="34">
        <f t="shared" si="8"/>
        <v>29164.740717216442</v>
      </c>
    </row>
    <row r="30" spans="1:14" ht="12.6" thickTop="1">
      <c r="B30" s="11"/>
      <c r="C30" s="11"/>
      <c r="D30" s="11"/>
    </row>
    <row r="31" spans="1:14" ht="12.6" thickBot="1">
      <c r="A31" t="s">
        <v>115</v>
      </c>
      <c r="B31" s="11"/>
      <c r="C31" s="11"/>
      <c r="D31" s="96">
        <f t="shared" ref="D31:N31" si="9">D26+D27</f>
        <v>11000</v>
      </c>
      <c r="E31" s="35">
        <f t="shared" si="9"/>
        <v>14650</v>
      </c>
      <c r="F31" s="35">
        <f t="shared" si="9"/>
        <v>15474.109134257144</v>
      </c>
      <c r="G31" s="35">
        <f t="shared" si="9"/>
        <v>25871.541410997223</v>
      </c>
      <c r="H31" s="35">
        <f t="shared" si="9"/>
        <v>26535.626446642404</v>
      </c>
      <c r="I31" s="35">
        <f t="shared" si="9"/>
        <v>27482.967462330125</v>
      </c>
      <c r="J31" s="35">
        <f t="shared" si="9"/>
        <v>28673.340022576111</v>
      </c>
      <c r="K31" s="35">
        <f t="shared" si="9"/>
        <v>30079.030112052948</v>
      </c>
      <c r="L31" s="35">
        <f t="shared" si="9"/>
        <v>31681.600696438734</v>
      </c>
      <c r="M31" s="35">
        <f t="shared" si="9"/>
        <v>33416.094285333107</v>
      </c>
      <c r="N31" s="35">
        <f t="shared" si="9"/>
        <v>35239.240717216438</v>
      </c>
    </row>
    <row r="32" spans="1:14" ht="12.9" thickTop="1" thickBot="1">
      <c r="A32" t="s">
        <v>116</v>
      </c>
      <c r="B32" s="11"/>
      <c r="C32" s="11"/>
      <c r="D32" s="35">
        <f t="shared" ref="D32:N32" si="10">D28</f>
        <v>0</v>
      </c>
      <c r="E32" s="35">
        <f t="shared" si="10"/>
        <v>5000</v>
      </c>
      <c r="F32" s="35">
        <f t="shared" si="10"/>
        <v>5000</v>
      </c>
      <c r="G32" s="35">
        <f t="shared" si="10"/>
        <v>3920.5932642961379</v>
      </c>
      <c r="H32" s="35">
        <f t="shared" si="10"/>
        <v>2765.6280570930053</v>
      </c>
      <c r="I32" s="35">
        <f t="shared" si="10"/>
        <v>1529.8152853856536</v>
      </c>
      <c r="J32" s="35">
        <f t="shared" si="10"/>
        <v>207.49561965878729</v>
      </c>
      <c r="K32" s="35">
        <f t="shared" si="10"/>
        <v>-1207.3864226689598</v>
      </c>
      <c r="L32" s="35">
        <f t="shared" si="10"/>
        <v>-2721.3102079596492</v>
      </c>
      <c r="M32" s="35">
        <f t="shared" si="10"/>
        <v>-4341.2086582206866</v>
      </c>
      <c r="N32" s="35">
        <f t="shared" si="10"/>
        <v>-6074.4999999999973</v>
      </c>
    </row>
    <row r="33" spans="1:14" ht="12.9" thickTop="1">
      <c r="A33" s="269" t="s">
        <v>138</v>
      </c>
      <c r="B33" s="11"/>
      <c r="C33" s="11"/>
      <c r="D33" s="268">
        <f t="shared" ref="D33:N33" si="11">IF(ISERR(D32/D29),"",D32/D29)</f>
        <v>0</v>
      </c>
      <c r="E33" s="268">
        <f t="shared" si="11"/>
        <v>0.2544529262086514</v>
      </c>
      <c r="F33" s="268">
        <f t="shared" si="11"/>
        <v>0.24421086979721296</v>
      </c>
      <c r="G33" s="268">
        <f t="shared" si="11"/>
        <v>0.13159826601977229</v>
      </c>
      <c r="H33" s="268">
        <f t="shared" si="11"/>
        <v>9.4385994863818365E-2</v>
      </c>
      <c r="I33" s="268">
        <f t="shared" si="11"/>
        <v>5.2729009095347758E-2</v>
      </c>
      <c r="J33" s="268">
        <f t="shared" si="11"/>
        <v>7.1845434886014456E-3</v>
      </c>
      <c r="K33" s="268">
        <f t="shared" si="11"/>
        <v>-4.1819109284481501E-2</v>
      </c>
      <c r="L33" s="268">
        <f t="shared" si="11"/>
        <v>-9.3966951368883347E-2</v>
      </c>
      <c r="M33" s="268">
        <f t="shared" si="11"/>
        <v>-0.14931128926514148</v>
      </c>
      <c r="N33" s="268">
        <f t="shared" si="11"/>
        <v>-0.20828232484213777</v>
      </c>
    </row>
    <row r="34" spans="1:14">
      <c r="A34" t="s">
        <v>117</v>
      </c>
      <c r="B34" s="11"/>
      <c r="C34" s="11"/>
      <c r="D34" s="51">
        <f ca="1">D31+NPV('CF-Owner'!$B$60,IFM_NPVE)</f>
        <v>280103.55028784426</v>
      </c>
    </row>
    <row r="35" spans="1:14">
      <c r="A35" t="s">
        <v>118</v>
      </c>
      <c r="B35" s="11"/>
      <c r="D35" s="51">
        <f ca="1">D32+NPV('CF-Owner'!$B$60,IFM_NPVD)</f>
        <v>4079.1269375842921</v>
      </c>
    </row>
    <row r="36" spans="1:14">
      <c r="A36" t="s">
        <v>119</v>
      </c>
      <c r="B36" s="11"/>
      <c r="D36" s="281">
        <f ca="1">IF((D34+D35)=0,"",D34/(D34+D35))</f>
        <v>0.98564610982833223</v>
      </c>
    </row>
    <row r="37" spans="1:14">
      <c r="A37" t="s">
        <v>120</v>
      </c>
      <c r="B37" s="11"/>
      <c r="D37" s="281">
        <f ca="1">IF((D34+D35)=0,"",D35/(D34+D35))</f>
        <v>1.4353890171667695E-2</v>
      </c>
    </row>
    <row r="58" spans="9:9">
      <c r="I58" t="str">
        <f>IFERROR(IRR(D56:O56, 0.1),"")</f>
        <v/>
      </c>
    </row>
  </sheetData>
  <phoneticPr fontId="15" type="noConversion"/>
  <printOptions horizontalCentered="1" verticalCentered="1" gridLinesSet="0"/>
  <pageMargins left="0.19685039370078741" right="0.19685039370078741" top="0.19685039370078741" bottom="0.19685039370078741" header="0.19685039370078741" footer="0.19685039370078741"/>
  <pageSetup paperSize="9" scale="60"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06" r:id="rId4" name="Spinner 14">
              <controlPr defaultSize="0" autoPict="0">
                <anchor moveWithCells="1" sizeWithCells="1">
                  <from>
                    <xdr:col>15</xdr:col>
                    <xdr:colOff>0</xdr:colOff>
                    <xdr:row>0</xdr:row>
                    <xdr:rowOff>0</xdr:rowOff>
                  </from>
                  <to>
                    <xdr:col>15</xdr:col>
                    <xdr:colOff>0</xdr:colOff>
                    <xdr:row>0</xdr:row>
                    <xdr:rowOff>0</xdr:rowOff>
                  </to>
                </anchor>
              </controlPr>
            </control>
          </mc:Choice>
        </mc:AlternateContent>
        <mc:AlternateContent xmlns:mc="http://schemas.openxmlformats.org/markup-compatibility/2006">
          <mc:Choice Requires="x14">
            <control shapeId="8216" r:id="rId5" name="Spinner 24">
              <controlPr defaultSize="0" autoPict="0">
                <anchor moveWithCells="1" sizeWithCells="1">
                  <from>
                    <xdr:col>15</xdr:col>
                    <xdr:colOff>0</xdr:colOff>
                    <xdr:row>0</xdr:row>
                    <xdr:rowOff>0</xdr:rowOff>
                  </from>
                  <to>
                    <xdr:col>15</xdr:col>
                    <xdr:colOff>0</xdr:colOff>
                    <xdr:row>0</xdr:row>
                    <xdr:rowOff>0</xdr:rowOff>
                  </to>
                </anchor>
              </controlPr>
            </control>
          </mc:Choice>
        </mc:AlternateContent>
        <mc:AlternateContent xmlns:mc="http://schemas.openxmlformats.org/markup-compatibility/2006">
          <mc:Choice Requires="x14">
            <control shapeId="8226" r:id="rId6" name="Spinner 34">
              <controlPr defaultSize="0" autoPict="0">
                <anchor moveWithCells="1" sizeWithCells="1">
                  <from>
                    <xdr:col>15</xdr:col>
                    <xdr:colOff>0</xdr:colOff>
                    <xdr:row>0</xdr:row>
                    <xdr:rowOff>0</xdr:rowOff>
                  </from>
                  <to>
                    <xdr:col>15</xdr:col>
                    <xdr:colOff>0</xdr:colOff>
                    <xdr:row>0</xdr:row>
                    <xdr:rowOff>0</xdr:rowOff>
                  </to>
                </anchor>
              </controlPr>
            </control>
          </mc:Choice>
        </mc:AlternateContent>
        <mc:AlternateContent xmlns:mc="http://schemas.openxmlformats.org/markup-compatibility/2006">
          <mc:Choice Requires="x14">
            <control shapeId="8227" r:id="rId7" name="Spinner 35">
              <controlPr defaultSize="0" autoPict="0">
                <anchor moveWithCells="1" sizeWithCells="1">
                  <from>
                    <xdr:col>15</xdr:col>
                    <xdr:colOff>0</xdr:colOff>
                    <xdr:row>1</xdr:row>
                    <xdr:rowOff>0</xdr:rowOff>
                  </from>
                  <to>
                    <xdr:col>15</xdr:col>
                    <xdr:colOff>0</xdr:colOff>
                    <xdr:row>1</xdr:row>
                    <xdr:rowOff>0</xdr:rowOff>
                  </to>
                </anchor>
              </controlPr>
            </control>
          </mc:Choice>
        </mc:AlternateContent>
        <mc:AlternateContent xmlns:mc="http://schemas.openxmlformats.org/markup-compatibility/2006">
          <mc:Choice Requires="x14">
            <control shapeId="8228" r:id="rId8" name="Spinner 36">
              <controlPr defaultSize="0" autoPict="0">
                <anchor moveWithCells="1" sizeWithCells="1">
                  <from>
                    <xdr:col>15</xdr:col>
                    <xdr:colOff>0</xdr:colOff>
                    <xdr:row>2</xdr:row>
                    <xdr:rowOff>0</xdr:rowOff>
                  </from>
                  <to>
                    <xdr:col>15</xdr:col>
                    <xdr:colOff>0</xdr:colOff>
                    <xdr:row>2</xdr:row>
                    <xdr:rowOff>0</xdr:rowOff>
                  </to>
                </anchor>
              </controlPr>
            </control>
          </mc:Choice>
        </mc:AlternateContent>
        <mc:AlternateContent xmlns:mc="http://schemas.openxmlformats.org/markup-compatibility/2006">
          <mc:Choice Requires="x14">
            <control shapeId="8229" r:id="rId9" name="Spinner 37">
              <controlPr defaultSize="0" autoPict="0">
                <anchor moveWithCells="1" sizeWithCells="1">
                  <from>
                    <xdr:col>15</xdr:col>
                    <xdr:colOff>0</xdr:colOff>
                    <xdr:row>3</xdr:row>
                    <xdr:rowOff>0</xdr:rowOff>
                  </from>
                  <to>
                    <xdr:col>15</xdr:col>
                    <xdr:colOff>0</xdr:colOff>
                    <xdr:row>3</xdr:row>
                    <xdr:rowOff>0</xdr:rowOff>
                  </to>
                </anchor>
              </controlPr>
            </control>
          </mc:Choice>
        </mc:AlternateContent>
        <mc:AlternateContent xmlns:mc="http://schemas.openxmlformats.org/markup-compatibility/2006">
          <mc:Choice Requires="x14">
            <control shapeId="8230" r:id="rId10" name="Spinner 38">
              <controlPr defaultSize="0" autoPict="0">
                <anchor moveWithCells="1" sizeWithCells="1">
                  <from>
                    <xdr:col>15</xdr:col>
                    <xdr:colOff>0</xdr:colOff>
                    <xdr:row>4</xdr:row>
                    <xdr:rowOff>0</xdr:rowOff>
                  </from>
                  <to>
                    <xdr:col>15</xdr:col>
                    <xdr:colOff>0</xdr:colOff>
                    <xdr:row>4</xdr:row>
                    <xdr:rowOff>0</xdr:rowOff>
                  </to>
                </anchor>
              </controlPr>
            </control>
          </mc:Choice>
        </mc:AlternateContent>
        <mc:AlternateContent xmlns:mc="http://schemas.openxmlformats.org/markup-compatibility/2006">
          <mc:Choice Requires="x14">
            <control shapeId="8231" r:id="rId11" name="Spinner 39">
              <controlPr defaultSize="0" autoPict="0">
                <anchor moveWithCells="1" sizeWithCells="1">
                  <from>
                    <xdr:col>15</xdr:col>
                    <xdr:colOff>0</xdr:colOff>
                    <xdr:row>4</xdr:row>
                    <xdr:rowOff>0</xdr:rowOff>
                  </from>
                  <to>
                    <xdr:col>15</xdr:col>
                    <xdr:colOff>0</xdr:colOff>
                    <xdr:row>4</xdr:row>
                    <xdr:rowOff>0</xdr:rowOff>
                  </to>
                </anchor>
              </controlPr>
            </control>
          </mc:Choice>
        </mc:AlternateContent>
        <mc:AlternateContent xmlns:mc="http://schemas.openxmlformats.org/markup-compatibility/2006">
          <mc:Choice Requires="x14">
            <control shapeId="8232" r:id="rId12" name="Spinner 40">
              <controlPr defaultSize="0" autoPict="0">
                <anchor moveWithCells="1" sizeWithCells="1">
                  <from>
                    <xdr:col>15</xdr:col>
                    <xdr:colOff>0</xdr:colOff>
                    <xdr:row>4</xdr:row>
                    <xdr:rowOff>0</xdr:rowOff>
                  </from>
                  <to>
                    <xdr:col>15</xdr:col>
                    <xdr:colOff>0</xdr:colOff>
                    <xdr:row>4</xdr:row>
                    <xdr:rowOff>0</xdr:rowOff>
                  </to>
                </anchor>
              </controlPr>
            </control>
          </mc:Choice>
        </mc:AlternateContent>
        <mc:AlternateContent xmlns:mc="http://schemas.openxmlformats.org/markup-compatibility/2006">
          <mc:Choice Requires="x14">
            <control shapeId="8233" r:id="rId13" name="Spinner 41">
              <controlPr defaultSize="0" autoPict="0">
                <anchor moveWithCells="1" sizeWithCells="1">
                  <from>
                    <xdr:col>15</xdr:col>
                    <xdr:colOff>0</xdr:colOff>
                    <xdr:row>4</xdr:row>
                    <xdr:rowOff>0</xdr:rowOff>
                  </from>
                  <to>
                    <xdr:col>15</xdr:col>
                    <xdr:colOff>0</xdr:colOff>
                    <xdr:row>4</xdr:row>
                    <xdr:rowOff>0</xdr:rowOff>
                  </to>
                </anchor>
              </controlPr>
            </control>
          </mc:Choice>
        </mc:AlternateContent>
        <mc:AlternateContent xmlns:mc="http://schemas.openxmlformats.org/markup-compatibility/2006">
          <mc:Choice Requires="x14">
            <control shapeId="8234" r:id="rId14" name="Spinner 42">
              <controlPr defaultSize="0" autoPict="0">
                <anchor moveWithCells="1" sizeWithCells="1">
                  <from>
                    <xdr:col>15</xdr:col>
                    <xdr:colOff>0</xdr:colOff>
                    <xdr:row>4</xdr:row>
                    <xdr:rowOff>0</xdr:rowOff>
                  </from>
                  <to>
                    <xdr:col>15</xdr:col>
                    <xdr:colOff>0</xdr:colOff>
                    <xdr:row>4</xdr:row>
                    <xdr:rowOff>0</xdr:rowOff>
                  </to>
                </anchor>
              </controlPr>
            </control>
          </mc:Choice>
        </mc:AlternateContent>
        <mc:AlternateContent xmlns:mc="http://schemas.openxmlformats.org/markup-compatibility/2006">
          <mc:Choice Requires="x14">
            <control shapeId="8235" r:id="rId15" name="Spinner 43">
              <controlPr defaultSize="0" autoPict="0">
                <anchor moveWithCells="1" sizeWithCells="1">
                  <from>
                    <xdr:col>15</xdr:col>
                    <xdr:colOff>0</xdr:colOff>
                    <xdr:row>4</xdr:row>
                    <xdr:rowOff>0</xdr:rowOff>
                  </from>
                  <to>
                    <xdr:col>15</xdr:col>
                    <xdr:colOff>0</xdr:colOff>
                    <xdr:row>4</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transitionEntry="1" codeName="shtSAF">
    <tabColor indexed="42"/>
  </sheetPr>
  <dimension ref="A1:N31"/>
  <sheetViews>
    <sheetView showGridLines="0" workbookViewId="0"/>
  </sheetViews>
  <sheetFormatPr defaultColWidth="9.71875" defaultRowHeight="12.3"/>
  <cols>
    <col min="1" max="1" width="29.6640625" customWidth="1"/>
    <col min="2" max="2" width="19.109375" customWidth="1"/>
  </cols>
  <sheetData>
    <row r="1" spans="1:14" ht="12.6">
      <c r="A1" s="157" t="str">
        <f>'CF-Owner'!A1</f>
        <v>Hotel Ltd.</v>
      </c>
      <c r="B1" s="139"/>
      <c r="C1" s="139"/>
      <c r="D1" s="151" t="s">
        <v>33</v>
      </c>
      <c r="E1" s="139"/>
      <c r="F1" s="139"/>
      <c r="G1" s="139"/>
      <c r="H1" s="139"/>
      <c r="I1" s="139"/>
      <c r="J1" s="139"/>
      <c r="K1" s="139"/>
      <c r="L1" s="138"/>
      <c r="M1" s="138"/>
      <c r="N1" s="138"/>
    </row>
    <row r="2" spans="1:14" ht="12.6">
      <c r="A2" s="139"/>
      <c r="B2" s="139"/>
      <c r="C2" s="139"/>
      <c r="D2" s="139"/>
      <c r="E2" s="139"/>
      <c r="F2" s="139"/>
      <c r="G2" s="139"/>
      <c r="H2" s="139"/>
      <c r="I2" s="139"/>
      <c r="J2" s="139"/>
      <c r="K2" s="139"/>
      <c r="L2" s="138"/>
      <c r="M2" s="138"/>
      <c r="N2" s="138"/>
    </row>
    <row r="3" spans="1:14" ht="12.6">
      <c r="A3" s="151" t="s">
        <v>34</v>
      </c>
      <c r="B3" s="139"/>
      <c r="C3" s="139"/>
      <c r="D3" s="148">
        <f>'CF-Owner'!D$3</f>
        <v>2000</v>
      </c>
      <c r="E3" s="147">
        <f>'CF-Owner'!E$3</f>
        <v>2001</v>
      </c>
      <c r="F3" s="147">
        <f>'CF-Owner'!F$3</f>
        <v>2002</v>
      </c>
      <c r="G3" s="147">
        <f>'CF-Owner'!G$3</f>
        <v>2003</v>
      </c>
      <c r="H3" s="147">
        <f>'CF-Owner'!H$3</f>
        <v>2004</v>
      </c>
      <c r="I3" s="147">
        <f>'CF-Owner'!I$3</f>
        <v>2005</v>
      </c>
      <c r="J3" s="147">
        <f>'CF-Owner'!J$3</f>
        <v>2006</v>
      </c>
      <c r="K3" s="147">
        <f>'CF-Owner'!K$3</f>
        <v>2007</v>
      </c>
      <c r="L3" s="147">
        <f>'CF-Owner'!L$3</f>
        <v>2008</v>
      </c>
      <c r="M3" s="147">
        <f>'CF-Owner'!M$3</f>
        <v>2009</v>
      </c>
      <c r="N3" s="147">
        <f>'CF-Owner'!N$3</f>
        <v>2010</v>
      </c>
    </row>
    <row r="4" spans="1:14" ht="12.6">
      <c r="A4" s="144" t="s">
        <v>35</v>
      </c>
      <c r="B4" s="139"/>
      <c r="C4" s="143"/>
      <c r="D4" s="145">
        <f>PL!D20</f>
        <v>0</v>
      </c>
      <c r="E4" s="145">
        <f>PL!E20</f>
        <v>-350.00000000000006</v>
      </c>
      <c r="F4" s="145">
        <f>PL!F20</f>
        <v>837.50265520000028</v>
      </c>
      <c r="G4" s="145">
        <f>PL!G20</f>
        <v>500.97451713491546</v>
      </c>
      <c r="H4" s="145">
        <f>PL!H20</f>
        <v>856.51152900839043</v>
      </c>
      <c r="I4" s="145">
        <f>PL!I20</f>
        <v>1234.186169065109</v>
      </c>
      <c r="J4" s="145">
        <f>PL!J20</f>
        <v>1558.2282284761272</v>
      </c>
      <c r="K4" s="145">
        <f>PL!K20</f>
        <v>1845.3182674505974</v>
      </c>
      <c r="L4" s="145">
        <f>PL!L20</f>
        <v>2107.8255939958626</v>
      </c>
      <c r="M4" s="145">
        <f>PL!M20</f>
        <v>2283.7229333406453</v>
      </c>
      <c r="N4" s="145">
        <f>PL!N20</f>
        <v>2468.5933906592554</v>
      </c>
    </row>
    <row r="5" spans="1:14" ht="12.6">
      <c r="A5" s="144" t="s">
        <v>28</v>
      </c>
      <c r="B5" s="139"/>
      <c r="C5" s="143"/>
      <c r="D5" s="145">
        <f>PL!D17</f>
        <v>0</v>
      </c>
      <c r="E5" s="145">
        <f>PL!E17</f>
        <v>350.00000000000006</v>
      </c>
      <c r="F5" s="145">
        <f>PL!F17</f>
        <v>724.50000000000011</v>
      </c>
      <c r="G5" s="145">
        <f>PL!G17</f>
        <v>775.21500000000003</v>
      </c>
      <c r="H5" s="145">
        <f>PL!H17</f>
        <v>699.65652850072968</v>
      </c>
      <c r="I5" s="145">
        <f>PL!I17</f>
        <v>618.80896399651044</v>
      </c>
      <c r="J5" s="145">
        <f>PL!J17</f>
        <v>532.30206997699577</v>
      </c>
      <c r="K5" s="145">
        <f>PL!K17</f>
        <v>439.73969337611516</v>
      </c>
      <c r="L5" s="145">
        <f>PL!L17</f>
        <v>340.6979504131728</v>
      </c>
      <c r="M5" s="145">
        <f>PL!M17</f>
        <v>234.72328544282453</v>
      </c>
      <c r="N5" s="145">
        <f>PL!N17</f>
        <v>121.3303939245519</v>
      </c>
    </row>
    <row r="6" spans="1:14" ht="12.6">
      <c r="A6" s="144" t="s">
        <v>29</v>
      </c>
      <c r="B6" s="139"/>
      <c r="C6" s="143"/>
      <c r="D6" s="145">
        <f>PL!D18</f>
        <v>0</v>
      </c>
      <c r="E6" s="145">
        <f>PL!E18</f>
        <v>0</v>
      </c>
      <c r="F6" s="145">
        <f>PL!F18</f>
        <v>0</v>
      </c>
      <c r="G6" s="145">
        <f>PL!G18</f>
        <v>697.1230158730159</v>
      </c>
      <c r="H6" s="145">
        <f>PL!H18</f>
        <v>697.1230158730159</v>
      </c>
      <c r="I6" s="145">
        <f>PL!I18</f>
        <v>697.1230158730159</v>
      </c>
      <c r="J6" s="145">
        <f>PL!J18</f>
        <v>697.1230158730159</v>
      </c>
      <c r="K6" s="145">
        <f>PL!K18</f>
        <v>697.1230158730159</v>
      </c>
      <c r="L6" s="145">
        <f>PL!L18</f>
        <v>697.1230158730159</v>
      </c>
      <c r="M6" s="145">
        <f>PL!M18</f>
        <v>697.1230158730159</v>
      </c>
      <c r="N6" s="145">
        <f>PL!N18</f>
        <v>697.1230158730159</v>
      </c>
    </row>
    <row r="7" spans="1:14" ht="12.6">
      <c r="A7" s="144" t="s">
        <v>36</v>
      </c>
      <c r="B7" s="139"/>
      <c r="C7" s="143"/>
      <c r="D7" s="152">
        <f>Plan!D21+Plan!D20</f>
        <v>6000</v>
      </c>
      <c r="E7" s="152">
        <f>Plan!E21</f>
        <v>4000</v>
      </c>
      <c r="F7" s="152">
        <f>Plan!F21</f>
        <v>0</v>
      </c>
      <c r="G7" s="145"/>
      <c r="H7" s="145"/>
      <c r="I7" s="145"/>
      <c r="J7" s="145"/>
      <c r="K7" s="145"/>
      <c r="L7" s="145"/>
      <c r="M7" s="145"/>
      <c r="N7" s="145"/>
    </row>
    <row r="8" spans="1:14" ht="12.6">
      <c r="A8" s="144" t="s">
        <v>9</v>
      </c>
      <c r="B8" s="139"/>
      <c r="C8" s="143"/>
      <c r="D8" s="145">
        <f>'CF-Owner'!D24</f>
        <v>5000</v>
      </c>
      <c r="E8" s="145">
        <f>'CF-Owner'!E24</f>
        <v>5000</v>
      </c>
      <c r="F8" s="145">
        <f>'CF-Owner'!F24</f>
        <v>0</v>
      </c>
      <c r="G8" s="145">
        <f>'CF-Owner'!G24</f>
        <v>0</v>
      </c>
      <c r="H8" s="145">
        <f>'CF-Owner'!H24</f>
        <v>0</v>
      </c>
      <c r="I8" s="145">
        <f>'CF-Owner'!I24</f>
        <v>0</v>
      </c>
      <c r="J8" s="145">
        <f>'CF-Owner'!J24</f>
        <v>0</v>
      </c>
      <c r="K8" s="145">
        <f>'CF-Owner'!K24</f>
        <v>0</v>
      </c>
      <c r="L8" s="145">
        <f>'CF-Owner'!L24</f>
        <v>0</v>
      </c>
      <c r="M8" s="145">
        <f>'CF-Owner'!M24</f>
        <v>0</v>
      </c>
      <c r="N8" s="145">
        <f>'CF-Owner'!N24</f>
        <v>0</v>
      </c>
    </row>
    <row r="9" spans="1:14" ht="12.6">
      <c r="A9" s="139"/>
      <c r="B9" s="139"/>
      <c r="C9" s="139"/>
      <c r="D9" s="160"/>
      <c r="E9" s="160"/>
      <c r="F9" s="160"/>
      <c r="G9" s="160"/>
      <c r="H9" s="160"/>
      <c r="I9" s="160"/>
      <c r="J9" s="160"/>
      <c r="K9" s="160"/>
      <c r="L9" s="138"/>
      <c r="M9" s="138"/>
      <c r="N9" s="138"/>
    </row>
    <row r="10" spans="1:14" ht="12.9" thickBot="1">
      <c r="A10" s="153" t="s">
        <v>37</v>
      </c>
      <c r="B10" s="139"/>
      <c r="C10" s="143"/>
      <c r="D10" s="142">
        <f t="shared" ref="D10:N10" si="0">SUM(D4:D8)</f>
        <v>11000</v>
      </c>
      <c r="E10" s="142">
        <f t="shared" si="0"/>
        <v>9000</v>
      </c>
      <c r="F10" s="142">
        <f t="shared" si="0"/>
        <v>1562.0026552000004</v>
      </c>
      <c r="G10" s="142">
        <f t="shared" si="0"/>
        <v>1973.3125330079315</v>
      </c>
      <c r="H10" s="142">
        <f t="shared" si="0"/>
        <v>2253.2910733821359</v>
      </c>
      <c r="I10" s="142">
        <f t="shared" si="0"/>
        <v>2550.1181489346354</v>
      </c>
      <c r="J10" s="142">
        <f t="shared" si="0"/>
        <v>2787.653314326139</v>
      </c>
      <c r="K10" s="142">
        <f t="shared" si="0"/>
        <v>2982.1809766997285</v>
      </c>
      <c r="L10" s="142">
        <f t="shared" si="0"/>
        <v>3145.6465602820513</v>
      </c>
      <c r="M10" s="142">
        <f t="shared" si="0"/>
        <v>3215.5692346564856</v>
      </c>
      <c r="N10" s="142">
        <f t="shared" si="0"/>
        <v>3287.0468004568233</v>
      </c>
    </row>
    <row r="11" spans="1:14" ht="12.9" thickTop="1">
      <c r="A11" s="139"/>
      <c r="B11" s="139"/>
      <c r="C11" s="139"/>
      <c r="D11" s="140"/>
      <c r="E11" s="140"/>
      <c r="F11" s="140"/>
      <c r="G11" s="140"/>
      <c r="H11" s="140"/>
      <c r="I11" s="140"/>
      <c r="J11" s="140"/>
      <c r="K11" s="140"/>
      <c r="L11" s="138"/>
      <c r="M11" s="138"/>
      <c r="N11" s="138"/>
    </row>
    <row r="12" spans="1:14" ht="12.6">
      <c r="A12" s="151" t="s">
        <v>38</v>
      </c>
      <c r="B12" s="139"/>
      <c r="C12" s="139"/>
      <c r="D12" s="163"/>
      <c r="E12" s="163"/>
      <c r="F12" s="163"/>
      <c r="G12" s="163"/>
      <c r="H12" s="163"/>
      <c r="I12" s="163"/>
      <c r="J12" s="163"/>
      <c r="K12" s="163"/>
      <c r="L12" s="138"/>
      <c r="M12" s="138"/>
      <c r="N12" s="138"/>
    </row>
    <row r="13" spans="1:14" ht="12.6">
      <c r="A13" s="139" t="s">
        <v>5</v>
      </c>
      <c r="B13" s="139"/>
      <c r="C13" s="143"/>
      <c r="D13" s="145">
        <f>'CF-Owner'!D31</f>
        <v>4000</v>
      </c>
      <c r="E13" s="145">
        <f>'CF-Owner'!E31</f>
        <v>0</v>
      </c>
      <c r="F13" s="145">
        <f>'CF-Owner'!F31</f>
        <v>0</v>
      </c>
      <c r="G13" s="145">
        <f>'CF-Owner'!G31</f>
        <v>0</v>
      </c>
      <c r="H13" s="145">
        <f>'CF-Owner'!H31</f>
        <v>0</v>
      </c>
      <c r="I13" s="145">
        <f>'CF-Owner'!I31</f>
        <v>0</v>
      </c>
      <c r="J13" s="145">
        <f>'CF-Owner'!J31</f>
        <v>0</v>
      </c>
      <c r="K13" s="145">
        <f>'CF-Owner'!K31</f>
        <v>0</v>
      </c>
      <c r="L13" s="145">
        <f>'CF-Owner'!L31</f>
        <v>0</v>
      </c>
      <c r="M13" s="145">
        <f>'CF-Owner'!M31</f>
        <v>0</v>
      </c>
      <c r="N13" s="145">
        <f>'CF-Owner'!N31</f>
        <v>0</v>
      </c>
    </row>
    <row r="14" spans="1:14" ht="12.6">
      <c r="A14" s="144" t="s">
        <v>6</v>
      </c>
      <c r="B14" s="139"/>
      <c r="C14" s="143"/>
      <c r="D14" s="145">
        <f>'CF-Owner'!D32</f>
        <v>3000</v>
      </c>
      <c r="E14" s="145">
        <f>'CF-Owner'!E32</f>
        <v>4000</v>
      </c>
      <c r="F14" s="145">
        <f>'CF-Owner'!F32</f>
        <v>0</v>
      </c>
      <c r="G14" s="145">
        <f>'CF-Owner'!G32</f>
        <v>0</v>
      </c>
      <c r="H14" s="145">
        <f>'CF-Owner'!H32</f>
        <v>0</v>
      </c>
      <c r="I14" s="145">
        <f>'CF-Owner'!I32</f>
        <v>0</v>
      </c>
      <c r="J14" s="145">
        <f>'CF-Owner'!J32</f>
        <v>0</v>
      </c>
      <c r="K14" s="145">
        <f>'CF-Owner'!K32</f>
        <v>0</v>
      </c>
      <c r="L14" s="145">
        <f>'CF-Owner'!L32</f>
        <v>0</v>
      </c>
      <c r="M14" s="145">
        <f>'CF-Owner'!M32</f>
        <v>0</v>
      </c>
      <c r="N14" s="145">
        <f>'CF-Owner'!N32</f>
        <v>0</v>
      </c>
    </row>
    <row r="15" spans="1:14" ht="12.6">
      <c r="A15" s="144" t="s">
        <v>39</v>
      </c>
      <c r="B15" s="139"/>
      <c r="C15" s="143"/>
      <c r="D15" s="145">
        <f>'CF-Owner'!D33</f>
        <v>1400</v>
      </c>
      <c r="E15" s="145">
        <f>'CF-Owner'!E33</f>
        <v>1700</v>
      </c>
      <c r="F15" s="145">
        <f>'CF-Owner'!F33</f>
        <v>0</v>
      </c>
      <c r="G15" s="145">
        <f>'CF-Owner'!G33</f>
        <v>0</v>
      </c>
      <c r="H15" s="145">
        <f>'CF-Owner'!H33</f>
        <v>0</v>
      </c>
      <c r="I15" s="145">
        <f>'CF-Owner'!I33</f>
        <v>0</v>
      </c>
      <c r="J15" s="145">
        <f>'CF-Owner'!J33</f>
        <v>0</v>
      </c>
      <c r="K15" s="145">
        <f>'CF-Owner'!K33</f>
        <v>0</v>
      </c>
      <c r="L15" s="145">
        <f>'CF-Owner'!L33</f>
        <v>0</v>
      </c>
      <c r="M15" s="145">
        <f>'CF-Owner'!M33</f>
        <v>0</v>
      </c>
      <c r="N15" s="145">
        <f>'CF-Owner'!N33</f>
        <v>0</v>
      </c>
    </row>
    <row r="16" spans="1:14" ht="12.6">
      <c r="A16" s="144" t="s">
        <v>40</v>
      </c>
      <c r="B16" s="139"/>
      <c r="C16" s="143"/>
      <c r="D16" s="145">
        <f>'CF-Owner'!D34</f>
        <v>500</v>
      </c>
      <c r="E16" s="145">
        <f>'CF-Owner'!E34</f>
        <v>1500</v>
      </c>
      <c r="F16" s="145">
        <f>'CF-Owner'!F34</f>
        <v>0</v>
      </c>
      <c r="G16" s="145">
        <f>'CF-Owner'!G34</f>
        <v>0</v>
      </c>
      <c r="H16" s="145">
        <f>'CF-Owner'!H34</f>
        <v>0</v>
      </c>
      <c r="I16" s="145">
        <f>'CF-Owner'!I34</f>
        <v>0</v>
      </c>
      <c r="J16" s="145">
        <f>'CF-Owner'!J34</f>
        <v>0</v>
      </c>
      <c r="K16" s="145">
        <f>'CF-Owner'!K34</f>
        <v>0</v>
      </c>
      <c r="L16" s="145">
        <f>'CF-Owner'!L34</f>
        <v>0</v>
      </c>
      <c r="M16" s="145">
        <f>'CF-Owner'!M34</f>
        <v>0</v>
      </c>
      <c r="N16" s="145">
        <f>'CF-Owner'!N34</f>
        <v>0</v>
      </c>
    </row>
    <row r="17" spans="1:14" ht="12.6">
      <c r="A17" s="144" t="s">
        <v>41</v>
      </c>
      <c r="B17" s="139"/>
      <c r="C17" s="143"/>
      <c r="D17" s="145">
        <f>'CF-Owner'!D35</f>
        <v>2100</v>
      </c>
      <c r="E17" s="145">
        <f>'CF-Owner'!E35</f>
        <v>1800</v>
      </c>
      <c r="F17" s="145">
        <f>'CF-Owner'!F35</f>
        <v>0</v>
      </c>
      <c r="G17" s="145">
        <f>'CF-Owner'!G35</f>
        <v>0</v>
      </c>
      <c r="H17" s="145">
        <f>'CF-Owner'!H35</f>
        <v>0</v>
      </c>
      <c r="I17" s="145">
        <f>'CF-Owner'!I35</f>
        <v>0</v>
      </c>
      <c r="J17" s="145">
        <f>'CF-Owner'!J35</f>
        <v>0</v>
      </c>
      <c r="K17" s="145">
        <f>'CF-Owner'!K35</f>
        <v>0</v>
      </c>
      <c r="L17" s="145">
        <f>'CF-Owner'!L35</f>
        <v>0</v>
      </c>
      <c r="M17" s="145">
        <f>'CF-Owner'!M35</f>
        <v>0</v>
      </c>
      <c r="N17" s="145">
        <f>'CF-Owner'!N35</f>
        <v>0</v>
      </c>
    </row>
    <row r="18" spans="1:14" ht="12.9" thickBot="1">
      <c r="A18" s="144" t="s">
        <v>42</v>
      </c>
      <c r="B18" s="139"/>
      <c r="C18" s="143"/>
      <c r="D18" s="142">
        <f>SUM('CF-Owner'!D49:D51)</f>
        <v>0</v>
      </c>
      <c r="E18" s="142">
        <f>SUM('CF-Owner'!E49:E51)</f>
        <v>0</v>
      </c>
      <c r="F18" s="142">
        <f>SUM('CF-Owner'!F49:F51)</f>
        <v>149.05006993619054</v>
      </c>
      <c r="G18" s="142">
        <f>SUM('CF-Owner'!G49:G51)</f>
        <v>29.047977566058719</v>
      </c>
      <c r="H18" s="142">
        <f>SUM('CF-Owner'!H49:H51)</f>
        <v>12.710877439897253</v>
      </c>
      <c r="I18" s="142">
        <f>SUM('CF-Owner'!I49:I51)</f>
        <v>18.478792713170375</v>
      </c>
      <c r="J18" s="142">
        <f>SUM('CF-Owner'!J49:J51)</f>
        <v>13.644965153671853</v>
      </c>
      <c r="K18" s="142">
        <f>SUM('CF-Owner'!K49:K51)</f>
        <v>10.046769855133663</v>
      </c>
      <c r="L18" s="142">
        <f>SUM('CF-Owner'!L49:L51)</f>
        <v>7.3496035986537986</v>
      </c>
      <c r="M18" s="142">
        <f>SUM('CF-Owner'!M49:M51)</f>
        <v>-0.19860610726350103</v>
      </c>
      <c r="N18" s="142">
        <f>SUM('CF-Owner'!N49:N51)</f>
        <v>-8.7552931589137604</v>
      </c>
    </row>
    <row r="19" spans="1:14" ht="12.9" thickTop="1">
      <c r="A19" s="151" t="s">
        <v>43</v>
      </c>
      <c r="B19" s="139"/>
      <c r="C19" s="139"/>
      <c r="D19" s="160"/>
      <c r="E19" s="160"/>
      <c r="F19" s="160"/>
      <c r="G19" s="160"/>
      <c r="H19" s="160"/>
      <c r="I19" s="160"/>
      <c r="J19" s="160"/>
      <c r="K19" s="160"/>
      <c r="L19" s="138"/>
      <c r="M19" s="138"/>
      <c r="N19" s="138"/>
    </row>
    <row r="20" spans="1:14" ht="12.6">
      <c r="A20" s="144" t="s">
        <v>28</v>
      </c>
      <c r="B20" s="139"/>
      <c r="C20" s="143"/>
      <c r="D20" s="145">
        <f>'CF-Owner'!D53</f>
        <v>0</v>
      </c>
      <c r="E20" s="145">
        <f>'CF-Owner'!E53</f>
        <v>0</v>
      </c>
      <c r="F20" s="145">
        <f>'CF-Owner'!F53</f>
        <v>0</v>
      </c>
      <c r="G20" s="145">
        <f>'CF-Owner'!G53</f>
        <v>775.21500000000003</v>
      </c>
      <c r="H20" s="145">
        <f>'CF-Owner'!H53</f>
        <v>699.65652850072968</v>
      </c>
      <c r="I20" s="145">
        <f>'CF-Owner'!I53</f>
        <v>618.80896399651044</v>
      </c>
      <c r="J20" s="145">
        <f>'CF-Owner'!J53</f>
        <v>532.30206997699577</v>
      </c>
      <c r="K20" s="145">
        <f>'CF-Owner'!K53</f>
        <v>439.73969337611516</v>
      </c>
      <c r="L20" s="145">
        <f>'CF-Owner'!L53</f>
        <v>340.6979504131728</v>
      </c>
      <c r="M20" s="145">
        <f>'CF-Owner'!M53</f>
        <v>234.72328544282453</v>
      </c>
      <c r="N20" s="145">
        <f>'CF-Owner'!N53</f>
        <v>121.3303939245519</v>
      </c>
    </row>
    <row r="21" spans="1:14" ht="12.6">
      <c r="A21" s="144" t="s">
        <v>44</v>
      </c>
      <c r="B21" s="139"/>
      <c r="C21" s="143"/>
      <c r="D21" s="145">
        <f>'CF-Owner'!D54</f>
        <v>0</v>
      </c>
      <c r="E21" s="145">
        <f>'CF-Owner'!E54</f>
        <v>0</v>
      </c>
      <c r="F21" s="145">
        <f>'CF-Owner'!F54</f>
        <v>0</v>
      </c>
      <c r="G21" s="145">
        <f>'CF-Owner'!G54</f>
        <v>1079.4067357038621</v>
      </c>
      <c r="H21" s="145">
        <f>'CF-Owner'!H54</f>
        <v>1154.9652072031326</v>
      </c>
      <c r="I21" s="145">
        <f>'CF-Owner'!I54</f>
        <v>1235.8127717073517</v>
      </c>
      <c r="J21" s="145">
        <f>'CF-Owner'!J54</f>
        <v>1322.3196657268663</v>
      </c>
      <c r="K21" s="145">
        <f>'CF-Owner'!K54</f>
        <v>1414.8820423277471</v>
      </c>
      <c r="L21" s="145">
        <f>'CF-Owner'!L54</f>
        <v>1513.9237852906895</v>
      </c>
      <c r="M21" s="145">
        <f>'CF-Owner'!M54</f>
        <v>1619.8984502610376</v>
      </c>
      <c r="N21" s="145">
        <f>'CF-Owner'!N54</f>
        <v>1733.2913417793104</v>
      </c>
    </row>
    <row r="22" spans="1:14" ht="12.6">
      <c r="A22" s="153" t="s">
        <v>45</v>
      </c>
      <c r="B22" s="139"/>
      <c r="C22" s="143"/>
      <c r="D22" s="145">
        <f>'CF-Owner'!D47</f>
        <v>0</v>
      </c>
      <c r="E22" s="145">
        <f>'CF-Owner'!E47</f>
        <v>0</v>
      </c>
      <c r="F22" s="145">
        <f>'CF-Owner'!F47</f>
        <v>13.393520942857208</v>
      </c>
      <c r="G22" s="145">
        <f>'CF-Owner'!G47</f>
        <v>103.54224039483998</v>
      </c>
      <c r="H22" s="145">
        <f>'CF-Owner'!H47</f>
        <v>192.42649336320872</v>
      </c>
      <c r="I22" s="145">
        <f>'CF-Owner'!I47</f>
        <v>286.84515337738833</v>
      </c>
      <c r="J22" s="145">
        <f>'CF-Owner'!J47</f>
        <v>367.8556682301429</v>
      </c>
      <c r="K22" s="145">
        <f>'CF-Owner'!K47</f>
        <v>439.62817797376044</v>
      </c>
      <c r="L22" s="145">
        <f>'CF-Owner'!L47</f>
        <v>505.25500961007674</v>
      </c>
      <c r="M22" s="145">
        <f>'CF-Owner'!M47</f>
        <v>549.22934444627242</v>
      </c>
      <c r="N22" s="145">
        <f>'CF-Owner'!N47</f>
        <v>645.44695877592494</v>
      </c>
    </row>
    <row r="23" spans="1:14" ht="12.6">
      <c r="A23" s="139"/>
      <c r="B23" s="139"/>
      <c r="C23" s="139"/>
      <c r="D23" s="160"/>
      <c r="E23" s="160"/>
      <c r="F23" s="160"/>
      <c r="G23" s="160"/>
      <c r="H23" s="160"/>
      <c r="I23" s="160"/>
      <c r="J23" s="160"/>
      <c r="K23" s="160"/>
      <c r="L23" s="138"/>
      <c r="M23" s="138"/>
      <c r="N23" s="138"/>
    </row>
    <row r="24" spans="1:14" ht="12.9" thickBot="1">
      <c r="A24" s="153" t="s">
        <v>46</v>
      </c>
      <c r="B24" s="139"/>
      <c r="C24" s="143"/>
      <c r="D24" s="142">
        <f t="shared" ref="D24:N24" si="1">SUM(D13:D22)</f>
        <v>11000</v>
      </c>
      <c r="E24" s="142">
        <f t="shared" si="1"/>
        <v>9000</v>
      </c>
      <c r="F24" s="142">
        <f t="shared" si="1"/>
        <v>162.44359087904775</v>
      </c>
      <c r="G24" s="142">
        <f t="shared" si="1"/>
        <v>1987.211953664761</v>
      </c>
      <c r="H24" s="142">
        <f t="shared" si="1"/>
        <v>2059.7591065069682</v>
      </c>
      <c r="I24" s="142">
        <f t="shared" si="1"/>
        <v>2159.9456817944206</v>
      </c>
      <c r="J24" s="142">
        <f t="shared" si="1"/>
        <v>2236.1223690876768</v>
      </c>
      <c r="K24" s="142">
        <f t="shared" si="1"/>
        <v>2304.2966835327566</v>
      </c>
      <c r="L24" s="142">
        <f t="shared" si="1"/>
        <v>2367.2263489125926</v>
      </c>
      <c r="M24" s="142">
        <f t="shared" si="1"/>
        <v>2403.6524740428713</v>
      </c>
      <c r="N24" s="142">
        <f t="shared" si="1"/>
        <v>2491.3134013208737</v>
      </c>
    </row>
    <row r="25" spans="1:14" ht="12.9" thickTop="1">
      <c r="A25" s="139"/>
      <c r="B25" s="139"/>
      <c r="C25" s="139"/>
      <c r="D25" s="160"/>
      <c r="E25" s="160"/>
      <c r="F25" s="160"/>
      <c r="G25" s="160"/>
      <c r="H25" s="160"/>
      <c r="I25" s="160"/>
      <c r="J25" s="160"/>
      <c r="K25" s="160"/>
      <c r="L25" s="138"/>
      <c r="M25" s="138"/>
      <c r="N25" s="138"/>
    </row>
    <row r="26" spans="1:14" ht="12.6">
      <c r="A26" s="153" t="s">
        <v>19</v>
      </c>
      <c r="B26" s="139"/>
      <c r="C26" s="143"/>
      <c r="D26" s="145">
        <f t="shared" ref="D26:N26" si="2">D10-D24</f>
        <v>0</v>
      </c>
      <c r="E26" s="145">
        <f t="shared" si="2"/>
        <v>0</v>
      </c>
      <c r="F26" s="145">
        <f t="shared" si="2"/>
        <v>1399.5590643209525</v>
      </c>
      <c r="G26" s="145">
        <f t="shared" si="2"/>
        <v>-13.899420656829534</v>
      </c>
      <c r="H26" s="145">
        <f t="shared" si="2"/>
        <v>193.53196687516765</v>
      </c>
      <c r="I26" s="145">
        <f t="shared" si="2"/>
        <v>390.17246714021485</v>
      </c>
      <c r="J26" s="145">
        <f t="shared" si="2"/>
        <v>551.53094523846221</v>
      </c>
      <c r="K26" s="145">
        <f t="shared" si="2"/>
        <v>677.88429316697193</v>
      </c>
      <c r="L26" s="145">
        <f t="shared" si="2"/>
        <v>778.42021136945868</v>
      </c>
      <c r="M26" s="145">
        <f t="shared" si="2"/>
        <v>811.91676061361431</v>
      </c>
      <c r="N26" s="145">
        <f t="shared" si="2"/>
        <v>795.73339913594964</v>
      </c>
    </row>
    <row r="27" spans="1:14" ht="12.6">
      <c r="A27" s="139" t="s">
        <v>242</v>
      </c>
      <c r="B27" s="162">
        <v>0.05</v>
      </c>
      <c r="C27" s="143"/>
      <c r="D27" s="145"/>
      <c r="E27" s="145"/>
      <c r="F27" s="161"/>
      <c r="G27" s="145">
        <f t="shared" ref="G27:N27" si="3">F27*(1+$B27)</f>
        <v>0</v>
      </c>
      <c r="H27" s="145">
        <f t="shared" si="3"/>
        <v>0</v>
      </c>
      <c r="I27" s="145">
        <f t="shared" si="3"/>
        <v>0</v>
      </c>
      <c r="J27" s="145">
        <f t="shared" si="3"/>
        <v>0</v>
      </c>
      <c r="K27" s="145">
        <f t="shared" si="3"/>
        <v>0</v>
      </c>
      <c r="L27" s="145">
        <f t="shared" si="3"/>
        <v>0</v>
      </c>
      <c r="M27" s="145">
        <f t="shared" si="3"/>
        <v>0</v>
      </c>
      <c r="N27" s="145">
        <f t="shared" si="3"/>
        <v>0</v>
      </c>
    </row>
    <row r="28" spans="1:14" ht="12.6">
      <c r="A28" s="144" t="s">
        <v>47</v>
      </c>
      <c r="B28" s="139"/>
      <c r="C28" s="143"/>
      <c r="D28" s="152"/>
      <c r="E28" s="145">
        <f t="shared" ref="E28:N28" si="4">D29</f>
        <v>0</v>
      </c>
      <c r="F28" s="145">
        <f t="shared" si="4"/>
        <v>0</v>
      </c>
      <c r="G28" s="145">
        <f t="shared" si="4"/>
        <v>1399.5590643209525</v>
      </c>
      <c r="H28" s="145">
        <f t="shared" si="4"/>
        <v>1385.659643664123</v>
      </c>
      <c r="I28" s="145">
        <f t="shared" si="4"/>
        <v>1579.1916105392907</v>
      </c>
      <c r="J28" s="145">
        <f t="shared" si="4"/>
        <v>1969.3640776795055</v>
      </c>
      <c r="K28" s="145">
        <f t="shared" si="4"/>
        <v>2520.8950229179677</v>
      </c>
      <c r="L28" s="145">
        <f t="shared" si="4"/>
        <v>3198.7793160849396</v>
      </c>
      <c r="M28" s="145">
        <f t="shared" si="4"/>
        <v>3977.1995274543983</v>
      </c>
      <c r="N28" s="145">
        <f t="shared" si="4"/>
        <v>4789.1162880680131</v>
      </c>
    </row>
    <row r="29" spans="1:14" ht="12.6">
      <c r="A29" s="144" t="s">
        <v>241</v>
      </c>
      <c r="B29" s="139"/>
      <c r="C29" s="143"/>
      <c r="D29" s="145">
        <f t="shared" ref="D29:M29" si="5">D28+D26+D27</f>
        <v>0</v>
      </c>
      <c r="E29" s="145">
        <f t="shared" si="5"/>
        <v>0</v>
      </c>
      <c r="F29" s="145">
        <f t="shared" si="5"/>
        <v>1399.5590643209525</v>
      </c>
      <c r="G29" s="145">
        <f t="shared" si="5"/>
        <v>1385.659643664123</v>
      </c>
      <c r="H29" s="145">
        <f t="shared" si="5"/>
        <v>1579.1916105392907</v>
      </c>
      <c r="I29" s="145">
        <f t="shared" si="5"/>
        <v>1969.3640776795055</v>
      </c>
      <c r="J29" s="145">
        <f t="shared" si="5"/>
        <v>2520.8950229179677</v>
      </c>
      <c r="K29" s="145">
        <f t="shared" si="5"/>
        <v>3198.7793160849396</v>
      </c>
      <c r="L29" s="145">
        <f t="shared" si="5"/>
        <v>3977.1995274543983</v>
      </c>
      <c r="M29" s="145">
        <f t="shared" si="5"/>
        <v>4789.1162880680131</v>
      </c>
      <c r="N29" s="145">
        <f>N28+N26</f>
        <v>5584.8496872039632</v>
      </c>
    </row>
    <row r="30" spans="1:14" ht="12.6">
      <c r="A30" s="139"/>
      <c r="B30" s="139"/>
      <c r="C30" s="139"/>
      <c r="D30" s="160"/>
      <c r="E30" s="160"/>
      <c r="F30" s="160"/>
      <c r="G30" s="160"/>
      <c r="H30" s="160"/>
      <c r="I30" s="160"/>
      <c r="J30" s="160"/>
      <c r="K30" s="160"/>
      <c r="L30" s="138"/>
      <c r="M30" s="138"/>
      <c r="N30" s="138"/>
    </row>
    <row r="31" spans="1:14" ht="12.6">
      <c r="A31" s="153" t="s">
        <v>240</v>
      </c>
      <c r="B31" s="139"/>
      <c r="C31" s="143"/>
      <c r="D31" s="158" t="str">
        <f t="shared" ref="D31:N31" si="6">IF(SUM(D20:D21)=0,"",(D29+D20+D21)/SUM(D20:D21))</f>
        <v/>
      </c>
      <c r="E31" s="158" t="str">
        <f t="shared" si="6"/>
        <v/>
      </c>
      <c r="F31" s="158" t="str">
        <f t="shared" si="6"/>
        <v/>
      </c>
      <c r="G31" s="159">
        <f t="shared" si="6"/>
        <v>1.7471386843949828</v>
      </c>
      <c r="H31" s="159">
        <f t="shared" si="6"/>
        <v>1.8514898645571838</v>
      </c>
      <c r="I31" s="159">
        <f t="shared" si="6"/>
        <v>2.0618683259053343</v>
      </c>
      <c r="J31" s="159">
        <f t="shared" si="6"/>
        <v>2.3592502311320338</v>
      </c>
      <c r="K31" s="159">
        <f t="shared" si="6"/>
        <v>2.7247610412971599</v>
      </c>
      <c r="L31" s="158">
        <f t="shared" si="6"/>
        <v>3.1444801658948425</v>
      </c>
      <c r="M31" s="158">
        <f t="shared" si="6"/>
        <v>3.5822604123910247</v>
      </c>
      <c r="N31" s="158">
        <f t="shared" si="6"/>
        <v>4.011314695438104</v>
      </c>
    </row>
  </sheetData>
  <phoneticPr fontId="15" type="noConversion"/>
  <printOptions horizontalCentered="1" verticalCentered="1" gridLinesSet="0"/>
  <pageMargins left="0.19685039370078741" right="0.19685039370078741" top="0.19685039370078741" bottom="0.19685039370078741" header="0.19685039370078741" footer="0.19685039370078741"/>
  <pageSetup paperSize="9" scale="60" orientation="landscape" horizontalDpi="300" verticalDpi="300"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transitionEntry="1" codeName="shtPlan">
    <tabColor indexed="15"/>
  </sheetPr>
  <dimension ref="A1:K99"/>
  <sheetViews>
    <sheetView showGridLines="0" workbookViewId="0"/>
  </sheetViews>
  <sheetFormatPr defaultColWidth="9.71875" defaultRowHeight="12.3"/>
  <cols>
    <col min="1" max="1" width="31.71875" customWidth="1"/>
  </cols>
  <sheetData>
    <row r="1" spans="1:11" ht="12.6">
      <c r="A1" s="157" t="str">
        <f>'CF-Owner'!$A$1</f>
        <v>Hotel Ltd.</v>
      </c>
      <c r="B1" s="139"/>
      <c r="C1" s="139"/>
      <c r="D1" s="139"/>
      <c r="E1" s="139"/>
      <c r="F1" s="139"/>
      <c r="G1" s="139"/>
      <c r="H1" s="139"/>
      <c r="I1" s="139"/>
      <c r="J1" s="139"/>
      <c r="K1" s="139"/>
    </row>
    <row r="2" spans="1:11" ht="12.6">
      <c r="A2" s="157"/>
      <c r="B2" s="139"/>
      <c r="C2" s="139"/>
      <c r="D2" s="139"/>
      <c r="E2" s="139"/>
      <c r="F2" s="139"/>
      <c r="G2" s="139"/>
      <c r="H2" s="139"/>
      <c r="I2" s="139"/>
      <c r="J2" s="139"/>
      <c r="K2" s="139"/>
    </row>
    <row r="3" spans="1:11" ht="12.6">
      <c r="A3" s="153" t="s">
        <v>48</v>
      </c>
      <c r="B3" s="139"/>
      <c r="C3" s="139"/>
      <c r="D3" s="148">
        <f>'CF-Owner'!D$3</f>
        <v>2000</v>
      </c>
      <c r="E3" s="147">
        <f>'CF-Owner'!E$3</f>
        <v>2001</v>
      </c>
      <c r="F3" s="147">
        <f>'CF-Owner'!F$3</f>
        <v>2002</v>
      </c>
      <c r="G3" s="150" t="s">
        <v>49</v>
      </c>
      <c r="H3" s="139"/>
      <c r="I3" s="139"/>
      <c r="J3" s="139"/>
      <c r="K3" s="139"/>
    </row>
    <row r="4" spans="1:11" ht="12.6">
      <c r="A4" s="144" t="s">
        <v>5</v>
      </c>
      <c r="B4" s="139"/>
      <c r="C4" s="143"/>
      <c r="D4" s="152">
        <v>4000</v>
      </c>
      <c r="E4" s="152"/>
      <c r="F4" s="152"/>
      <c r="G4" s="145">
        <f t="shared" ref="G4:G12" si="0">SUM(D4:F4)</f>
        <v>4000</v>
      </c>
      <c r="H4" s="141"/>
      <c r="I4" s="139"/>
      <c r="J4" s="139"/>
      <c r="K4" s="139"/>
    </row>
    <row r="5" spans="1:11" ht="12.6">
      <c r="A5" s="144" t="s">
        <v>6</v>
      </c>
      <c r="B5" s="139"/>
      <c r="C5" s="143"/>
      <c r="D5" s="152">
        <v>3000</v>
      </c>
      <c r="E5" s="152">
        <v>4000</v>
      </c>
      <c r="F5" s="152"/>
      <c r="G5" s="145">
        <f t="shared" si="0"/>
        <v>7000</v>
      </c>
      <c r="H5" s="141"/>
      <c r="I5" s="139"/>
      <c r="J5" s="139"/>
      <c r="K5" s="139"/>
    </row>
    <row r="6" spans="1:11" ht="12.6">
      <c r="A6" s="144" t="s">
        <v>56</v>
      </c>
      <c r="B6" s="139"/>
      <c r="C6" s="143"/>
      <c r="D6" s="152">
        <v>500</v>
      </c>
      <c r="E6" s="152">
        <v>800</v>
      </c>
      <c r="F6" s="152"/>
      <c r="G6" s="145">
        <f t="shared" si="0"/>
        <v>1300</v>
      </c>
      <c r="H6" s="141"/>
      <c r="I6" s="139"/>
      <c r="J6" s="139"/>
      <c r="K6" s="139"/>
    </row>
    <row r="7" spans="1:11" ht="12.6">
      <c r="A7" s="144" t="s">
        <v>50</v>
      </c>
      <c r="B7" s="139"/>
      <c r="C7" s="143"/>
      <c r="D7" s="152">
        <v>900</v>
      </c>
      <c r="E7" s="152">
        <v>900</v>
      </c>
      <c r="F7" s="152"/>
      <c r="G7" s="145">
        <f t="shared" si="0"/>
        <v>1800</v>
      </c>
      <c r="H7" s="141"/>
      <c r="I7" s="139"/>
      <c r="J7" s="139"/>
      <c r="K7" s="139"/>
    </row>
    <row r="8" spans="1:11" ht="12.6">
      <c r="A8" s="156" t="s">
        <v>51</v>
      </c>
      <c r="B8" s="139"/>
      <c r="C8" s="143"/>
      <c r="D8" s="152">
        <v>500</v>
      </c>
      <c r="E8" s="152">
        <v>1500</v>
      </c>
      <c r="F8" s="152"/>
      <c r="G8" s="145">
        <f t="shared" si="0"/>
        <v>2000</v>
      </c>
      <c r="H8" s="141"/>
      <c r="I8" s="139"/>
      <c r="J8" s="139"/>
      <c r="K8" s="139"/>
    </row>
    <row r="9" spans="1:11" ht="12.6">
      <c r="A9" s="144" t="s">
        <v>239</v>
      </c>
      <c r="B9" s="139"/>
      <c r="C9" s="143"/>
      <c r="D9" s="152">
        <v>1000</v>
      </c>
      <c r="E9" s="152"/>
      <c r="F9" s="152"/>
      <c r="G9" s="145">
        <f t="shared" si="0"/>
        <v>1000</v>
      </c>
      <c r="H9" s="141"/>
      <c r="I9" s="139"/>
      <c r="J9" s="139"/>
      <c r="K9" s="139"/>
    </row>
    <row r="10" spans="1:11" ht="12.6">
      <c r="A10" s="144" t="s">
        <v>41</v>
      </c>
      <c r="B10" s="139"/>
      <c r="C10" s="143"/>
      <c r="D10" s="152">
        <v>200</v>
      </c>
      <c r="E10" s="152"/>
      <c r="F10" s="152"/>
      <c r="G10" s="145">
        <f t="shared" si="0"/>
        <v>200</v>
      </c>
      <c r="H10" s="141"/>
      <c r="I10" s="139"/>
      <c r="J10" s="139"/>
      <c r="K10" s="139"/>
    </row>
    <row r="11" spans="1:11" ht="12.6">
      <c r="A11" s="144" t="s">
        <v>238</v>
      </c>
      <c r="B11" s="139"/>
      <c r="C11" s="143"/>
      <c r="D11" s="152">
        <v>700</v>
      </c>
      <c r="E11" s="152">
        <v>800</v>
      </c>
      <c r="F11" s="152"/>
      <c r="G11" s="145">
        <f t="shared" si="0"/>
        <v>1500</v>
      </c>
      <c r="H11" s="141"/>
      <c r="I11" s="139"/>
      <c r="J11" s="139"/>
      <c r="K11" s="139"/>
    </row>
    <row r="12" spans="1:11" ht="12.6">
      <c r="A12" s="156" t="s">
        <v>237</v>
      </c>
      <c r="B12" s="139"/>
      <c r="C12" s="143"/>
      <c r="D12" s="152">
        <v>200</v>
      </c>
      <c r="E12" s="152">
        <v>1000</v>
      </c>
      <c r="F12" s="152"/>
      <c r="G12" s="145">
        <f t="shared" si="0"/>
        <v>1200</v>
      </c>
      <c r="H12" s="141"/>
      <c r="I12" s="139"/>
      <c r="J12" s="139"/>
      <c r="K12" s="139"/>
    </row>
    <row r="13" spans="1:11" ht="12.9" thickBot="1">
      <c r="A13" s="282" t="s">
        <v>287</v>
      </c>
      <c r="B13" s="139"/>
      <c r="C13" s="143"/>
      <c r="D13" s="142">
        <f>SUM(D4:D12)</f>
        <v>11000</v>
      </c>
      <c r="E13" s="142">
        <f>SUM(E5:E12)</f>
        <v>9000</v>
      </c>
      <c r="F13" s="142">
        <f>SUM(F5:F12)</f>
        <v>0</v>
      </c>
      <c r="G13" s="142">
        <f>SUM(G4:G12)</f>
        <v>20000</v>
      </c>
      <c r="H13" s="141"/>
      <c r="I13" s="139"/>
      <c r="J13" s="139"/>
      <c r="K13" s="139"/>
    </row>
    <row r="14" spans="1:11" ht="12.9" thickTop="1">
      <c r="A14" s="144" t="s">
        <v>236</v>
      </c>
      <c r="B14" s="139"/>
      <c r="C14" s="139"/>
      <c r="D14" s="140"/>
      <c r="E14" s="140"/>
      <c r="F14" s="140"/>
      <c r="G14" s="140"/>
      <c r="H14" s="139"/>
      <c r="I14" s="139"/>
      <c r="J14" s="139"/>
      <c r="K14" s="139"/>
    </row>
    <row r="15" spans="1:11" ht="12.6">
      <c r="A15" s="139"/>
      <c r="B15" s="139"/>
      <c r="C15" s="139"/>
      <c r="D15" s="139"/>
      <c r="E15" s="139"/>
      <c r="F15" s="139"/>
      <c r="G15" s="139"/>
      <c r="H15" s="155"/>
      <c r="I15" s="139"/>
      <c r="J15" s="139"/>
      <c r="K15" s="139"/>
    </row>
    <row r="16" spans="1:11" ht="12.6">
      <c r="A16" s="153"/>
      <c r="B16" s="139"/>
      <c r="C16" s="139"/>
      <c r="D16" s="139"/>
      <c r="E16" s="139"/>
      <c r="F16" s="139"/>
      <c r="G16" s="139"/>
      <c r="H16" s="139"/>
      <c r="I16" s="139"/>
      <c r="J16" s="139"/>
      <c r="K16" s="139"/>
    </row>
    <row r="17" spans="1:11" ht="12.6">
      <c r="A17" s="153"/>
      <c r="B17" s="139"/>
      <c r="C17" s="139"/>
      <c r="D17" s="138"/>
      <c r="E17" s="138"/>
      <c r="F17" s="138"/>
      <c r="G17" s="163"/>
      <c r="H17" s="139"/>
      <c r="I17" s="139"/>
      <c r="J17" s="139"/>
      <c r="K17" s="139"/>
    </row>
    <row r="18" spans="1:11" ht="12.6">
      <c r="A18" s="153"/>
      <c r="B18" s="139"/>
      <c r="C18" s="139"/>
      <c r="D18" s="138"/>
      <c r="E18" s="138"/>
      <c r="F18" s="138"/>
      <c r="G18" s="163"/>
      <c r="H18" s="139"/>
      <c r="I18" s="139"/>
      <c r="J18" s="139"/>
      <c r="K18" s="139"/>
    </row>
    <row r="19" spans="1:11" ht="12.6">
      <c r="A19" s="153" t="s">
        <v>52</v>
      </c>
      <c r="B19" s="139"/>
      <c r="C19" s="139"/>
      <c r="D19" s="148">
        <f>'CF-Owner'!D$3</f>
        <v>2000</v>
      </c>
      <c r="E19" s="147">
        <f>'CF-Owner'!E$3</f>
        <v>2001</v>
      </c>
      <c r="F19" s="147">
        <f>'CF-Owner'!F$3</f>
        <v>2002</v>
      </c>
      <c r="G19" s="150" t="s">
        <v>49</v>
      </c>
      <c r="H19" s="139"/>
      <c r="I19" s="139"/>
      <c r="J19" s="139"/>
      <c r="K19" s="139"/>
    </row>
    <row r="20" spans="1:11" ht="12.6">
      <c r="A20" s="144" t="s">
        <v>53</v>
      </c>
      <c r="B20" s="139"/>
      <c r="C20" s="143"/>
      <c r="D20" s="152">
        <v>4000</v>
      </c>
      <c r="E20" s="152"/>
      <c r="F20" s="152"/>
      <c r="G20" s="145">
        <f t="shared" ref="G20:G30" si="1">SUM(D20:F20)</f>
        <v>4000</v>
      </c>
      <c r="H20" s="141"/>
      <c r="I20" s="139"/>
      <c r="J20" s="139"/>
      <c r="K20" s="139"/>
    </row>
    <row r="21" spans="1:11" ht="12.6">
      <c r="A21" s="144" t="s">
        <v>54</v>
      </c>
      <c r="B21" s="139"/>
      <c r="C21" s="143"/>
      <c r="D21" s="152">
        <v>2000</v>
      </c>
      <c r="E21" s="152">
        <v>4000</v>
      </c>
      <c r="F21" s="152"/>
      <c r="G21" s="145">
        <f t="shared" si="1"/>
        <v>6000</v>
      </c>
      <c r="H21" s="141"/>
      <c r="I21" s="139"/>
      <c r="J21" s="139"/>
      <c r="K21" s="139"/>
    </row>
    <row r="22" spans="1:11" ht="12.6">
      <c r="A22" s="154" t="s">
        <v>130</v>
      </c>
      <c r="B22" s="139"/>
      <c r="C22" s="143"/>
      <c r="D22" s="152">
        <v>5000</v>
      </c>
      <c r="E22" s="152">
        <v>5000</v>
      </c>
      <c r="F22" s="152"/>
      <c r="G22" s="145">
        <f t="shared" si="1"/>
        <v>10000</v>
      </c>
      <c r="H22" s="141"/>
      <c r="I22" s="139"/>
      <c r="J22" s="139"/>
      <c r="K22" s="139"/>
    </row>
    <row r="23" spans="1:11" ht="12.6">
      <c r="A23" s="154"/>
      <c r="B23" s="139"/>
      <c r="C23" s="143"/>
      <c r="D23" s="152"/>
      <c r="E23" s="152"/>
      <c r="F23" s="152"/>
      <c r="G23" s="145">
        <f t="shared" si="1"/>
        <v>0</v>
      </c>
      <c r="H23" s="141"/>
      <c r="I23" s="139"/>
      <c r="J23" s="139"/>
      <c r="K23" s="139"/>
    </row>
    <row r="24" spans="1:11" ht="12.6">
      <c r="A24" s="154"/>
      <c r="B24" s="139"/>
      <c r="C24" s="143"/>
      <c r="D24" s="152"/>
      <c r="E24" s="152"/>
      <c r="F24" s="152"/>
      <c r="G24" s="145">
        <f t="shared" si="1"/>
        <v>0</v>
      </c>
      <c r="H24" s="141"/>
      <c r="I24" s="139"/>
      <c r="J24" s="139"/>
      <c r="K24" s="139"/>
    </row>
    <row r="25" spans="1:11" ht="12.6">
      <c r="A25" s="154"/>
      <c r="B25" s="139"/>
      <c r="C25" s="143"/>
      <c r="D25" s="152"/>
      <c r="E25" s="152"/>
      <c r="F25" s="152"/>
      <c r="G25" s="145">
        <f t="shared" si="1"/>
        <v>0</v>
      </c>
      <c r="H25" s="141"/>
      <c r="I25" s="139"/>
      <c r="J25" s="139"/>
      <c r="K25" s="139"/>
    </row>
    <row r="26" spans="1:11" ht="12.6">
      <c r="A26" s="154"/>
      <c r="B26" s="139"/>
      <c r="C26" s="143"/>
      <c r="D26" s="152"/>
      <c r="E26" s="152"/>
      <c r="F26" s="152"/>
      <c r="G26" s="145">
        <f t="shared" si="1"/>
        <v>0</v>
      </c>
      <c r="H26" s="141"/>
      <c r="I26" s="139"/>
      <c r="J26" s="139"/>
      <c r="K26" s="139"/>
    </row>
    <row r="27" spans="1:11" ht="12.6">
      <c r="A27" s="154"/>
      <c r="B27" s="139"/>
      <c r="C27" s="143"/>
      <c r="D27" s="152"/>
      <c r="E27" s="152"/>
      <c r="F27" s="152"/>
      <c r="G27" s="145">
        <f t="shared" si="1"/>
        <v>0</v>
      </c>
      <c r="H27" s="141"/>
      <c r="I27" s="139"/>
      <c r="J27" s="139"/>
      <c r="K27" s="139"/>
    </row>
    <row r="28" spans="1:11" ht="12.6">
      <c r="A28" s="154"/>
      <c r="B28" s="139"/>
      <c r="C28" s="143"/>
      <c r="D28" s="152"/>
      <c r="E28" s="152"/>
      <c r="F28" s="152"/>
      <c r="G28" s="145">
        <f t="shared" si="1"/>
        <v>0</v>
      </c>
      <c r="H28" s="141"/>
      <c r="I28" s="139"/>
      <c r="J28" s="139"/>
      <c r="K28" s="139"/>
    </row>
    <row r="29" spans="1:11" ht="12.6">
      <c r="A29" s="154"/>
      <c r="B29" s="139"/>
      <c r="C29" s="143"/>
      <c r="D29" s="152"/>
      <c r="E29" s="152"/>
      <c r="F29" s="152"/>
      <c r="G29" s="145">
        <f t="shared" si="1"/>
        <v>0</v>
      </c>
      <c r="H29" s="141"/>
      <c r="I29" s="139"/>
      <c r="J29" s="139"/>
      <c r="K29" s="139"/>
    </row>
    <row r="30" spans="1:11" ht="12.6">
      <c r="A30" s="144"/>
      <c r="B30" s="139"/>
      <c r="C30" s="143"/>
      <c r="D30" s="152"/>
      <c r="E30" s="152"/>
      <c r="F30" s="152"/>
      <c r="G30" s="145">
        <f t="shared" si="1"/>
        <v>0</v>
      </c>
      <c r="H30" s="141"/>
      <c r="I30" s="139"/>
      <c r="J30" s="139"/>
      <c r="K30" s="139"/>
    </row>
    <row r="31" spans="1:11" ht="12.9" thickBot="1">
      <c r="A31" s="283" t="s">
        <v>288</v>
      </c>
      <c r="B31" s="139"/>
      <c r="C31" s="143"/>
      <c r="D31" s="142">
        <f>SUM(D20:D30)</f>
        <v>11000</v>
      </c>
      <c r="E31" s="142">
        <f>SUM(E20:E30)</f>
        <v>9000</v>
      </c>
      <c r="F31" s="142">
        <f>SUM(F20:F30)</f>
        <v>0</v>
      </c>
      <c r="G31" s="142">
        <f>SUM(G20:G30)</f>
        <v>20000</v>
      </c>
      <c r="H31" s="141"/>
      <c r="I31" s="139"/>
      <c r="J31" s="139"/>
      <c r="K31" s="139"/>
    </row>
    <row r="32" spans="1:11" ht="12.9" thickTop="1">
      <c r="A32" s="139"/>
      <c r="B32" s="139"/>
      <c r="C32" s="139"/>
      <c r="D32" s="140"/>
      <c r="E32" s="140"/>
      <c r="F32" s="140"/>
      <c r="G32" s="140"/>
      <c r="H32" s="139"/>
      <c r="I32" s="139"/>
      <c r="J32" s="139"/>
      <c r="K32" s="139"/>
    </row>
    <row r="33" spans="1:11" ht="12.6">
      <c r="A33" s="139"/>
      <c r="B33" s="139"/>
      <c r="C33" s="139"/>
      <c r="D33" s="140"/>
      <c r="E33" s="140"/>
      <c r="F33" s="140"/>
      <c r="G33" s="140"/>
      <c r="H33" s="139"/>
      <c r="I33" s="139"/>
      <c r="J33" s="139"/>
      <c r="K33" s="139"/>
    </row>
    <row r="34" spans="1:11" ht="12.6">
      <c r="A34" s="139"/>
      <c r="B34" s="139"/>
      <c r="C34" s="139"/>
      <c r="D34" s="140"/>
      <c r="E34" s="140"/>
      <c r="F34" s="140"/>
      <c r="G34" s="140"/>
      <c r="H34" s="139"/>
      <c r="I34" s="139"/>
      <c r="J34" s="139"/>
      <c r="K34" s="139"/>
    </row>
    <row r="35" spans="1:11" ht="12.6">
      <c r="A35" s="139"/>
      <c r="B35" s="139"/>
      <c r="C35" s="139"/>
      <c r="D35" s="140"/>
      <c r="E35" s="140"/>
      <c r="F35" s="140"/>
      <c r="G35" s="140"/>
      <c r="H35" s="139"/>
      <c r="I35" s="139"/>
      <c r="J35" s="139"/>
      <c r="K35" s="139"/>
    </row>
    <row r="36" spans="1:11" ht="12.6">
      <c r="A36" s="139"/>
      <c r="B36" s="139"/>
      <c r="C36" s="139"/>
      <c r="D36" s="140"/>
      <c r="E36" s="140"/>
      <c r="F36" s="140"/>
      <c r="G36" s="140"/>
      <c r="H36" s="139"/>
      <c r="I36" s="139"/>
      <c r="J36" s="139"/>
      <c r="K36" s="139"/>
    </row>
    <row r="37" spans="1:11" ht="12.6">
      <c r="A37" s="139"/>
      <c r="B37" s="139"/>
      <c r="C37" s="139"/>
      <c r="D37" s="140"/>
      <c r="E37" s="140"/>
      <c r="F37" s="140"/>
      <c r="G37" s="140"/>
      <c r="H37" s="139"/>
      <c r="I37" s="139"/>
      <c r="J37" s="139"/>
      <c r="K37" s="139"/>
    </row>
    <row r="38" spans="1:11" ht="12.6">
      <c r="A38" s="153"/>
      <c r="B38" s="139"/>
      <c r="C38" s="139"/>
      <c r="D38" s="139"/>
      <c r="E38" s="139"/>
      <c r="F38" s="139"/>
      <c r="G38" s="139"/>
      <c r="H38" s="139"/>
      <c r="I38" s="139"/>
      <c r="J38" s="139"/>
      <c r="K38" s="139"/>
    </row>
    <row r="39" spans="1:11" ht="12.6">
      <c r="A39" s="153" t="s">
        <v>55</v>
      </c>
      <c r="B39" s="139"/>
      <c r="C39" s="139"/>
      <c r="D39" s="139"/>
      <c r="E39" s="139"/>
      <c r="F39" s="139"/>
      <c r="G39" s="139"/>
      <c r="H39" s="139"/>
      <c r="I39" s="139"/>
      <c r="J39" s="139"/>
      <c r="K39" s="139"/>
    </row>
    <row r="40" spans="1:11" ht="12.6">
      <c r="A40" s="151" t="s">
        <v>235</v>
      </c>
      <c r="B40" s="139"/>
      <c r="C40" s="139"/>
      <c r="D40" s="148">
        <f>'CF-Owner'!D$3</f>
        <v>2000</v>
      </c>
      <c r="E40" s="147">
        <f>'CF-Owner'!E$3</f>
        <v>2001</v>
      </c>
      <c r="F40" s="147">
        <f>'CF-Owner'!F$3</f>
        <v>2002</v>
      </c>
      <c r="G40" s="150" t="s">
        <v>49</v>
      </c>
      <c r="H40" s="139"/>
      <c r="I40" s="139"/>
      <c r="J40" s="139"/>
      <c r="K40" s="139"/>
    </row>
    <row r="41" spans="1:11" ht="12.6">
      <c r="A41" s="144" t="s">
        <v>5</v>
      </c>
      <c r="B41" s="139"/>
      <c r="C41" s="143"/>
      <c r="D41" s="152"/>
      <c r="E41" s="145"/>
      <c r="F41" s="145"/>
      <c r="G41" s="145">
        <f t="shared" ref="G41:G46" si="2">SUM(D41:F41)</f>
        <v>0</v>
      </c>
      <c r="H41" s="141"/>
      <c r="I41" s="139"/>
      <c r="J41" s="139"/>
      <c r="K41" s="139"/>
    </row>
    <row r="42" spans="1:11" ht="12.6">
      <c r="A42" s="144" t="s">
        <v>6</v>
      </c>
      <c r="B42" s="139"/>
      <c r="C42" s="143"/>
      <c r="D42" s="152"/>
      <c r="E42" s="145"/>
      <c r="F42" s="145"/>
      <c r="G42" s="145">
        <f t="shared" si="2"/>
        <v>0</v>
      </c>
      <c r="H42" s="141"/>
      <c r="I42" s="139"/>
      <c r="J42" s="139"/>
      <c r="K42" s="139"/>
    </row>
    <row r="43" spans="1:11" ht="12.6">
      <c r="A43" s="144" t="s">
        <v>56</v>
      </c>
      <c r="B43" s="139"/>
      <c r="C43" s="143"/>
      <c r="D43" s="152"/>
      <c r="E43" s="145"/>
      <c r="F43" s="145"/>
      <c r="G43" s="145">
        <f t="shared" si="2"/>
        <v>0</v>
      </c>
      <c r="H43" s="141"/>
      <c r="I43" s="139"/>
      <c r="J43" s="139"/>
      <c r="K43" s="139"/>
    </row>
    <row r="44" spans="1:11" ht="12.6">
      <c r="A44" s="144" t="s">
        <v>50</v>
      </c>
      <c r="B44" s="139"/>
      <c r="C44" s="143"/>
      <c r="D44" s="152"/>
      <c r="E44" s="145"/>
      <c r="F44" s="145"/>
      <c r="G44" s="145">
        <f t="shared" si="2"/>
        <v>0</v>
      </c>
      <c r="H44" s="141"/>
      <c r="I44" s="139"/>
      <c r="J44" s="139"/>
      <c r="K44" s="139"/>
    </row>
    <row r="45" spans="1:11" ht="12.6">
      <c r="A45" s="144" t="s">
        <v>12</v>
      </c>
      <c r="B45" s="139"/>
      <c r="C45" s="143"/>
      <c r="D45" s="152"/>
      <c r="E45" s="145"/>
      <c r="F45" s="145"/>
      <c r="G45" s="145">
        <f t="shared" si="2"/>
        <v>0</v>
      </c>
      <c r="H45" s="141"/>
      <c r="I45" s="139"/>
      <c r="J45" s="139"/>
      <c r="K45" s="139"/>
    </row>
    <row r="46" spans="1:11" ht="12.6">
      <c r="A46" s="139"/>
      <c r="B46" s="139"/>
      <c r="C46" s="139"/>
      <c r="D46" s="140"/>
      <c r="E46" s="140"/>
      <c r="F46" s="140"/>
      <c r="G46" s="140">
        <f t="shared" si="2"/>
        <v>0</v>
      </c>
      <c r="H46" s="139"/>
      <c r="I46" s="139"/>
      <c r="J46" s="139"/>
      <c r="K46" s="139"/>
    </row>
    <row r="47" spans="1:11" ht="12.6">
      <c r="A47" s="139"/>
      <c r="B47" s="139"/>
      <c r="C47" s="139"/>
      <c r="D47" s="139">
        <f>SUM(D41:D46)</f>
        <v>0</v>
      </c>
      <c r="E47" s="139">
        <f>SUM(E41:E46)</f>
        <v>0</v>
      </c>
      <c r="F47" s="139">
        <f>SUM(F41:F46)</f>
        <v>0</v>
      </c>
      <c r="G47" s="139">
        <f>SUM(G41:G46)</f>
        <v>0</v>
      </c>
      <c r="H47" s="139"/>
      <c r="I47" s="139"/>
      <c r="J47" s="139"/>
      <c r="K47" s="139"/>
    </row>
    <row r="48" spans="1:11" ht="12.6">
      <c r="A48" s="139"/>
      <c r="B48" s="139"/>
      <c r="C48" s="139"/>
      <c r="D48" s="139"/>
      <c r="E48" s="139"/>
      <c r="F48" s="139"/>
      <c r="G48" s="139"/>
      <c r="H48" s="139"/>
      <c r="I48" s="139"/>
      <c r="J48" s="139"/>
      <c r="K48" s="139"/>
    </row>
    <row r="49" spans="1:11" ht="12.6">
      <c r="A49" s="151" t="s">
        <v>57</v>
      </c>
      <c r="B49" s="139"/>
      <c r="C49" s="139"/>
      <c r="D49" s="148">
        <f>'CF-Owner'!D$3</f>
        <v>2000</v>
      </c>
      <c r="E49" s="147">
        <f>'CF-Owner'!E$3</f>
        <v>2001</v>
      </c>
      <c r="F49" s="147">
        <f>'CF-Owner'!F$3</f>
        <v>2002</v>
      </c>
      <c r="G49" s="150" t="s">
        <v>49</v>
      </c>
      <c r="H49" s="139"/>
      <c r="I49" s="139"/>
      <c r="J49" s="139"/>
      <c r="K49" s="139"/>
    </row>
    <row r="50" spans="1:11" ht="12.6">
      <c r="A50" s="144" t="s">
        <v>5</v>
      </c>
      <c r="B50" s="139"/>
      <c r="C50" s="143"/>
      <c r="D50" s="145">
        <f>D4</f>
        <v>4000</v>
      </c>
      <c r="E50" s="145">
        <f>E4</f>
        <v>0</v>
      </c>
      <c r="F50" s="145">
        <f>F4</f>
        <v>0</v>
      </c>
      <c r="G50" s="145">
        <f t="shared" ref="G50:G55" si="3">SUM(D50:F50)</f>
        <v>4000</v>
      </c>
      <c r="H50" s="141"/>
      <c r="I50" s="139"/>
      <c r="J50" s="139"/>
      <c r="K50" s="139"/>
    </row>
    <row r="51" spans="1:11" ht="12.6">
      <c r="A51" s="144" t="s">
        <v>6</v>
      </c>
      <c r="B51" s="139"/>
      <c r="C51" s="143"/>
      <c r="D51" s="145">
        <f t="shared" ref="D51:F54" si="4">IF(D5=0,0,D5+(D92*D$98))</f>
        <v>4285.7142857142862</v>
      </c>
      <c r="E51" s="145">
        <f t="shared" si="4"/>
        <v>5000</v>
      </c>
      <c r="F51" s="145">
        <f t="shared" si="4"/>
        <v>0</v>
      </c>
      <c r="G51" s="145">
        <f t="shared" si="3"/>
        <v>9285.7142857142862</v>
      </c>
      <c r="H51" s="141"/>
      <c r="I51" s="139"/>
      <c r="J51" s="139"/>
      <c r="K51" s="139"/>
    </row>
    <row r="52" spans="1:11" ht="12.6">
      <c r="A52" s="144" t="s">
        <v>56</v>
      </c>
      <c r="B52" s="139"/>
      <c r="C52" s="143"/>
      <c r="D52" s="145">
        <f t="shared" si="4"/>
        <v>714.28571428571422</v>
      </c>
      <c r="E52" s="145">
        <f t="shared" si="4"/>
        <v>1000</v>
      </c>
      <c r="F52" s="145">
        <f t="shared" si="4"/>
        <v>0</v>
      </c>
      <c r="G52" s="145">
        <f t="shared" si="3"/>
        <v>1714.2857142857142</v>
      </c>
      <c r="H52" s="141"/>
      <c r="I52" s="139"/>
      <c r="J52" s="139"/>
      <c r="K52" s="139"/>
    </row>
    <row r="53" spans="1:11" ht="12.6">
      <c r="A53" s="144" t="s">
        <v>50</v>
      </c>
      <c r="B53" s="139"/>
      <c r="C53" s="143"/>
      <c r="D53" s="145">
        <f t="shared" si="4"/>
        <v>1285.7142857142858</v>
      </c>
      <c r="E53" s="145">
        <f t="shared" si="4"/>
        <v>1125</v>
      </c>
      <c r="F53" s="145">
        <f t="shared" si="4"/>
        <v>0</v>
      </c>
      <c r="G53" s="145">
        <f t="shared" si="3"/>
        <v>2410.7142857142858</v>
      </c>
      <c r="H53" s="141"/>
      <c r="I53" s="139"/>
      <c r="J53" s="139"/>
      <c r="K53" s="139"/>
    </row>
    <row r="54" spans="1:11" ht="12.6">
      <c r="A54" s="144" t="s">
        <v>12</v>
      </c>
      <c r="B54" s="139"/>
      <c r="C54" s="143"/>
      <c r="D54" s="145">
        <f t="shared" si="4"/>
        <v>714.28571428571422</v>
      </c>
      <c r="E54" s="145">
        <f t="shared" si="4"/>
        <v>1875</v>
      </c>
      <c r="F54" s="145">
        <f t="shared" si="4"/>
        <v>0</v>
      </c>
      <c r="G54" s="145">
        <f t="shared" si="3"/>
        <v>2589.2857142857142</v>
      </c>
      <c r="H54" s="141"/>
      <c r="I54" s="139"/>
      <c r="J54" s="139"/>
      <c r="K54" s="139"/>
    </row>
    <row r="55" spans="1:11" ht="12.6">
      <c r="A55" s="139"/>
      <c r="B55" s="139"/>
      <c r="C55" s="143"/>
      <c r="D55" s="145"/>
      <c r="E55" s="145"/>
      <c r="F55" s="145"/>
      <c r="G55" s="145">
        <f t="shared" si="3"/>
        <v>0</v>
      </c>
      <c r="H55" s="141"/>
      <c r="I55" s="139"/>
      <c r="J55" s="139"/>
      <c r="K55" s="139"/>
    </row>
    <row r="56" spans="1:11" ht="12.9" thickBot="1">
      <c r="A56" s="139"/>
      <c r="B56" s="139"/>
      <c r="C56" s="143"/>
      <c r="D56" s="142">
        <f>SUM(D50:D55)</f>
        <v>11000</v>
      </c>
      <c r="E56" s="142">
        <f>SUM(E50:E55)</f>
        <v>9000</v>
      </c>
      <c r="F56" s="142">
        <f>SUM(F50:F55)</f>
        <v>0</v>
      </c>
      <c r="G56" s="142">
        <f>SUM(G50:G55)</f>
        <v>20000</v>
      </c>
      <c r="H56" s="141"/>
      <c r="I56" s="139"/>
      <c r="J56" s="139"/>
      <c r="K56" s="139"/>
    </row>
    <row r="57" spans="1:11" ht="12.9" thickTop="1">
      <c r="A57" s="139"/>
      <c r="B57" s="139"/>
      <c r="C57" s="139"/>
      <c r="D57" s="140"/>
      <c r="E57" s="140"/>
      <c r="F57" s="140"/>
      <c r="G57" s="140"/>
      <c r="H57" s="139"/>
      <c r="I57" s="139"/>
      <c r="J57" s="139"/>
      <c r="K57" s="139"/>
    </row>
    <row r="58" spans="1:11" ht="12.6">
      <c r="A58" s="151" t="s">
        <v>58</v>
      </c>
      <c r="B58" s="139"/>
      <c r="C58" s="139"/>
      <c r="D58" s="148">
        <f>'CF-Owner'!D$3</f>
        <v>2000</v>
      </c>
      <c r="E58" s="147">
        <f>'CF-Owner'!E$3</f>
        <v>2001</v>
      </c>
      <c r="F58" s="147">
        <f>'CF-Owner'!F$3</f>
        <v>2002</v>
      </c>
      <c r="G58" s="150" t="s">
        <v>49</v>
      </c>
      <c r="H58" s="139"/>
      <c r="I58" s="139"/>
      <c r="J58" s="139"/>
      <c r="K58" s="139"/>
    </row>
    <row r="59" spans="1:11" ht="12.6">
      <c r="A59" s="144" t="s">
        <v>5</v>
      </c>
      <c r="B59" s="139"/>
      <c r="C59" s="143"/>
      <c r="D59" s="145">
        <f t="shared" ref="D59:F64" si="5">D41+D50</f>
        <v>4000</v>
      </c>
      <c r="E59" s="145">
        <f t="shared" si="5"/>
        <v>0</v>
      </c>
      <c r="F59" s="145">
        <f t="shared" si="5"/>
        <v>0</v>
      </c>
      <c r="G59" s="145">
        <f t="shared" ref="G59:G64" si="6">SUM(D59:F59)</f>
        <v>4000</v>
      </c>
      <c r="H59" s="141"/>
      <c r="I59" s="139"/>
      <c r="J59" s="139"/>
      <c r="K59" s="139"/>
    </row>
    <row r="60" spans="1:11" ht="12.6">
      <c r="A60" s="144" t="s">
        <v>6</v>
      </c>
      <c r="B60" s="139"/>
      <c r="C60" s="143"/>
      <c r="D60" s="145">
        <f t="shared" si="5"/>
        <v>4285.7142857142862</v>
      </c>
      <c r="E60" s="145">
        <f t="shared" si="5"/>
        <v>5000</v>
      </c>
      <c r="F60" s="145">
        <f t="shared" si="5"/>
        <v>0</v>
      </c>
      <c r="G60" s="145">
        <f t="shared" si="6"/>
        <v>9285.7142857142862</v>
      </c>
      <c r="H60" s="141"/>
      <c r="I60" s="139"/>
      <c r="J60" s="139"/>
      <c r="K60" s="139"/>
    </row>
    <row r="61" spans="1:11" ht="12.6">
      <c r="A61" s="144" t="s">
        <v>56</v>
      </c>
      <c r="B61" s="139"/>
      <c r="C61" s="143"/>
      <c r="D61" s="145">
        <f t="shared" si="5"/>
        <v>714.28571428571422</v>
      </c>
      <c r="E61" s="145">
        <f t="shared" si="5"/>
        <v>1000</v>
      </c>
      <c r="F61" s="145">
        <f t="shared" si="5"/>
        <v>0</v>
      </c>
      <c r="G61" s="145">
        <f t="shared" si="6"/>
        <v>1714.2857142857142</v>
      </c>
      <c r="H61" s="141"/>
      <c r="I61" s="139"/>
      <c r="J61" s="139"/>
      <c r="K61" s="139"/>
    </row>
    <row r="62" spans="1:11" ht="12.6">
      <c r="A62" s="144" t="s">
        <v>50</v>
      </c>
      <c r="B62" s="139"/>
      <c r="C62" s="143"/>
      <c r="D62" s="145">
        <f t="shared" si="5"/>
        <v>1285.7142857142858</v>
      </c>
      <c r="E62" s="145">
        <f t="shared" si="5"/>
        <v>1125</v>
      </c>
      <c r="F62" s="145">
        <f t="shared" si="5"/>
        <v>0</v>
      </c>
      <c r="G62" s="145">
        <f t="shared" si="6"/>
        <v>2410.7142857142858</v>
      </c>
      <c r="H62" s="141"/>
      <c r="I62" s="139"/>
      <c r="J62" s="139"/>
      <c r="K62" s="139"/>
    </row>
    <row r="63" spans="1:11" ht="12.6">
      <c r="A63" s="144" t="s">
        <v>12</v>
      </c>
      <c r="B63" s="139"/>
      <c r="C63" s="143"/>
      <c r="D63" s="145">
        <f t="shared" si="5"/>
        <v>714.28571428571422</v>
      </c>
      <c r="E63" s="145">
        <f t="shared" si="5"/>
        <v>1875</v>
      </c>
      <c r="F63" s="145">
        <f t="shared" si="5"/>
        <v>0</v>
      </c>
      <c r="G63" s="145">
        <f t="shared" si="6"/>
        <v>2589.2857142857142</v>
      </c>
      <c r="H63" s="141"/>
      <c r="I63" s="139"/>
      <c r="J63" s="139"/>
      <c r="K63" s="139"/>
    </row>
    <row r="64" spans="1:11" ht="12.6">
      <c r="A64" s="139"/>
      <c r="B64" s="139"/>
      <c r="C64" s="143"/>
      <c r="D64" s="145">
        <f t="shared" si="5"/>
        <v>0</v>
      </c>
      <c r="E64" s="145">
        <f t="shared" si="5"/>
        <v>0</v>
      </c>
      <c r="F64" s="145">
        <f t="shared" si="5"/>
        <v>0</v>
      </c>
      <c r="G64" s="145">
        <f t="shared" si="6"/>
        <v>0</v>
      </c>
      <c r="H64" s="141"/>
      <c r="I64" s="139"/>
      <c r="J64" s="139"/>
      <c r="K64" s="139"/>
    </row>
    <row r="65" spans="1:11" ht="12.9" thickBot="1">
      <c r="A65" s="139"/>
      <c r="B65" s="139"/>
      <c r="C65" s="143"/>
      <c r="D65" s="142">
        <f>SUM(D59:D63)</f>
        <v>11000</v>
      </c>
      <c r="E65" s="142">
        <f>SUM(E59:E63)</f>
        <v>9000</v>
      </c>
      <c r="F65" s="142">
        <f>SUM(F59:F63)</f>
        <v>0</v>
      </c>
      <c r="G65" s="142">
        <f>SUM(G59:G63)</f>
        <v>20000</v>
      </c>
      <c r="H65" s="141"/>
      <c r="I65" s="139"/>
      <c r="J65" s="139"/>
      <c r="K65" s="139"/>
    </row>
    <row r="66" spans="1:11" ht="12.9" thickTop="1">
      <c r="A66" s="139"/>
      <c r="B66" s="139"/>
      <c r="C66" s="139"/>
      <c r="D66" s="140"/>
      <c r="E66" s="140"/>
      <c r="F66" s="140"/>
      <c r="G66" s="140"/>
      <c r="H66" s="139"/>
      <c r="I66" s="139"/>
      <c r="J66" s="139"/>
      <c r="K66" s="139"/>
    </row>
    <row r="67" spans="1:11" ht="12.6">
      <c r="A67" s="139"/>
      <c r="B67" s="139"/>
      <c r="C67" s="139"/>
      <c r="D67" s="139"/>
      <c r="E67" s="139"/>
      <c r="F67" s="139"/>
      <c r="G67" s="139"/>
      <c r="H67" s="139"/>
      <c r="I67" s="139"/>
      <c r="J67" s="139"/>
      <c r="K67" s="139"/>
    </row>
    <row r="68" spans="1:11" ht="12.6">
      <c r="A68" s="139"/>
      <c r="B68" s="139"/>
      <c r="C68" s="139"/>
      <c r="D68" s="139"/>
      <c r="E68" s="139"/>
      <c r="F68" s="139"/>
      <c r="G68" s="139"/>
      <c r="H68" s="139"/>
      <c r="I68" s="139"/>
      <c r="J68" s="139"/>
      <c r="K68" s="139"/>
    </row>
    <row r="69" spans="1:11" ht="12.6">
      <c r="A69" s="139"/>
      <c r="B69" s="139"/>
      <c r="C69" s="139"/>
      <c r="D69" s="139"/>
      <c r="E69" s="139"/>
      <c r="F69" s="139"/>
      <c r="G69" s="139"/>
      <c r="H69" s="139"/>
      <c r="I69" s="139"/>
      <c r="J69" s="139"/>
      <c r="K69" s="139"/>
    </row>
    <row r="70" spans="1:11" ht="12.6">
      <c r="A70" s="139"/>
      <c r="B70" s="139"/>
      <c r="C70" s="139"/>
      <c r="D70" s="139"/>
      <c r="E70" s="139"/>
      <c r="F70" s="139"/>
      <c r="G70" s="139"/>
      <c r="H70" s="139"/>
      <c r="I70" s="139"/>
      <c r="J70" s="139"/>
      <c r="K70" s="139"/>
    </row>
    <row r="71" spans="1:11" ht="12.6">
      <c r="A71" s="139"/>
      <c r="B71" s="139"/>
      <c r="C71" s="139"/>
      <c r="D71" s="139"/>
      <c r="E71" s="139"/>
      <c r="F71" s="139"/>
      <c r="G71" s="139"/>
      <c r="H71" s="139"/>
      <c r="I71" s="139"/>
      <c r="J71" s="139"/>
      <c r="K71" s="139"/>
    </row>
    <row r="72" spans="1:11" ht="12.6">
      <c r="A72" s="139"/>
      <c r="B72" s="139"/>
      <c r="C72" s="139"/>
      <c r="D72" s="139"/>
      <c r="E72" s="139"/>
      <c r="F72" s="139"/>
      <c r="G72" s="139"/>
      <c r="H72" s="139"/>
      <c r="I72" s="139"/>
      <c r="J72" s="139"/>
      <c r="K72" s="139"/>
    </row>
    <row r="73" spans="1:11" ht="12.6">
      <c r="A73" s="139"/>
      <c r="B73" s="139"/>
      <c r="C73" s="139"/>
      <c r="D73" s="139"/>
      <c r="E73" s="139"/>
      <c r="F73" s="139"/>
      <c r="G73" s="139"/>
      <c r="H73" s="139"/>
      <c r="I73" s="139"/>
      <c r="J73" s="139"/>
      <c r="K73" s="139"/>
    </row>
    <row r="74" spans="1:11" ht="12.6">
      <c r="A74" s="139"/>
      <c r="B74" s="139"/>
      <c r="C74" s="139"/>
      <c r="D74" s="139"/>
      <c r="E74" s="139"/>
      <c r="F74" s="139"/>
      <c r="G74" s="139"/>
      <c r="H74" s="139"/>
      <c r="I74" s="139"/>
      <c r="J74" s="139"/>
      <c r="K74" s="139"/>
    </row>
    <row r="75" spans="1:11" ht="12.6">
      <c r="A75" s="139"/>
      <c r="B75" s="139"/>
      <c r="C75" s="139"/>
      <c r="D75" s="139"/>
      <c r="E75" s="139"/>
      <c r="F75" s="139"/>
      <c r="G75" s="139"/>
      <c r="H75" s="139"/>
      <c r="I75" s="139"/>
      <c r="J75" s="139"/>
      <c r="K75" s="139"/>
    </row>
    <row r="76" spans="1:11" ht="12.6">
      <c r="A76" s="139"/>
      <c r="B76" s="139"/>
      <c r="C76" s="139"/>
      <c r="D76" s="139"/>
      <c r="E76" s="139"/>
      <c r="F76" s="139"/>
      <c r="G76" s="139"/>
      <c r="H76" s="139"/>
      <c r="I76" s="139"/>
      <c r="J76" s="139"/>
      <c r="K76" s="139"/>
    </row>
    <row r="77" spans="1:11" ht="12.6">
      <c r="A77" s="139"/>
      <c r="B77" s="139"/>
      <c r="C77" s="139"/>
      <c r="D77" s="139"/>
      <c r="E77" s="139"/>
      <c r="F77" s="139"/>
      <c r="G77" s="139"/>
      <c r="H77" s="139"/>
      <c r="I77" s="139"/>
      <c r="J77" s="139"/>
      <c r="K77" s="139"/>
    </row>
    <row r="78" spans="1:11" ht="12.6">
      <c r="A78" s="139"/>
      <c r="B78" s="139"/>
      <c r="C78" s="139"/>
      <c r="D78" s="139"/>
      <c r="E78" s="139"/>
      <c r="F78" s="139"/>
      <c r="G78" s="139"/>
      <c r="H78" s="139"/>
      <c r="I78" s="139"/>
      <c r="J78" s="139"/>
      <c r="K78" s="139"/>
    </row>
    <row r="79" spans="1:11" ht="12.6">
      <c r="A79" s="139"/>
      <c r="B79" s="139"/>
      <c r="C79" s="139"/>
      <c r="D79" s="139"/>
      <c r="E79" s="139"/>
      <c r="F79" s="139"/>
      <c r="G79" s="139"/>
      <c r="H79" s="139"/>
      <c r="I79" s="139"/>
      <c r="J79" s="139"/>
      <c r="K79" s="139"/>
    </row>
    <row r="80" spans="1:11" ht="12.6">
      <c r="A80" s="139"/>
      <c r="B80" s="139"/>
      <c r="C80" s="139"/>
      <c r="D80" s="139"/>
      <c r="E80" s="139"/>
      <c r="F80" s="139"/>
      <c r="G80" s="139"/>
      <c r="H80" s="139"/>
      <c r="I80" s="139"/>
      <c r="J80" s="139"/>
      <c r="K80" s="139"/>
    </row>
    <row r="81" spans="1:11" ht="12.6">
      <c r="A81" s="139"/>
      <c r="B81" s="139"/>
      <c r="C81" s="139"/>
      <c r="D81" s="139"/>
      <c r="E81" s="139"/>
      <c r="F81" s="139"/>
      <c r="G81" s="139"/>
      <c r="H81" s="139"/>
      <c r="I81" s="139"/>
      <c r="J81" s="139"/>
      <c r="K81" s="139"/>
    </row>
    <row r="82" spans="1:11" ht="12.6">
      <c r="A82" s="139"/>
      <c r="B82" s="139"/>
      <c r="C82" s="139"/>
      <c r="D82" s="139"/>
      <c r="E82" s="139"/>
      <c r="F82" s="139"/>
      <c r="G82" s="139"/>
      <c r="H82" s="139"/>
      <c r="I82" s="139"/>
      <c r="J82" s="139"/>
      <c r="K82" s="139"/>
    </row>
    <row r="83" spans="1:11" ht="12.6">
      <c r="A83" s="139"/>
      <c r="B83" s="139"/>
      <c r="C83" s="139"/>
      <c r="D83" s="139"/>
      <c r="E83" s="139"/>
      <c r="F83" s="139"/>
      <c r="G83" s="139"/>
      <c r="H83" s="139"/>
      <c r="I83" s="139"/>
      <c r="J83" s="139"/>
      <c r="K83" s="139"/>
    </row>
    <row r="84" spans="1:11" ht="12.6">
      <c r="A84" s="139"/>
      <c r="B84" s="139"/>
      <c r="C84" s="139"/>
      <c r="D84" s="139"/>
      <c r="E84" s="139"/>
      <c r="F84" s="139"/>
      <c r="G84" s="139"/>
      <c r="H84" s="139"/>
      <c r="I84" s="139"/>
      <c r="J84" s="139"/>
      <c r="K84" s="139"/>
    </row>
    <row r="85" spans="1:11" ht="12.6">
      <c r="A85" s="139"/>
      <c r="B85" s="139"/>
      <c r="C85" s="139"/>
      <c r="D85" s="139"/>
      <c r="E85" s="139"/>
      <c r="F85" s="139"/>
      <c r="G85" s="139"/>
      <c r="H85" s="139"/>
      <c r="I85" s="139"/>
      <c r="J85" s="139"/>
      <c r="K85" s="139"/>
    </row>
    <row r="86" spans="1:11" ht="12.6">
      <c r="A86" s="139"/>
      <c r="B86" s="139"/>
      <c r="C86" s="139"/>
      <c r="D86" s="139"/>
      <c r="E86" s="139"/>
      <c r="F86" s="139"/>
      <c r="G86" s="139"/>
      <c r="H86" s="139"/>
      <c r="I86" s="139"/>
      <c r="J86" s="139"/>
      <c r="K86" s="139"/>
    </row>
    <row r="87" spans="1:11" ht="12.6">
      <c r="A87" s="139"/>
      <c r="B87" s="139"/>
      <c r="C87" s="139"/>
      <c r="D87" s="139"/>
      <c r="E87" s="139"/>
      <c r="F87" s="139"/>
      <c r="G87" s="139"/>
      <c r="H87" s="139"/>
      <c r="I87" s="139"/>
      <c r="J87" s="139"/>
      <c r="K87" s="139"/>
    </row>
    <row r="88" spans="1:11" ht="12.6">
      <c r="A88" s="139"/>
      <c r="B88" s="139"/>
      <c r="C88" s="139"/>
      <c r="D88" s="139"/>
      <c r="E88" s="139"/>
      <c r="F88" s="139"/>
      <c r="G88" s="139"/>
      <c r="H88" s="139"/>
      <c r="I88" s="139"/>
      <c r="J88" s="139"/>
      <c r="K88" s="139"/>
    </row>
    <row r="89" spans="1:11" ht="12.6">
      <c r="A89" s="139"/>
      <c r="B89" s="139"/>
      <c r="C89" s="139"/>
      <c r="D89" s="139"/>
      <c r="E89" s="139"/>
      <c r="F89" s="139"/>
      <c r="G89" s="139"/>
      <c r="H89" s="139"/>
      <c r="I89" s="139"/>
      <c r="J89" s="139"/>
      <c r="K89" s="139"/>
    </row>
    <row r="90" spans="1:11" ht="12.6">
      <c r="A90" s="149"/>
      <c r="B90" s="139"/>
      <c r="C90" s="139"/>
      <c r="D90" s="139"/>
      <c r="E90" s="139"/>
      <c r="F90" s="139"/>
      <c r="G90" s="139"/>
      <c r="H90" s="139"/>
      <c r="I90" s="139"/>
      <c r="J90" s="139"/>
      <c r="K90" s="139"/>
    </row>
    <row r="91" spans="1:11" ht="12.6">
      <c r="A91" s="149" t="s">
        <v>234</v>
      </c>
      <c r="B91" s="139"/>
      <c r="C91" s="139"/>
      <c r="D91" s="148">
        <f>'CF-Owner'!D$3</f>
        <v>2000</v>
      </c>
      <c r="E91" s="147">
        <f>'CF-Owner'!E$3</f>
        <v>2001</v>
      </c>
      <c r="F91" s="147">
        <f>'CF-Owner'!F$3</f>
        <v>2002</v>
      </c>
      <c r="G91" s="139"/>
      <c r="H91" s="139"/>
      <c r="I91" s="139"/>
      <c r="J91" s="139"/>
      <c r="K91" s="139"/>
    </row>
    <row r="92" spans="1:11" ht="12.6">
      <c r="A92" s="144" t="s">
        <v>6</v>
      </c>
      <c r="B92" s="139"/>
      <c r="C92" s="143"/>
      <c r="D92" s="146">
        <f t="shared" ref="D92:F95" si="7">IF(D$97=0,,D5/D$97)</f>
        <v>0.61224489795918369</v>
      </c>
      <c r="E92" s="146">
        <f t="shared" si="7"/>
        <v>0.55555555555555558</v>
      </c>
      <c r="F92" s="146">
        <f t="shared" si="7"/>
        <v>0</v>
      </c>
      <c r="G92" s="141"/>
      <c r="H92" s="139"/>
      <c r="I92" s="139"/>
      <c r="J92" s="139"/>
      <c r="K92" s="139"/>
    </row>
    <row r="93" spans="1:11" ht="12.6">
      <c r="A93" s="144" t="s">
        <v>56</v>
      </c>
      <c r="B93" s="139"/>
      <c r="C93" s="143"/>
      <c r="D93" s="146">
        <f t="shared" si="7"/>
        <v>0.10204081632653061</v>
      </c>
      <c r="E93" s="146">
        <f t="shared" si="7"/>
        <v>0.1111111111111111</v>
      </c>
      <c r="F93" s="146">
        <f t="shared" si="7"/>
        <v>0</v>
      </c>
      <c r="G93" s="141"/>
      <c r="H93" s="139"/>
      <c r="I93" s="139"/>
      <c r="J93" s="139"/>
      <c r="K93" s="139"/>
    </row>
    <row r="94" spans="1:11" ht="12.6">
      <c r="A94" s="144" t="s">
        <v>50</v>
      </c>
      <c r="B94" s="139"/>
      <c r="C94" s="143"/>
      <c r="D94" s="146">
        <f t="shared" si="7"/>
        <v>0.18367346938775511</v>
      </c>
      <c r="E94" s="146">
        <f t="shared" si="7"/>
        <v>0.125</v>
      </c>
      <c r="F94" s="146">
        <f t="shared" si="7"/>
        <v>0</v>
      </c>
      <c r="G94" s="141"/>
      <c r="H94" s="139"/>
      <c r="I94" s="139"/>
      <c r="J94" s="139"/>
      <c r="K94" s="139"/>
    </row>
    <row r="95" spans="1:11" ht="12.6">
      <c r="A95" s="144" t="s">
        <v>12</v>
      </c>
      <c r="B95" s="139"/>
      <c r="C95" s="143"/>
      <c r="D95" s="146">
        <f t="shared" si="7"/>
        <v>0.10204081632653061</v>
      </c>
      <c r="E95" s="146">
        <f t="shared" si="7"/>
        <v>0.20833333333333334</v>
      </c>
      <c r="F95" s="146">
        <f t="shared" si="7"/>
        <v>0</v>
      </c>
      <c r="G95" s="141"/>
      <c r="H95" s="139"/>
      <c r="I95" s="139"/>
      <c r="J95" s="139"/>
      <c r="K95" s="139"/>
    </row>
    <row r="96" spans="1:11" ht="12.6">
      <c r="A96" s="139" t="s">
        <v>49</v>
      </c>
      <c r="B96" s="139"/>
      <c r="C96" s="143"/>
      <c r="D96" s="146">
        <f>SUM(D92:D95)</f>
        <v>1</v>
      </c>
      <c r="E96" s="146">
        <f>SUM(E92:E95)</f>
        <v>1</v>
      </c>
      <c r="F96" s="146">
        <f>SUM(F92:F95)</f>
        <v>0</v>
      </c>
      <c r="G96" s="141"/>
      <c r="H96" s="139"/>
      <c r="I96" s="139"/>
      <c r="J96" s="139"/>
      <c r="K96" s="139"/>
    </row>
    <row r="97" spans="1:11" ht="12.6">
      <c r="A97" s="144" t="s">
        <v>59</v>
      </c>
      <c r="B97" s="139"/>
      <c r="C97" s="143"/>
      <c r="D97" s="145">
        <f>SUM(D5:D8)</f>
        <v>4900</v>
      </c>
      <c r="E97" s="145">
        <f>SUM(E5:E8)</f>
        <v>7200</v>
      </c>
      <c r="F97" s="145">
        <f>SUM(F5:F8)</f>
        <v>0</v>
      </c>
      <c r="G97" s="141"/>
      <c r="H97" s="139"/>
      <c r="I97" s="139"/>
      <c r="J97" s="139"/>
      <c r="K97" s="139"/>
    </row>
    <row r="98" spans="1:11" ht="12.9" thickBot="1">
      <c r="A98" s="144" t="s">
        <v>60</v>
      </c>
      <c r="B98" s="139"/>
      <c r="C98" s="143"/>
      <c r="D98" s="142">
        <f>SUM(D9:D12)</f>
        <v>2100</v>
      </c>
      <c r="E98" s="142">
        <f>SUM(E9:E12)</f>
        <v>1800</v>
      </c>
      <c r="F98" s="142">
        <f>SUM(F9:F12)</f>
        <v>0</v>
      </c>
      <c r="G98" s="141"/>
      <c r="H98" s="139"/>
      <c r="I98" s="139"/>
      <c r="J98" s="139"/>
      <c r="K98" s="139"/>
    </row>
    <row r="99" spans="1:11" ht="12.9" thickTop="1">
      <c r="A99" s="139"/>
      <c r="B99" s="139"/>
      <c r="C99" s="139"/>
      <c r="D99" s="140"/>
      <c r="E99" s="140"/>
      <c r="F99" s="140"/>
      <c r="G99" s="139"/>
      <c r="H99" s="139"/>
      <c r="I99" s="139"/>
      <c r="J99" s="139"/>
      <c r="K99" s="139"/>
    </row>
  </sheetData>
  <phoneticPr fontId="15" type="noConversion"/>
  <printOptions horizontalCentered="1" verticalCentered="1" gridLinesSet="0"/>
  <pageMargins left="0.19685039370078741" right="0.19685039370078741" top="0.19685039370078741" bottom="0.19685039370078741" header="0.19685039370078741" footer="0.19685039370078741"/>
  <pageSetup paperSize="9" scale="60"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22</vt:i4>
      </vt:variant>
      <vt:variant>
        <vt:lpstr>Charts</vt:lpstr>
      </vt:variant>
      <vt:variant>
        <vt:i4>13</vt:i4>
      </vt:variant>
      <vt:variant>
        <vt:lpstr>Named Ranges</vt:lpstr>
      </vt:variant>
      <vt:variant>
        <vt:i4>47</vt:i4>
      </vt:variant>
    </vt:vector>
  </HeadingPairs>
  <TitlesOfParts>
    <vt:vector size="82" baseType="lpstr">
      <vt:lpstr>Disclaimer</vt:lpstr>
      <vt:lpstr>IFM</vt:lpstr>
      <vt:lpstr>Set Problem</vt:lpstr>
      <vt:lpstr>CF-Owner</vt:lpstr>
      <vt:lpstr>CF-Project</vt:lpstr>
      <vt:lpstr>PL</vt:lpstr>
      <vt:lpstr>BS</vt:lpstr>
      <vt:lpstr>SAF</vt:lpstr>
      <vt:lpstr>Plan</vt:lpstr>
      <vt:lpstr>Loans</vt:lpstr>
      <vt:lpstr>Depr</vt:lpstr>
      <vt:lpstr>Tax</vt:lpstr>
      <vt:lpstr>Assumptions</vt:lpstr>
      <vt:lpstr>RVT</vt:lpstr>
      <vt:lpstr>SEN-R</vt:lpstr>
      <vt:lpstr>SEN-A</vt:lpstr>
      <vt:lpstr>SRT</vt:lpstr>
      <vt:lpstr>AR</vt:lpstr>
      <vt:lpstr>RA-AR-F2</vt:lpstr>
      <vt:lpstr>RVP</vt:lpstr>
      <vt:lpstr>MRP</vt:lpstr>
      <vt:lpstr>Workbook Map</vt:lpstr>
      <vt:lpstr>DSCR Chart</vt:lpstr>
      <vt:lpstr>SEN-R-Chart1</vt:lpstr>
      <vt:lpstr>SEN-A-Chart1</vt:lpstr>
      <vt:lpstr>SEN-A-Chart2</vt:lpstr>
      <vt:lpstr>SEN-A-Chart3</vt:lpstr>
      <vt:lpstr>SEN-A-Chart4</vt:lpstr>
      <vt:lpstr>SEN-A-Chart5</vt:lpstr>
      <vt:lpstr>SEN-A-Chart6</vt:lpstr>
      <vt:lpstr>SEN-A-Chart7</vt:lpstr>
      <vt:lpstr>AR-F1</vt:lpstr>
      <vt:lpstr>AR-C1</vt:lpstr>
      <vt:lpstr>AR-R1</vt:lpstr>
      <vt:lpstr>AR-F2</vt:lpstr>
      <vt:lpstr>_DSC1</vt:lpstr>
      <vt:lpstr>_DSC2</vt:lpstr>
      <vt:lpstr>_DSC3</vt:lpstr>
      <vt:lpstr>_DSC4</vt:lpstr>
      <vt:lpstr>_DSC5</vt:lpstr>
      <vt:lpstr>_DSC6</vt:lpstr>
      <vt:lpstr>_DSC7</vt:lpstr>
      <vt:lpstr>_DSC8</vt:lpstr>
      <vt:lpstr>ASSETS</vt:lpstr>
      <vt:lpstr>Bevshare</vt:lpstr>
      <vt:lpstr>DEPRECIATION</vt:lpstr>
      <vt:lpstr>DOWNER</vt:lpstr>
      <vt:lpstr>DS</vt:lpstr>
      <vt:lpstr>DSC</vt:lpstr>
      <vt:lpstr>FACTORS</vt:lpstr>
      <vt:lpstr>Foodshare</vt:lpstr>
      <vt:lpstr>IRROWNER</vt:lpstr>
      <vt:lpstr>IRRPROJECT</vt:lpstr>
      <vt:lpstr>Loans!LOANS</vt:lpstr>
      <vt:lpstr>Loans!LOANSCH</vt:lpstr>
      <vt:lpstr>NPVOWNER</vt:lpstr>
      <vt:lpstr>NPVPROJECT</vt:lpstr>
      <vt:lpstr>OWNER</vt:lpstr>
      <vt:lpstr>PAYROLL</vt:lpstr>
      <vt:lpstr>PLAN</vt:lpstr>
      <vt:lpstr>Print_Area_MI</vt:lpstr>
      <vt:lpstr>PROJECT</vt:lpstr>
      <vt:lpstr>'CF-Economy'!ROWS_BA</vt:lpstr>
      <vt:lpstr>'CF-Owner-Real'!ROWS_BA</vt:lpstr>
      <vt:lpstr>'CF-Project-Real'!ROWS_BA</vt:lpstr>
      <vt:lpstr>'CF-Economy'!ROWS_CI</vt:lpstr>
      <vt:lpstr>'CF-Owner-Real'!ROWS_CI</vt:lpstr>
      <vt:lpstr>'CF-Project-Real'!ROWS_CI</vt:lpstr>
      <vt:lpstr>Externalities!ROWS_CI</vt:lpstr>
      <vt:lpstr>'Stakeholder Analysis'!ROWS_CI</vt:lpstr>
      <vt:lpstr>'CF-Economy'!ROWS_OE1</vt:lpstr>
      <vt:lpstr>'CF-Owner-Real'!ROWS_OE1</vt:lpstr>
      <vt:lpstr>'CF-Project-Real'!ROWS_OE1</vt:lpstr>
      <vt:lpstr>Externalities!ROWS_OE1</vt:lpstr>
      <vt:lpstr>'Stakeholder Analysis'!ROWS_OE1</vt:lpstr>
      <vt:lpstr>'CF-Economy'!ROWS_OE2</vt:lpstr>
      <vt:lpstr>'CF-Owner-Real'!ROWS_OE2</vt:lpstr>
      <vt:lpstr>'CF-Project-Real'!ROWS_OE2</vt:lpstr>
      <vt:lpstr>Externalities!ROWS_OE2</vt:lpstr>
      <vt:lpstr>'Stakeholder Analysis'!ROWS_OE2</vt:lpstr>
      <vt:lpstr>SAF</vt:lpstr>
      <vt:lpstr>TPL</vt:lpstr>
    </vt:vector>
  </TitlesOfParts>
  <Manager>RiskEase</Manager>
  <Company>RiskEase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IFM</dc:title>
  <dc:subject>IFM template</dc:subject>
  <dc:creator>Savvakis Savvides</dc:creator>
  <cp:lastModifiedBy>Savvakis Savvides</cp:lastModifiedBy>
  <cp:lastPrinted>2019-08-03T13:42:46Z</cp:lastPrinted>
  <dcterms:created xsi:type="dcterms:W3CDTF">2004-02-10T09:51:22Z</dcterms:created>
  <dcterms:modified xsi:type="dcterms:W3CDTF">2023-04-15T22:48:11Z</dcterms:modified>
  <cp:version>1.00.002</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ersion">
    <vt:lpwstr>1.00.003</vt:lpwstr>
  </property>
</Properties>
</file>